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S:\Finance\Rates\_Alectra\Rate Applications\EDR Rate Applications\2021 EDR Application\0. Application and Adjudication Process\A. Complete Application and Evidence\Attachments\"/>
    </mc:Choice>
  </mc:AlternateContent>
  <xr:revisionPtr revIDLastSave="0" documentId="13_ncr:1_{ED50A2DA-E620-49C9-95FA-9DDF51EB33AB}" xr6:coauthVersionLast="45" xr6:coauthVersionMax="45" xr10:uidLastSave="{00000000-0000-0000-0000-000000000000}"/>
  <bookViews>
    <workbookView xWindow="28740" yWindow="-60" windowWidth="28920" windowHeight="15720" tabRatio="789" activeTab="7"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Report'!$A$1:$BT$54</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LRAM'!$B$591</definedName>
    <definedName name="Table_5_e.__2019_Lost_Revenues_Work_Form">'5.  2015-2020 LRAM'!$B$774</definedName>
    <definedName name="Table_5_f.__2020_Lost_Revenues_Work_Form">'5.  2015-2020 LRAM'!$B$957</definedName>
    <definedName name="Targets">'[1]LDC Targets'!$A$3:$D$83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43" i="85" l="1"/>
  <c r="F140" i="85"/>
  <c r="F139" i="85"/>
  <c r="F138" i="85"/>
  <c r="F137" i="85"/>
  <c r="F108" i="85"/>
  <c r="F107" i="85"/>
  <c r="F106" i="85"/>
  <c r="F105" i="85"/>
  <c r="C92" i="85"/>
  <c r="D92" i="85" s="1"/>
  <c r="F92" i="85" s="1"/>
  <c r="AD763" i="79" l="1"/>
  <c r="R490" i="79"/>
  <c r="Q490" i="79"/>
  <c r="P490" i="79"/>
  <c r="AD585" i="79"/>
  <c r="AC585" i="79"/>
  <c r="AD570" i="79"/>
  <c r="Y491" i="79"/>
  <c r="Z491" i="79"/>
  <c r="AA491" i="79"/>
  <c r="AB491" i="79"/>
  <c r="AC491" i="79"/>
  <c r="AD491" i="79"/>
  <c r="AE491" i="79"/>
  <c r="O490" i="79"/>
  <c r="AL491" i="79"/>
  <c r="AK491" i="79"/>
  <c r="AJ491" i="79"/>
  <c r="AI491" i="79"/>
  <c r="AH491" i="79"/>
  <c r="AG491" i="79"/>
  <c r="AF491" i="79"/>
  <c r="N491" i="79"/>
  <c r="AM490" i="79"/>
  <c r="O685" i="79"/>
  <c r="L23" i="45" l="1"/>
  <c r="I130" i="45" l="1"/>
  <c r="H130" i="45"/>
  <c r="G130" i="45"/>
  <c r="F130" i="45"/>
  <c r="E130" i="45"/>
  <c r="D130" i="45"/>
  <c r="C130" i="45"/>
  <c r="AD20" i="46" l="1"/>
  <c r="AE20" i="46"/>
  <c r="AA20" i="46"/>
  <c r="AB20" i="46"/>
  <c r="AC20" i="46"/>
  <c r="D125" i="85" l="1"/>
  <c r="D126" i="85"/>
  <c r="D127" i="85"/>
  <c r="F127" i="85" s="1"/>
  <c r="D128" i="85"/>
  <c r="D129" i="85"/>
  <c r="D130" i="85"/>
  <c r="D131" i="85"/>
  <c r="D132" i="85"/>
  <c r="D133" i="85"/>
  <c r="D134" i="85"/>
  <c r="C125" i="85"/>
  <c r="C126" i="85"/>
  <c r="C127" i="85"/>
  <c r="C128" i="85"/>
  <c r="F128" i="85" s="1"/>
  <c r="C129" i="85"/>
  <c r="C130" i="85"/>
  <c r="C131" i="85"/>
  <c r="C132" i="85"/>
  <c r="F132" i="85" s="1"/>
  <c r="C133" i="85"/>
  <c r="C134" i="85"/>
  <c r="C124" i="85"/>
  <c r="D124" i="85"/>
  <c r="C123" i="85"/>
  <c r="O146" i="85"/>
  <c r="J146" i="85"/>
  <c r="F134" i="85"/>
  <c r="F133" i="85"/>
  <c r="F130" i="85"/>
  <c r="F129" i="85"/>
  <c r="P126" i="85"/>
  <c r="K126" i="85"/>
  <c r="F126" i="85"/>
  <c r="P125" i="85"/>
  <c r="K125" i="85"/>
  <c r="F125" i="85"/>
  <c r="P124" i="85"/>
  <c r="K124" i="85"/>
  <c r="K146" i="85" s="1"/>
  <c r="F124" i="85"/>
  <c r="F104" i="85"/>
  <c r="F94" i="85"/>
  <c r="F95" i="85"/>
  <c r="F96" i="85"/>
  <c r="F97" i="85"/>
  <c r="F98" i="85"/>
  <c r="F99" i="85"/>
  <c r="F100" i="85"/>
  <c r="F101" i="85"/>
  <c r="F102" i="85"/>
  <c r="D94" i="85"/>
  <c r="D95" i="85"/>
  <c r="D96" i="85"/>
  <c r="D97" i="85"/>
  <c r="D98" i="85"/>
  <c r="D99" i="85"/>
  <c r="D100" i="85"/>
  <c r="D101" i="85"/>
  <c r="D102" i="85"/>
  <c r="D93" i="85"/>
  <c r="C94" i="85"/>
  <c r="C95" i="85"/>
  <c r="C96" i="85"/>
  <c r="C97" i="85"/>
  <c r="C98" i="85"/>
  <c r="C99" i="85"/>
  <c r="C100" i="85"/>
  <c r="C101" i="85"/>
  <c r="C102" i="85"/>
  <c r="C93" i="85"/>
  <c r="O114" i="85"/>
  <c r="J114" i="85"/>
  <c r="P93" i="85"/>
  <c r="P94" i="85"/>
  <c r="P95" i="85"/>
  <c r="K93" i="85"/>
  <c r="K94" i="85"/>
  <c r="K95" i="85"/>
  <c r="O82" i="85"/>
  <c r="J82" i="85"/>
  <c r="P61" i="85"/>
  <c r="P62" i="85"/>
  <c r="P63" i="85"/>
  <c r="P64" i="85"/>
  <c r="K61" i="85"/>
  <c r="K62" i="85"/>
  <c r="K63" i="85"/>
  <c r="K64" i="85"/>
  <c r="O50" i="85"/>
  <c r="J50" i="85"/>
  <c r="P29" i="85"/>
  <c r="P30" i="85"/>
  <c r="P31" i="85"/>
  <c r="P32" i="85"/>
  <c r="P33" i="85"/>
  <c r="K29" i="85"/>
  <c r="K30" i="85"/>
  <c r="K31" i="85"/>
  <c r="P92" i="85"/>
  <c r="P114" i="85" s="1"/>
  <c r="K92" i="85"/>
  <c r="K114" i="85" s="1"/>
  <c r="P60" i="85"/>
  <c r="K60" i="85"/>
  <c r="F131" i="85" l="1"/>
  <c r="F136" i="85"/>
  <c r="P146" i="85"/>
  <c r="P82" i="85"/>
  <c r="K82" i="85"/>
  <c r="C59" i="85"/>
  <c r="C91" i="85"/>
  <c r="F93" i="85"/>
  <c r="C64" i="85" l="1"/>
  <c r="D64" i="85" s="1"/>
  <c r="F64" i="85" s="1"/>
  <c r="C68" i="85"/>
  <c r="D68" i="85" s="1"/>
  <c r="F68" i="85" s="1"/>
  <c r="C61" i="85"/>
  <c r="D61" i="85" s="1"/>
  <c r="F61" i="85" s="1"/>
  <c r="C62" i="85"/>
  <c r="D62" i="85" s="1"/>
  <c r="F62" i="85" s="1"/>
  <c r="C70" i="85"/>
  <c r="D70" i="85" s="1"/>
  <c r="F70" i="85" s="1"/>
  <c r="C63" i="85"/>
  <c r="D63" i="85" s="1"/>
  <c r="F63" i="85" s="1"/>
  <c r="C67" i="85"/>
  <c r="D67" i="85" s="1"/>
  <c r="F67" i="85" s="1"/>
  <c r="C71" i="85"/>
  <c r="D71" i="85" s="1"/>
  <c r="F71" i="85" s="1"/>
  <c r="C60" i="85"/>
  <c r="D60" i="85" s="1"/>
  <c r="F60" i="85" s="1"/>
  <c r="C65" i="85"/>
  <c r="D65" i="85" s="1"/>
  <c r="F65" i="85" s="1"/>
  <c r="C69" i="85"/>
  <c r="D69" i="85" s="1"/>
  <c r="F69" i="85" s="1"/>
  <c r="C66" i="85"/>
  <c r="D66" i="85" s="1"/>
  <c r="F66" i="85" s="1"/>
  <c r="F72" i="85" l="1"/>
  <c r="F76" i="85" l="1"/>
  <c r="F73" i="85"/>
  <c r="F75" i="85"/>
  <c r="F74" i="85"/>
  <c r="P753" i="79" l="1"/>
  <c r="Q753" i="79"/>
  <c r="R753" i="79"/>
  <c r="S753" i="79"/>
  <c r="T753" i="79"/>
  <c r="U753" i="79"/>
  <c r="V753" i="79"/>
  <c r="W753" i="79"/>
  <c r="X753" i="79"/>
  <c r="E753" i="79"/>
  <c r="F753" i="79"/>
  <c r="G753" i="79"/>
  <c r="H753" i="79"/>
  <c r="I753" i="79"/>
  <c r="J753" i="79"/>
  <c r="K753" i="79"/>
  <c r="L753" i="79"/>
  <c r="M753" i="79"/>
  <c r="P570" i="79"/>
  <c r="Q570" i="79"/>
  <c r="R570" i="79"/>
  <c r="S570" i="79"/>
  <c r="T570" i="79"/>
  <c r="U570" i="79"/>
  <c r="V570" i="79"/>
  <c r="W570" i="79"/>
  <c r="X570" i="79"/>
  <c r="E570" i="79"/>
  <c r="F570" i="79"/>
  <c r="G570" i="79"/>
  <c r="H570" i="79"/>
  <c r="I570" i="79"/>
  <c r="J570" i="79"/>
  <c r="K570" i="79"/>
  <c r="L570" i="79"/>
  <c r="M570" i="79"/>
  <c r="AL525" i="79"/>
  <c r="AK525" i="79"/>
  <c r="AJ525" i="79"/>
  <c r="AI525" i="79"/>
  <c r="AH525" i="79"/>
  <c r="AG525" i="79"/>
  <c r="AF525" i="79"/>
  <c r="AE525" i="79"/>
  <c r="AD525" i="79"/>
  <c r="AC525" i="79"/>
  <c r="AB525" i="79"/>
  <c r="AA525" i="79"/>
  <c r="Z525" i="79"/>
  <c r="Y525" i="79"/>
  <c r="N525" i="79"/>
  <c r="AM524" i="79"/>
  <c r="AL509" i="79"/>
  <c r="AK509" i="79"/>
  <c r="AJ509" i="79"/>
  <c r="AI509" i="79"/>
  <c r="AH509" i="79"/>
  <c r="AG509" i="79"/>
  <c r="AF509" i="79"/>
  <c r="AE509" i="79"/>
  <c r="AD509" i="79"/>
  <c r="AC509" i="79"/>
  <c r="AB509" i="79"/>
  <c r="AA509" i="79"/>
  <c r="Z509" i="79"/>
  <c r="Y509" i="79"/>
  <c r="N509" i="79"/>
  <c r="AM508" i="79"/>
  <c r="P378" i="79"/>
  <c r="Q378" i="79"/>
  <c r="R378" i="79"/>
  <c r="S378" i="79"/>
  <c r="T378" i="79"/>
  <c r="U378" i="79"/>
  <c r="V378" i="79"/>
  <c r="W378" i="79"/>
  <c r="X378" i="79"/>
  <c r="E378" i="79"/>
  <c r="F378" i="79"/>
  <c r="G378" i="79"/>
  <c r="H378" i="79"/>
  <c r="I378" i="79"/>
  <c r="J378" i="79"/>
  <c r="K378" i="79"/>
  <c r="L378" i="79"/>
  <c r="M378" i="79"/>
  <c r="P195" i="79" l="1"/>
  <c r="Q195" i="79"/>
  <c r="R195" i="79"/>
  <c r="S195" i="79"/>
  <c r="T195" i="79"/>
  <c r="U195" i="79"/>
  <c r="V195" i="79"/>
  <c r="W195" i="79"/>
  <c r="X195" i="79"/>
  <c r="E195" i="79" l="1"/>
  <c r="F195" i="79"/>
  <c r="G195" i="79"/>
  <c r="H195" i="79"/>
  <c r="I195" i="79"/>
  <c r="J195" i="79"/>
  <c r="K195" i="79"/>
  <c r="L195" i="79"/>
  <c r="M195" i="79"/>
  <c r="P513" i="46" l="1"/>
  <c r="Q513" i="46"/>
  <c r="R513" i="46"/>
  <c r="S513" i="46"/>
  <c r="T513" i="46"/>
  <c r="U513" i="46"/>
  <c r="V513" i="46"/>
  <c r="W513" i="46"/>
  <c r="X513" i="46"/>
  <c r="E513" i="46"/>
  <c r="F513" i="46"/>
  <c r="G513" i="46"/>
  <c r="H513" i="46"/>
  <c r="I513" i="46"/>
  <c r="J513" i="46"/>
  <c r="K513" i="46"/>
  <c r="L513" i="46"/>
  <c r="M513" i="46"/>
  <c r="P384" i="46"/>
  <c r="Q384" i="46"/>
  <c r="R384" i="46"/>
  <c r="S384" i="46"/>
  <c r="T384" i="46"/>
  <c r="U384" i="46"/>
  <c r="V384" i="46"/>
  <c r="W384" i="46"/>
  <c r="X384" i="46"/>
  <c r="E384" i="46"/>
  <c r="F384" i="46"/>
  <c r="G384" i="46"/>
  <c r="H384" i="46"/>
  <c r="I384" i="46"/>
  <c r="J384" i="46"/>
  <c r="K384" i="46"/>
  <c r="L384" i="46"/>
  <c r="M384" i="46"/>
  <c r="P255" i="46"/>
  <c r="Q255" i="46"/>
  <c r="R255" i="46"/>
  <c r="S255" i="46"/>
  <c r="T255" i="46"/>
  <c r="U255" i="46"/>
  <c r="V255" i="46"/>
  <c r="W255" i="46"/>
  <c r="X255" i="46"/>
  <c r="E255" i="46"/>
  <c r="F255" i="46"/>
  <c r="G255" i="46"/>
  <c r="H255" i="46"/>
  <c r="I255" i="46"/>
  <c r="J255" i="46"/>
  <c r="K255" i="46"/>
  <c r="L255" i="46"/>
  <c r="M255" i="46"/>
  <c r="AA127" i="46"/>
  <c r="P127" i="46"/>
  <c r="Q127" i="46"/>
  <c r="R127" i="46"/>
  <c r="S127" i="46"/>
  <c r="T127" i="46"/>
  <c r="U127" i="46"/>
  <c r="V127" i="46"/>
  <c r="W127" i="46"/>
  <c r="X127" i="46"/>
  <c r="E127" i="46"/>
  <c r="F127" i="46"/>
  <c r="G127" i="46"/>
  <c r="H127" i="46"/>
  <c r="I127" i="46"/>
  <c r="J127" i="46"/>
  <c r="K127" i="46"/>
  <c r="L127" i="46"/>
  <c r="M127" i="46"/>
  <c r="D51" i="44"/>
  <c r="P28" i="85" l="1"/>
  <c r="P50" i="85" s="1"/>
  <c r="K28" i="85"/>
  <c r="K50" i="85" s="1"/>
  <c r="C27" i="85" s="1"/>
  <c r="C28" i="85" l="1"/>
  <c r="D28" i="85" s="1"/>
  <c r="F28" i="85" s="1"/>
  <c r="C33" i="85"/>
  <c r="D33" i="85" s="1"/>
  <c r="F33" i="85" s="1"/>
  <c r="C37" i="85"/>
  <c r="D37" i="85" s="1"/>
  <c r="F37" i="85" s="1"/>
  <c r="C36" i="85"/>
  <c r="D36" i="85" s="1"/>
  <c r="F36" i="85" s="1"/>
  <c r="C30" i="85"/>
  <c r="D30" i="85" s="1"/>
  <c r="F30" i="85" s="1"/>
  <c r="C34" i="85"/>
  <c r="D34" i="85" s="1"/>
  <c r="F34" i="85" s="1"/>
  <c r="C38" i="85"/>
  <c r="D38" i="85" s="1"/>
  <c r="F38" i="85" s="1"/>
  <c r="C29" i="85"/>
  <c r="D29" i="85" s="1"/>
  <c r="F29" i="85" s="1"/>
  <c r="C31" i="85"/>
  <c r="D31" i="85" s="1"/>
  <c r="F31" i="85" s="1"/>
  <c r="C35" i="85"/>
  <c r="D35" i="85" s="1"/>
  <c r="F35" i="85" s="1"/>
  <c r="C39" i="85"/>
  <c r="D39" i="85" s="1"/>
  <c r="F39" i="85" s="1"/>
  <c r="C32" i="85"/>
  <c r="D32" i="85" s="1"/>
  <c r="F32" i="85" s="1"/>
  <c r="I50" i="44"/>
  <c r="H50" i="44"/>
  <c r="G50" i="44"/>
  <c r="F50" i="44"/>
  <c r="E50" i="44"/>
  <c r="D50" i="44"/>
  <c r="F40" i="85" l="1"/>
  <c r="N184" i="79"/>
  <c r="F44" i="85" l="1"/>
  <c r="F42" i="85"/>
  <c r="F41" i="85"/>
  <c r="F43" i="85"/>
  <c r="D22" i="45"/>
  <c r="O936" i="79" l="1"/>
  <c r="E44" i="44" l="1"/>
  <c r="AM139" i="79" l="1"/>
  <c r="Q46" i="44"/>
  <c r="P46" i="44"/>
  <c r="O46" i="44"/>
  <c r="N46" i="44"/>
  <c r="M46" i="44"/>
  <c r="L46" i="44"/>
  <c r="K46" i="44"/>
  <c r="J46" i="44"/>
  <c r="I46" i="44"/>
  <c r="H46" i="44"/>
  <c r="G46" i="44"/>
  <c r="F46" i="44"/>
  <c r="E46" i="44"/>
  <c r="D46" i="44"/>
  <c r="O1119" i="79" l="1"/>
  <c r="O753" i="79"/>
  <c r="O570" i="79"/>
  <c r="O378" i="79"/>
  <c r="O195" i="79"/>
  <c r="O513" i="46"/>
  <c r="O127" i="46"/>
  <c r="D195" i="79"/>
  <c r="N629" i="79" l="1"/>
  <c r="N437"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17" i="79"/>
  <c r="N1114" i="79"/>
  <c r="N1111" i="79"/>
  <c r="N1108" i="79"/>
  <c r="N1105" i="79"/>
  <c r="N1102" i="79"/>
  <c r="N1099" i="79"/>
  <c r="N1093" i="79"/>
  <c r="N1090" i="79"/>
  <c r="N1087" i="79"/>
  <c r="N1084" i="79"/>
  <c r="N1081" i="79"/>
  <c r="N1078" i="79"/>
  <c r="N1074" i="79"/>
  <c r="N1071" i="79"/>
  <c r="N1068" i="79"/>
  <c r="N1064" i="79"/>
  <c r="N1061" i="79"/>
  <c r="N1058" i="79"/>
  <c r="N1055" i="79"/>
  <c r="N1052" i="79"/>
  <c r="N1049" i="79"/>
  <c r="N1046" i="79"/>
  <c r="N1043" i="79"/>
  <c r="N1025" i="79"/>
  <c r="N1022" i="79"/>
  <c r="N1019" i="79"/>
  <c r="N1016" i="79"/>
  <c r="N1012" i="79"/>
  <c r="N1009" i="79"/>
  <c r="N1005" i="79"/>
  <c r="N1001" i="79"/>
  <c r="N998" i="79"/>
  <c r="N995" i="79"/>
  <c r="N991" i="79"/>
  <c r="N988" i="79"/>
  <c r="N985" i="79"/>
  <c r="N982" i="79"/>
  <c r="N979" i="79"/>
  <c r="N934" i="79"/>
  <c r="N931" i="79"/>
  <c r="N928" i="79"/>
  <c r="N925" i="79"/>
  <c r="N922" i="79"/>
  <c r="N919" i="79"/>
  <c r="N916" i="79"/>
  <c r="N910" i="79"/>
  <c r="N907" i="79"/>
  <c r="N904" i="79"/>
  <c r="N901" i="79"/>
  <c r="N898" i="79"/>
  <c r="N895" i="79"/>
  <c r="N891" i="79"/>
  <c r="N888" i="79"/>
  <c r="N885" i="79"/>
  <c r="N881" i="79"/>
  <c r="N878" i="79"/>
  <c r="N875" i="79"/>
  <c r="N872" i="79"/>
  <c r="N869" i="79"/>
  <c r="N866" i="79"/>
  <c r="N863" i="79"/>
  <c r="N860" i="79"/>
  <c r="N842" i="79"/>
  <c r="N839" i="79"/>
  <c r="N836" i="79"/>
  <c r="N833" i="79"/>
  <c r="N829" i="79"/>
  <c r="N826" i="79"/>
  <c r="N822" i="79"/>
  <c r="N818" i="79"/>
  <c r="N815" i="79"/>
  <c r="N812" i="79"/>
  <c r="N808" i="79"/>
  <c r="N805" i="79"/>
  <c r="N802" i="79"/>
  <c r="N799" i="79"/>
  <c r="N796" i="79"/>
  <c r="N751" i="79"/>
  <c r="N748" i="79"/>
  <c r="N745" i="79"/>
  <c r="N742" i="79"/>
  <c r="N739" i="79"/>
  <c r="N736" i="79"/>
  <c r="N733" i="79"/>
  <c r="N727" i="79"/>
  <c r="N724" i="79"/>
  <c r="N721" i="79"/>
  <c r="N718" i="79"/>
  <c r="N715" i="79"/>
  <c r="N712" i="79"/>
  <c r="N708" i="79"/>
  <c r="N705" i="79"/>
  <c r="N702" i="79"/>
  <c r="N698" i="79"/>
  <c r="N695" i="79"/>
  <c r="N692" i="79"/>
  <c r="N689" i="79"/>
  <c r="N686" i="79"/>
  <c r="N683" i="79"/>
  <c r="N680" i="79"/>
  <c r="N677" i="79"/>
  <c r="N659" i="79"/>
  <c r="N656" i="79"/>
  <c r="N653" i="79"/>
  <c r="N650" i="79"/>
  <c r="N646" i="79"/>
  <c r="N643" i="79"/>
  <c r="N639" i="79"/>
  <c r="N635" i="79"/>
  <c r="N632" i="79"/>
  <c r="N625" i="79"/>
  <c r="N622" i="79"/>
  <c r="N619" i="79"/>
  <c r="N616" i="79"/>
  <c r="N613" i="79"/>
  <c r="N568" i="79"/>
  <c r="N565" i="79"/>
  <c r="N562" i="79"/>
  <c r="N559" i="79"/>
  <c r="N556" i="79"/>
  <c r="N553" i="79"/>
  <c r="N550" i="79"/>
  <c r="N544" i="79"/>
  <c r="N541" i="79"/>
  <c r="N538" i="79"/>
  <c r="N535" i="79"/>
  <c r="N532" i="79"/>
  <c r="N529" i="79"/>
  <c r="N522" i="79"/>
  <c r="N519" i="79"/>
  <c r="N516" i="79"/>
  <c r="N512" i="79"/>
  <c r="N506" i="79"/>
  <c r="N503" i="79"/>
  <c r="N500" i="79"/>
  <c r="N497" i="79"/>
  <c r="N494"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13" i="79" l="1"/>
  <c r="AM1116" i="79"/>
  <c r="AE1052" i="79"/>
  <c r="Z1052" i="79"/>
  <c r="Y1039" i="79"/>
  <c r="Y1036" i="79"/>
  <c r="AD1009" i="79"/>
  <c r="Z1009" i="79"/>
  <c r="Y1009" i="79"/>
  <c r="AM1015" i="79"/>
  <c r="Y1016" i="79"/>
  <c r="AL1012" i="79"/>
  <c r="AM1011" i="79"/>
  <c r="AK1012" i="79"/>
  <c r="AJ1012" i="79"/>
  <c r="AI1012" i="79"/>
  <c r="AH1012" i="79"/>
  <c r="AG1012" i="79"/>
  <c r="AF1012" i="79"/>
  <c r="AE1012" i="79"/>
  <c r="AD1012" i="79"/>
  <c r="AC1012" i="79"/>
  <c r="AB1012" i="79"/>
  <c r="AA1012" i="79"/>
  <c r="Z1012" i="79"/>
  <c r="Y1012" i="79"/>
  <c r="AL1009" i="79"/>
  <c r="AK1009" i="79"/>
  <c r="AJ1009" i="79"/>
  <c r="AI1009" i="79"/>
  <c r="AH1009" i="79"/>
  <c r="AG1009" i="79"/>
  <c r="AF1009" i="79"/>
  <c r="AE1009" i="79"/>
  <c r="AC1009" i="79"/>
  <c r="AB1009" i="79"/>
  <c r="AA1009" i="79"/>
  <c r="AM1008" i="79"/>
  <c r="Y1005" i="79"/>
  <c r="Y998" i="79"/>
  <c r="Y995" i="79"/>
  <c r="Y991" i="79"/>
  <c r="Y982" i="79"/>
  <c r="Y979" i="79"/>
  <c r="Y975" i="79"/>
  <c r="Y885" i="79"/>
  <c r="AL881" i="79"/>
  <c r="Y860" i="79"/>
  <c r="Y842" i="79"/>
  <c r="Y829" i="79"/>
  <c r="AL829" i="79"/>
  <c r="AK829" i="79"/>
  <c r="AJ829" i="79"/>
  <c r="AI829" i="79"/>
  <c r="AH829" i="79"/>
  <c r="AG829" i="79"/>
  <c r="AF829" i="79"/>
  <c r="AE829" i="79"/>
  <c r="AD829" i="79"/>
  <c r="AC829" i="79"/>
  <c r="AB829" i="79"/>
  <c r="AA829" i="79"/>
  <c r="Z829" i="79"/>
  <c r="AM828" i="79"/>
  <c r="AL826" i="79"/>
  <c r="AK826" i="79"/>
  <c r="AJ826" i="79"/>
  <c r="AI826" i="79"/>
  <c r="AH826" i="79"/>
  <c r="AG826" i="79"/>
  <c r="AF826" i="79"/>
  <c r="AE826" i="79"/>
  <c r="AD826" i="79"/>
  <c r="AC826" i="79"/>
  <c r="AB826" i="79"/>
  <c r="AA826" i="79"/>
  <c r="Z826" i="79"/>
  <c r="Y826" i="79"/>
  <c r="AM825" i="79"/>
  <c r="Y822" i="79"/>
  <c r="Y708" i="79"/>
  <c r="Y702" i="79"/>
  <c r="Y686" i="79"/>
  <c r="AM669" i="79"/>
  <c r="AM666" i="79"/>
  <c r="AM663" i="79"/>
  <c r="Y659" i="79"/>
  <c r="Y656" i="79"/>
  <c r="Y646" i="79"/>
  <c r="Y643" i="79"/>
  <c r="Y639" i="79"/>
  <c r="AL646" i="79"/>
  <c r="AK646" i="79"/>
  <c r="AJ646" i="79"/>
  <c r="AI646" i="79"/>
  <c r="AH646" i="79"/>
  <c r="AG646" i="79"/>
  <c r="AF646" i="79"/>
  <c r="AE646" i="79"/>
  <c r="AD646" i="79"/>
  <c r="AC646" i="79"/>
  <c r="AB646" i="79"/>
  <c r="AA646" i="79"/>
  <c r="Z646" i="79"/>
  <c r="AM645" i="79"/>
  <c r="AL643" i="79"/>
  <c r="AK643" i="79"/>
  <c r="AJ643" i="79"/>
  <c r="AI643" i="79"/>
  <c r="AH643" i="79"/>
  <c r="AG643" i="79"/>
  <c r="AF643" i="79"/>
  <c r="AE643" i="79"/>
  <c r="AD643" i="79"/>
  <c r="AC643" i="79"/>
  <c r="AB643" i="79"/>
  <c r="AA643" i="79"/>
  <c r="Z643" i="79"/>
  <c r="AM642" i="79"/>
  <c r="Y625" i="79"/>
  <c r="Y616" i="79"/>
  <c r="AM528" i="79"/>
  <c r="AM521" i="79"/>
  <c r="Y529"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AM87" i="79"/>
  <c r="AL88" i="79"/>
  <c r="AK88" i="79"/>
  <c r="AJ88" i="79"/>
  <c r="AI88" i="79"/>
  <c r="AH88" i="79"/>
  <c r="AG88" i="79"/>
  <c r="AF88" i="79"/>
  <c r="AM80" i="79"/>
  <c r="AL85" i="79"/>
  <c r="AK85" i="79"/>
  <c r="AJ85" i="79"/>
  <c r="AI85" i="79"/>
  <c r="AH85" i="79"/>
  <c r="AG85" i="79"/>
  <c r="AF85" i="79"/>
  <c r="AM84" i="79"/>
  <c r="AM1107" i="79"/>
  <c r="AM1110" i="79"/>
  <c r="AM1104" i="79"/>
  <c r="AM1101" i="79"/>
  <c r="AM1098" i="79"/>
  <c r="AM1095" i="79"/>
  <c r="AM1092" i="79"/>
  <c r="AM1089" i="79"/>
  <c r="AM1086" i="79"/>
  <c r="AM1083" i="79"/>
  <c r="AM1080" i="79"/>
  <c r="AM1077" i="79"/>
  <c r="AM1073" i="79"/>
  <c r="AM1070" i="79"/>
  <c r="AM1067" i="79"/>
  <c r="AM1063" i="79"/>
  <c r="AM1060" i="79"/>
  <c r="AM1057" i="79"/>
  <c r="AM1054" i="79"/>
  <c r="AM1051" i="79"/>
  <c r="AM1048" i="79"/>
  <c r="AM1045" i="79"/>
  <c r="AM1042" i="79"/>
  <c r="AM1038" i="79"/>
  <c r="AM1035" i="79"/>
  <c r="AM1032" i="79"/>
  <c r="AM1029" i="79"/>
  <c r="AM1024" i="79"/>
  <c r="AM1021" i="79"/>
  <c r="AM1018" i="79"/>
  <c r="AM1004" i="79"/>
  <c r="AM1000" i="79"/>
  <c r="AM997" i="79"/>
  <c r="AM994" i="79"/>
  <c r="AM990" i="79"/>
  <c r="AM987" i="79"/>
  <c r="AM984" i="79"/>
  <c r="AM981" i="79"/>
  <c r="AM978" i="79"/>
  <c r="AM974" i="79"/>
  <c r="AM971" i="79"/>
  <c r="AM968" i="79"/>
  <c r="AM965" i="79"/>
  <c r="AM962" i="79"/>
  <c r="AM933" i="79"/>
  <c r="AM930" i="79"/>
  <c r="AM927" i="79"/>
  <c r="AM924" i="79"/>
  <c r="AM921" i="79"/>
  <c r="AM918" i="79"/>
  <c r="AM915" i="79"/>
  <c r="AM912" i="79"/>
  <c r="AM909" i="79"/>
  <c r="AM906" i="79"/>
  <c r="AM903" i="79"/>
  <c r="AM900" i="79"/>
  <c r="AM897" i="79"/>
  <c r="AM894" i="79"/>
  <c r="AM890" i="79"/>
  <c r="AM887" i="79"/>
  <c r="AM884" i="79"/>
  <c r="AM880" i="79"/>
  <c r="AM877" i="79"/>
  <c r="AM874" i="79"/>
  <c r="AM871" i="79"/>
  <c r="AM868" i="79"/>
  <c r="AM865" i="79"/>
  <c r="AM862" i="79"/>
  <c r="AM859" i="79"/>
  <c r="AM855" i="79"/>
  <c r="AM852" i="79"/>
  <c r="AM849" i="79"/>
  <c r="AM846" i="79"/>
  <c r="AM841" i="79"/>
  <c r="AM838" i="79"/>
  <c r="AM835" i="79"/>
  <c r="AM832" i="79"/>
  <c r="AM821" i="79"/>
  <c r="AM817" i="79"/>
  <c r="AM814" i="79"/>
  <c r="AM811" i="79"/>
  <c r="AM807" i="79"/>
  <c r="AM804" i="79"/>
  <c r="AM801" i="79"/>
  <c r="AM798" i="79"/>
  <c r="AM795" i="79"/>
  <c r="AM791" i="79"/>
  <c r="AM788" i="79"/>
  <c r="AM785" i="79"/>
  <c r="AM782" i="79"/>
  <c r="AM779" i="79"/>
  <c r="AM750" i="79"/>
  <c r="AM747" i="79"/>
  <c r="AM744" i="79"/>
  <c r="AM741" i="79"/>
  <c r="AM738" i="79"/>
  <c r="AM735" i="79"/>
  <c r="AM732" i="79"/>
  <c r="AM729" i="79"/>
  <c r="AM726" i="79"/>
  <c r="AM723" i="79"/>
  <c r="AM720" i="79"/>
  <c r="AM717" i="79"/>
  <c r="AM714" i="79"/>
  <c r="AM711" i="79"/>
  <c r="AM707" i="79"/>
  <c r="AM704" i="79"/>
  <c r="AM701" i="79"/>
  <c r="AM697" i="79"/>
  <c r="AM694" i="79"/>
  <c r="AM691" i="79"/>
  <c r="AM688" i="79"/>
  <c r="AM685" i="79"/>
  <c r="AM682" i="79"/>
  <c r="AM679" i="79"/>
  <c r="AM676" i="79"/>
  <c r="AM672" i="79"/>
  <c r="AM658" i="79"/>
  <c r="AM655" i="79"/>
  <c r="AM652" i="79"/>
  <c r="AM649" i="79"/>
  <c r="AM638" i="79"/>
  <c r="AM634" i="79"/>
  <c r="AM631" i="79"/>
  <c r="AM628" i="79"/>
  <c r="AM624" i="79"/>
  <c r="AM621" i="79"/>
  <c r="AM618" i="79"/>
  <c r="AM615" i="79"/>
  <c r="AM612" i="79"/>
  <c r="AM608" i="79"/>
  <c r="AM605" i="79"/>
  <c r="AM602" i="79"/>
  <c r="AM599" i="79"/>
  <c r="AM596" i="79"/>
  <c r="AM567" i="79"/>
  <c r="AM564" i="79"/>
  <c r="AM561" i="79"/>
  <c r="AM558" i="79"/>
  <c r="AM555" i="79"/>
  <c r="AM552" i="79"/>
  <c r="AM549" i="79"/>
  <c r="AM546" i="79"/>
  <c r="AM543" i="79"/>
  <c r="AM540" i="79"/>
  <c r="AM537" i="79"/>
  <c r="AM534" i="79"/>
  <c r="AM531" i="79"/>
  <c r="AM518" i="79"/>
  <c r="AM515" i="79"/>
  <c r="AM511" i="79"/>
  <c r="AM505" i="79"/>
  <c r="AM502" i="79"/>
  <c r="AM499" i="79"/>
  <c r="AM496" i="79"/>
  <c r="AM493"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25" i="79"/>
  <c r="AK1025" i="79"/>
  <c r="AJ1025" i="79"/>
  <c r="AI1025" i="79"/>
  <c r="AH1025" i="79"/>
  <c r="AG1025" i="79"/>
  <c r="AF1025" i="79"/>
  <c r="AE1025" i="79"/>
  <c r="AD1025" i="79"/>
  <c r="AC1025" i="79"/>
  <c r="AB1025" i="79"/>
  <c r="AA1025" i="79"/>
  <c r="Z1025" i="79"/>
  <c r="Y1025" i="79"/>
  <c r="AL1022" i="79"/>
  <c r="AK1022" i="79"/>
  <c r="AJ1022" i="79"/>
  <c r="AI1022" i="79"/>
  <c r="AH1022" i="79"/>
  <c r="AG1022" i="79"/>
  <c r="AF1022" i="79"/>
  <c r="AE1022" i="79"/>
  <c r="AD1022" i="79"/>
  <c r="AC1022" i="79"/>
  <c r="AB1022" i="79"/>
  <c r="AA1022" i="79"/>
  <c r="Z1022" i="79"/>
  <c r="Y1022" i="79"/>
  <c r="AL1019" i="79"/>
  <c r="AK1019" i="79"/>
  <c r="AJ1019" i="79"/>
  <c r="AI1019" i="79"/>
  <c r="AH1019" i="79"/>
  <c r="AG1019" i="79"/>
  <c r="AF1019" i="79"/>
  <c r="AE1019" i="79"/>
  <c r="AD1019" i="79"/>
  <c r="AC1019" i="79"/>
  <c r="AB1019" i="79"/>
  <c r="AA1019" i="79"/>
  <c r="Z1019" i="79"/>
  <c r="Y1019" i="79"/>
  <c r="AL1016" i="79"/>
  <c r="AK1016" i="79"/>
  <c r="AJ1016" i="79"/>
  <c r="AI1016" i="79"/>
  <c r="AH1016" i="79"/>
  <c r="AG1016" i="79"/>
  <c r="AF1016" i="79"/>
  <c r="AE1016" i="79"/>
  <c r="AD1016" i="79"/>
  <c r="AC1016" i="79"/>
  <c r="AB1016" i="79"/>
  <c r="AA1016" i="79"/>
  <c r="Z1016" i="79"/>
  <c r="AL842" i="79"/>
  <c r="AK842" i="79"/>
  <c r="AJ842" i="79"/>
  <c r="AI842" i="79"/>
  <c r="AH842" i="79"/>
  <c r="AG842" i="79"/>
  <c r="AF842" i="79"/>
  <c r="AE842" i="79"/>
  <c r="AD842" i="79"/>
  <c r="AC842" i="79"/>
  <c r="AB842" i="79"/>
  <c r="AA842" i="79"/>
  <c r="Z842" i="79"/>
  <c r="AL839" i="79"/>
  <c r="AK839" i="79"/>
  <c r="AJ839" i="79"/>
  <c r="AI839" i="79"/>
  <c r="AH839" i="79"/>
  <c r="AG839" i="79"/>
  <c r="AF839" i="79"/>
  <c r="AE839" i="79"/>
  <c r="AD839" i="79"/>
  <c r="AC839" i="79"/>
  <c r="AB839" i="79"/>
  <c r="AA839" i="79"/>
  <c r="Z839" i="79"/>
  <c r="Y839" i="79"/>
  <c r="AL836" i="79"/>
  <c r="AK836" i="79"/>
  <c r="AJ836" i="79"/>
  <c r="AI836" i="79"/>
  <c r="AH836" i="79"/>
  <c r="AG836" i="79"/>
  <c r="AF836" i="79"/>
  <c r="AE836" i="79"/>
  <c r="AD836" i="79"/>
  <c r="AC836" i="79"/>
  <c r="AB836" i="79"/>
  <c r="AA836" i="79"/>
  <c r="Z836" i="79"/>
  <c r="Y836" i="79"/>
  <c r="AL833" i="79"/>
  <c r="AK833" i="79"/>
  <c r="AJ833" i="79"/>
  <c r="AI833" i="79"/>
  <c r="AH833" i="79"/>
  <c r="AG833" i="79"/>
  <c r="AF833" i="79"/>
  <c r="AE833" i="79"/>
  <c r="AD833" i="79"/>
  <c r="AC833" i="79"/>
  <c r="AB833" i="79"/>
  <c r="AA833" i="79"/>
  <c r="Z833" i="79"/>
  <c r="Y833" i="79"/>
  <c r="N109" i="46" l="1"/>
  <c r="N103" i="46"/>
  <c r="N99" i="46"/>
  <c r="N82" i="46"/>
  <c r="N79" i="46"/>
  <c r="N76" i="46"/>
  <c r="N85" i="79"/>
  <c r="AL659" i="79"/>
  <c r="AK659" i="79"/>
  <c r="AJ659" i="79"/>
  <c r="AI659" i="79"/>
  <c r="AH659" i="79"/>
  <c r="AG659" i="79"/>
  <c r="AF659" i="79"/>
  <c r="AE659" i="79"/>
  <c r="AD659" i="79"/>
  <c r="AC659" i="79"/>
  <c r="AB659" i="79"/>
  <c r="AA659" i="79"/>
  <c r="Z659" i="79"/>
  <c r="AL656" i="79"/>
  <c r="AK656" i="79"/>
  <c r="AJ656" i="79"/>
  <c r="AI656" i="79"/>
  <c r="AH656" i="79"/>
  <c r="AG656" i="79"/>
  <c r="AF656" i="79"/>
  <c r="AE656" i="79"/>
  <c r="AD656" i="79"/>
  <c r="AC656" i="79"/>
  <c r="AB656" i="79"/>
  <c r="AA656" i="79"/>
  <c r="Z656" i="79"/>
  <c r="AL653" i="79"/>
  <c r="AK653" i="79"/>
  <c r="AJ653" i="79"/>
  <c r="AI653" i="79"/>
  <c r="AH653" i="79"/>
  <c r="AG653" i="79"/>
  <c r="AF653" i="79"/>
  <c r="AE653" i="79"/>
  <c r="AD653" i="79"/>
  <c r="AC653" i="79"/>
  <c r="AB653" i="79"/>
  <c r="AA653" i="79"/>
  <c r="Z653" i="79"/>
  <c r="Y653" i="79"/>
  <c r="AL650" i="79"/>
  <c r="AK650" i="79"/>
  <c r="AJ650" i="79"/>
  <c r="AI650" i="79"/>
  <c r="AH650" i="79"/>
  <c r="AG650" i="79"/>
  <c r="AF650" i="79"/>
  <c r="AE650" i="79"/>
  <c r="AD650" i="79"/>
  <c r="AC650" i="79"/>
  <c r="AB650" i="79"/>
  <c r="AA650" i="79"/>
  <c r="Z650" i="79"/>
  <c r="Y650"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Y392" i="79" s="1"/>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AF498" i="46"/>
  <c r="AG498" i="46"/>
  <c r="AH498" i="46"/>
  <c r="AI498" i="46"/>
  <c r="AJ498" i="46"/>
  <c r="AK498" i="46"/>
  <c r="AL498" i="46"/>
  <c r="AF501" i="46"/>
  <c r="AG501" i="46"/>
  <c r="AH501" i="46"/>
  <c r="AI501" i="46"/>
  <c r="AJ501" i="46"/>
  <c r="AK501" i="46"/>
  <c r="AL501" i="46"/>
  <c r="AF505" i="46"/>
  <c r="AG505" i="46"/>
  <c r="AH505" i="46"/>
  <c r="AI505" i="46"/>
  <c r="AJ505" i="46"/>
  <c r="AK505" i="46"/>
  <c r="AL505" i="46"/>
  <c r="AF508" i="46"/>
  <c r="AG508" i="46"/>
  <c r="AH508" i="46"/>
  <c r="AI508" i="46"/>
  <c r="AJ508" i="46"/>
  <c r="AK508" i="46"/>
  <c r="AL508" i="46"/>
  <c r="AF511" i="46"/>
  <c r="AG511" i="46"/>
  <c r="AH511" i="46"/>
  <c r="AI511" i="46"/>
  <c r="AJ511" i="46"/>
  <c r="AK511"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AF369" i="46"/>
  <c r="AG369" i="46"/>
  <c r="AH369" i="46"/>
  <c r="AI369" i="46"/>
  <c r="AJ369" i="46"/>
  <c r="AK369" i="46"/>
  <c r="AL369" i="46"/>
  <c r="AF372" i="46"/>
  <c r="AG372" i="46"/>
  <c r="AH372" i="46"/>
  <c r="AI372" i="46"/>
  <c r="AJ372" i="46"/>
  <c r="AK372" i="46"/>
  <c r="AL372" i="46"/>
  <c r="AF376" i="46"/>
  <c r="AG376" i="46"/>
  <c r="AH376" i="46"/>
  <c r="AI376" i="46"/>
  <c r="AJ376" i="46"/>
  <c r="AK376" i="46"/>
  <c r="AL376" i="46"/>
  <c r="AF379" i="46"/>
  <c r="AG379" i="46"/>
  <c r="AH379" i="46"/>
  <c r="AI379" i="46"/>
  <c r="AJ379" i="46"/>
  <c r="AK379" i="46"/>
  <c r="AL379" i="46"/>
  <c r="AF382" i="46"/>
  <c r="AG382" i="46"/>
  <c r="AH382" i="46"/>
  <c r="AI382" i="46"/>
  <c r="AJ382" i="46"/>
  <c r="AK382" i="46"/>
  <c r="AM249" i="46"/>
  <c r="AM246" i="46"/>
  <c r="AM242" i="46"/>
  <c r="AF240" i="46"/>
  <c r="AG240" i="46"/>
  <c r="AH240" i="46"/>
  <c r="AI240" i="46"/>
  <c r="AJ240" i="46"/>
  <c r="AK240" i="46"/>
  <c r="AL240" i="46"/>
  <c r="AF243" i="46"/>
  <c r="AG243" i="46"/>
  <c r="AH243" i="46"/>
  <c r="AI243" i="46"/>
  <c r="AJ243" i="46"/>
  <c r="AK243" i="46"/>
  <c r="AL243" i="46"/>
  <c r="AF247" i="46"/>
  <c r="AG247" i="46"/>
  <c r="AH247" i="46"/>
  <c r="AI247" i="46"/>
  <c r="AJ247" i="46"/>
  <c r="AK247" i="46"/>
  <c r="AL247" i="46"/>
  <c r="AF250" i="46"/>
  <c r="AG250" i="46"/>
  <c r="AH250" i="46"/>
  <c r="AI250" i="46"/>
  <c r="AJ250" i="46"/>
  <c r="AK250" i="46"/>
  <c r="AL250" i="46"/>
  <c r="AF253" i="46"/>
  <c r="AG253" i="46"/>
  <c r="AH253" i="46"/>
  <c r="AI253" i="46"/>
  <c r="AJ253" i="46"/>
  <c r="AK253" i="46"/>
  <c r="AL253"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AF125" i="46"/>
  <c r="AG125" i="46"/>
  <c r="AH125" i="46"/>
  <c r="AI125" i="46"/>
  <c r="AJ125" i="46"/>
  <c r="AK125" i="46"/>
  <c r="AL125" i="46"/>
  <c r="AM121" i="46"/>
  <c r="AF122" i="46"/>
  <c r="AG122" i="46"/>
  <c r="AH122" i="46"/>
  <c r="AI122" i="46"/>
  <c r="AJ122" i="46"/>
  <c r="AK122" i="46"/>
  <c r="AL122" i="46"/>
  <c r="AM118" i="46"/>
  <c r="AF119" i="46"/>
  <c r="AG119" i="46"/>
  <c r="AH119" i="46"/>
  <c r="AI119" i="46"/>
  <c r="AJ119" i="46"/>
  <c r="AK119" i="46"/>
  <c r="AL119"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AF115" i="46" l="1"/>
  <c r="AG115" i="46"/>
  <c r="AH115" i="46"/>
  <c r="AI115" i="46"/>
  <c r="AJ115" i="46"/>
  <c r="AK115" i="46"/>
  <c r="AL115" i="46"/>
  <c r="AL109" i="46"/>
  <c r="AL112" i="46"/>
  <c r="AF112" i="46"/>
  <c r="AG112" i="46"/>
  <c r="AH112" i="46"/>
  <c r="AI112" i="46"/>
  <c r="AJ112" i="46"/>
  <c r="AK112" i="46"/>
  <c r="AL77" i="79" l="1"/>
  <c r="AK77" i="79"/>
  <c r="AJ77" i="79"/>
  <c r="AI77" i="79"/>
  <c r="AH77" i="79"/>
  <c r="AG77" i="79"/>
  <c r="AF77" i="79"/>
  <c r="N77" i="79"/>
  <c r="AL98" i="79"/>
  <c r="AK98" i="79"/>
  <c r="AJ98" i="79"/>
  <c r="AI98" i="79"/>
  <c r="AH98" i="79"/>
  <c r="AG98" i="79"/>
  <c r="AF98" i="79"/>
  <c r="AL92" i="79"/>
  <c r="AK92" i="79"/>
  <c r="AJ92" i="79"/>
  <c r="AI92" i="79"/>
  <c r="AH92" i="79"/>
  <c r="AG92" i="79"/>
  <c r="AF92" i="79"/>
  <c r="AL485" i="46"/>
  <c r="AK485" i="46"/>
  <c r="AJ485" i="46"/>
  <c r="AI485" i="46"/>
  <c r="AH485" i="46"/>
  <c r="AG485" i="46"/>
  <c r="AF485" i="46"/>
  <c r="AL482" i="46"/>
  <c r="AK482" i="46"/>
  <c r="AJ482" i="46"/>
  <c r="AI482" i="46"/>
  <c r="AH482" i="46"/>
  <c r="AG482" i="46"/>
  <c r="AF482" i="46"/>
  <c r="AL455" i="46"/>
  <c r="AK455" i="46"/>
  <c r="AJ455" i="46"/>
  <c r="AI455" i="46"/>
  <c r="AH455" i="46"/>
  <c r="AG455" i="46"/>
  <c r="AF455" i="46"/>
  <c r="AL452" i="46"/>
  <c r="AK452" i="46"/>
  <c r="AJ452" i="46"/>
  <c r="AI452" i="46"/>
  <c r="AH452" i="46"/>
  <c r="AG452" i="46"/>
  <c r="AF452" i="46"/>
  <c r="AL430" i="46"/>
  <c r="AK430" i="46"/>
  <c r="AJ430" i="46"/>
  <c r="AI430" i="46"/>
  <c r="AH430" i="46"/>
  <c r="AG430" i="46"/>
  <c r="AF430" i="46"/>
  <c r="AL356" i="46"/>
  <c r="AK356" i="46"/>
  <c r="AJ356" i="46"/>
  <c r="AI356" i="46"/>
  <c r="AH356" i="46"/>
  <c r="AG356" i="46"/>
  <c r="AF356" i="46"/>
  <c r="AL353" i="46"/>
  <c r="AK353" i="46"/>
  <c r="AJ353" i="46"/>
  <c r="AI353" i="46"/>
  <c r="AH353" i="46"/>
  <c r="AG353" i="46"/>
  <c r="AF353" i="46"/>
  <c r="AL326" i="46"/>
  <c r="AK326" i="46"/>
  <c r="AJ326" i="46"/>
  <c r="AI326" i="46"/>
  <c r="AH326" i="46"/>
  <c r="AG326" i="46"/>
  <c r="AF326" i="46"/>
  <c r="AL323" i="46"/>
  <c r="AK323" i="46"/>
  <c r="AJ323" i="46"/>
  <c r="AI323" i="46"/>
  <c r="AH323" i="46"/>
  <c r="AG323" i="46"/>
  <c r="AF323" i="46"/>
  <c r="AL301" i="46"/>
  <c r="AK301" i="46"/>
  <c r="AJ301" i="46"/>
  <c r="AI301" i="46"/>
  <c r="AH301" i="46"/>
  <c r="AG301" i="46"/>
  <c r="AF301" i="46"/>
  <c r="C31" i="44"/>
  <c r="C30" i="44"/>
  <c r="C16" i="44"/>
  <c r="C15" i="44"/>
  <c r="AL227" i="46"/>
  <c r="AK227" i="46"/>
  <c r="AJ227" i="46"/>
  <c r="AI227" i="46"/>
  <c r="AH227" i="46"/>
  <c r="AG227" i="46"/>
  <c r="AF227" i="46"/>
  <c r="AL224" i="46"/>
  <c r="AK224" i="46"/>
  <c r="AJ224" i="46"/>
  <c r="AI224" i="46"/>
  <c r="AH224" i="46"/>
  <c r="AG224" i="46"/>
  <c r="AF224" i="46"/>
  <c r="AL197" i="46"/>
  <c r="AK197" i="46"/>
  <c r="AJ197" i="46"/>
  <c r="AI197" i="46"/>
  <c r="AH197" i="46"/>
  <c r="AG197" i="46"/>
  <c r="AF197" i="46"/>
  <c r="AL194" i="46"/>
  <c r="AK194" i="46"/>
  <c r="AJ194" i="46"/>
  <c r="AI194" i="46"/>
  <c r="AH194" i="46"/>
  <c r="AG194" i="46"/>
  <c r="AF194" i="46"/>
  <c r="AL172" i="46"/>
  <c r="AK172" i="46"/>
  <c r="AJ172" i="46"/>
  <c r="AI172" i="46"/>
  <c r="AH172" i="46"/>
  <c r="AG172" i="46"/>
  <c r="AF172" i="46"/>
  <c r="AL99" i="46"/>
  <c r="AK99" i="46"/>
  <c r="AJ99" i="46"/>
  <c r="AI99" i="46"/>
  <c r="AH99" i="46"/>
  <c r="AG99" i="46"/>
  <c r="AF99" i="46"/>
  <c r="AL96" i="46"/>
  <c r="AK96" i="46"/>
  <c r="AJ96" i="46"/>
  <c r="AI96" i="46"/>
  <c r="AH96" i="46"/>
  <c r="AG96" i="46"/>
  <c r="AF96" i="46"/>
  <c r="AL69" i="46"/>
  <c r="AK69" i="46"/>
  <c r="AJ69" i="46"/>
  <c r="AI69" i="46"/>
  <c r="AH69" i="46"/>
  <c r="AG69" i="46"/>
  <c r="AF69" i="46"/>
  <c r="AL44" i="46"/>
  <c r="AK44" i="46"/>
  <c r="AJ44" i="46"/>
  <c r="AI44" i="46"/>
  <c r="AH44" i="46"/>
  <c r="AG44" i="46"/>
  <c r="AF44" i="46"/>
  <c r="N144" i="79" l="1"/>
  <c r="N81" i="79"/>
  <c r="AL1117" i="79" l="1"/>
  <c r="AK1117" i="79"/>
  <c r="AJ1117" i="79"/>
  <c r="AI1117" i="79"/>
  <c r="AH1117" i="79"/>
  <c r="AG1117" i="79"/>
  <c r="AF1117" i="79"/>
  <c r="AE1117" i="79"/>
  <c r="AD1117" i="79"/>
  <c r="AC1117" i="79"/>
  <c r="AB1117" i="79"/>
  <c r="AA1117" i="79"/>
  <c r="Z1117" i="79"/>
  <c r="Y1117" i="79"/>
  <c r="AL1114" i="79"/>
  <c r="AK1114" i="79"/>
  <c r="AJ1114" i="79"/>
  <c r="AI1114" i="79"/>
  <c r="AH1114" i="79"/>
  <c r="AG1114" i="79"/>
  <c r="AF1114" i="79"/>
  <c r="AE1114" i="79"/>
  <c r="AD1114" i="79"/>
  <c r="AC1114" i="79"/>
  <c r="AB1114" i="79"/>
  <c r="AA1114" i="79"/>
  <c r="Z1114" i="79"/>
  <c r="Y1114" i="79"/>
  <c r="AL1111" i="79"/>
  <c r="AK1111" i="79"/>
  <c r="AJ1111" i="79"/>
  <c r="AI1111" i="79"/>
  <c r="AH1111" i="79"/>
  <c r="AG1111" i="79"/>
  <c r="AF1111" i="79"/>
  <c r="AE1111" i="79"/>
  <c r="AD1111" i="79"/>
  <c r="AC1111" i="79"/>
  <c r="AB1111" i="79"/>
  <c r="AA1111" i="79"/>
  <c r="Z1111" i="79"/>
  <c r="Y1111" i="79"/>
  <c r="AL1108" i="79"/>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4" i="79"/>
  <c r="AK1074" i="79"/>
  <c r="AJ1074" i="79"/>
  <c r="AI1074" i="79"/>
  <c r="AH1074" i="79"/>
  <c r="AG1074" i="79"/>
  <c r="AF1074" i="79"/>
  <c r="AE1074" i="79"/>
  <c r="AD1074" i="79"/>
  <c r="AC1074" i="79"/>
  <c r="AB1074" i="79"/>
  <c r="AA1074" i="79"/>
  <c r="Z1074" i="79"/>
  <c r="Y1074" i="79"/>
  <c r="AL1071" i="79"/>
  <c r="AK1071" i="79"/>
  <c r="AJ1071" i="79"/>
  <c r="AI1071" i="79"/>
  <c r="AH1071" i="79"/>
  <c r="AG1071" i="79"/>
  <c r="AF1071" i="79"/>
  <c r="AE1071" i="79"/>
  <c r="AD1071" i="79"/>
  <c r="AC1071" i="79"/>
  <c r="AB1071" i="79"/>
  <c r="AA1071" i="79"/>
  <c r="Z1071" i="79"/>
  <c r="Y1071" i="79"/>
  <c r="AL1068" i="79"/>
  <c r="AK1068" i="79"/>
  <c r="AJ1068" i="79"/>
  <c r="AI1068" i="79"/>
  <c r="AH1068" i="79"/>
  <c r="AG1068" i="79"/>
  <c r="AF1068" i="79"/>
  <c r="AE1068" i="79"/>
  <c r="AD1068" i="79"/>
  <c r="AC1068" i="79"/>
  <c r="AB1068" i="79"/>
  <c r="AA1068" i="79"/>
  <c r="Z1068" i="79"/>
  <c r="Y1068" i="79"/>
  <c r="AL1064" i="79"/>
  <c r="AK1064" i="79"/>
  <c r="AJ1064" i="79"/>
  <c r="AI1064" i="79"/>
  <c r="AH1064" i="79"/>
  <c r="AG1064" i="79"/>
  <c r="AF1064" i="79"/>
  <c r="AE1064" i="79"/>
  <c r="AD1064" i="79"/>
  <c r="AC1064" i="79"/>
  <c r="AB1064" i="79"/>
  <c r="AA1064" i="79"/>
  <c r="Z1064" i="79"/>
  <c r="Y1064" i="79"/>
  <c r="AL1061" i="79"/>
  <c r="AK1061" i="79"/>
  <c r="AJ1061" i="79"/>
  <c r="AI1061" i="79"/>
  <c r="AH1061" i="79"/>
  <c r="AG1061" i="79"/>
  <c r="AF1061" i="79"/>
  <c r="AE1061" i="79"/>
  <c r="AD1061" i="79"/>
  <c r="AC1061" i="79"/>
  <c r="AB1061" i="79"/>
  <c r="AA1061" i="79"/>
  <c r="Z1061" i="79"/>
  <c r="Y1061" i="79"/>
  <c r="AL1058" i="79"/>
  <c r="AK1058" i="79"/>
  <c r="AJ1058" i="79"/>
  <c r="AI1058" i="79"/>
  <c r="AH1058" i="79"/>
  <c r="AG1058" i="79"/>
  <c r="AF1058" i="79"/>
  <c r="AE1058" i="79"/>
  <c r="AD1058" i="79"/>
  <c r="AC1058" i="79"/>
  <c r="AB1058" i="79"/>
  <c r="AA1058" i="79"/>
  <c r="Z1058" i="79"/>
  <c r="Y1058"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D1052" i="79"/>
  <c r="AC1052" i="79"/>
  <c r="AB1052" i="79"/>
  <c r="AA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E1043" i="79"/>
  <c r="AD1043" i="79"/>
  <c r="AC1043" i="79"/>
  <c r="AB1043" i="79"/>
  <c r="AA1043" i="79"/>
  <c r="Z1043" i="79"/>
  <c r="Y1043" i="79"/>
  <c r="AL1039" i="79"/>
  <c r="AK1039" i="79"/>
  <c r="AJ1039" i="79"/>
  <c r="AI1039" i="79"/>
  <c r="AH1039" i="79"/>
  <c r="AG1039" i="79"/>
  <c r="AF1039" i="79"/>
  <c r="AE1039" i="79"/>
  <c r="AD1039" i="79"/>
  <c r="AC1039" i="79"/>
  <c r="AB1039" i="79"/>
  <c r="AA1039" i="79"/>
  <c r="Z1039" i="79"/>
  <c r="AL1036" i="79"/>
  <c r="AK1036" i="79"/>
  <c r="AJ1036" i="79"/>
  <c r="AI1036" i="79"/>
  <c r="AH1036" i="79"/>
  <c r="AG1036" i="79"/>
  <c r="AF1036" i="79"/>
  <c r="AE1036" i="79"/>
  <c r="AD1036" i="79"/>
  <c r="AC1036" i="79"/>
  <c r="AB1036" i="79"/>
  <c r="AA1036" i="79"/>
  <c r="Z1036" i="79"/>
  <c r="AL1033" i="79"/>
  <c r="AK1033" i="79"/>
  <c r="AJ1033" i="79"/>
  <c r="AI1033" i="79"/>
  <c r="AH1033" i="79"/>
  <c r="AG1033" i="79"/>
  <c r="AF1033" i="79"/>
  <c r="AE1033" i="79"/>
  <c r="AD1033" i="79"/>
  <c r="AC1033" i="79"/>
  <c r="AB1033" i="79"/>
  <c r="AA1033" i="79"/>
  <c r="Z1033" i="79"/>
  <c r="Y1033" i="79"/>
  <c r="AL1030" i="79"/>
  <c r="AK1030" i="79"/>
  <c r="AJ1030" i="79"/>
  <c r="AI1030" i="79"/>
  <c r="AH1030" i="79"/>
  <c r="AG1030" i="79"/>
  <c r="AF1030" i="79"/>
  <c r="AE1030" i="79"/>
  <c r="AD1030" i="79"/>
  <c r="AC1030" i="79"/>
  <c r="AB1030" i="79"/>
  <c r="AA1030" i="79"/>
  <c r="Z1030" i="79"/>
  <c r="Y1030" i="79"/>
  <c r="AL1005" i="79"/>
  <c r="AK1005" i="79"/>
  <c r="AJ1005" i="79"/>
  <c r="AI1005" i="79"/>
  <c r="AH1005" i="79"/>
  <c r="AG1005" i="79"/>
  <c r="AF1005" i="79"/>
  <c r="AE1005" i="79"/>
  <c r="AD1005" i="79"/>
  <c r="AC1005" i="79"/>
  <c r="AB1005" i="79"/>
  <c r="AA1005" i="79"/>
  <c r="Z1005" i="79"/>
  <c r="AL1001" i="79"/>
  <c r="AK1001" i="79"/>
  <c r="AJ1001" i="79"/>
  <c r="AI1001" i="79"/>
  <c r="AH1001" i="79"/>
  <c r="AG1001" i="79"/>
  <c r="AF1001" i="79"/>
  <c r="AE1001" i="79"/>
  <c r="AD1001" i="79"/>
  <c r="AC1001" i="79"/>
  <c r="AB1001" i="79"/>
  <c r="AA1001" i="79"/>
  <c r="Z1001" i="79"/>
  <c r="Y1001" i="79"/>
  <c r="AL998" i="79"/>
  <c r="AK998" i="79"/>
  <c r="AJ998" i="79"/>
  <c r="AI998" i="79"/>
  <c r="AH998" i="79"/>
  <c r="AG998" i="79"/>
  <c r="AF998" i="79"/>
  <c r="AE998" i="79"/>
  <c r="AD998" i="79"/>
  <c r="AC998" i="79"/>
  <c r="AB998" i="79"/>
  <c r="AA998" i="79"/>
  <c r="Z998" i="79"/>
  <c r="AL995" i="79"/>
  <c r="AK995" i="79"/>
  <c r="AJ995" i="79"/>
  <c r="AI995" i="79"/>
  <c r="AH995" i="79"/>
  <c r="AG995" i="79"/>
  <c r="AF995" i="79"/>
  <c r="AE995" i="79"/>
  <c r="AD995" i="79"/>
  <c r="AC995" i="79"/>
  <c r="AB995" i="79"/>
  <c r="AA995" i="79"/>
  <c r="Z995" i="79"/>
  <c r="AL991" i="79"/>
  <c r="AK991" i="79"/>
  <c r="AJ991" i="79"/>
  <c r="AI991" i="79"/>
  <c r="AH991" i="79"/>
  <c r="AG991" i="79"/>
  <c r="AF991" i="79"/>
  <c r="AE991" i="79"/>
  <c r="AD991" i="79"/>
  <c r="AC991" i="79"/>
  <c r="AB991" i="79"/>
  <c r="AA991" i="79"/>
  <c r="Z991" i="79"/>
  <c r="AL988" i="79"/>
  <c r="AK988" i="79"/>
  <c r="AJ988" i="79"/>
  <c r="AI988" i="79"/>
  <c r="AH988" i="79"/>
  <c r="AG988" i="79"/>
  <c r="AF988" i="79"/>
  <c r="AE988" i="79"/>
  <c r="AD988" i="79"/>
  <c r="AC988" i="79"/>
  <c r="AB988" i="79"/>
  <c r="AA988" i="79"/>
  <c r="Z988" i="79"/>
  <c r="Y988" i="79"/>
  <c r="AL985" i="79"/>
  <c r="AK985" i="79"/>
  <c r="AJ985" i="79"/>
  <c r="AI985" i="79"/>
  <c r="AH985" i="79"/>
  <c r="AG985" i="79"/>
  <c r="AF985" i="79"/>
  <c r="AE985" i="79"/>
  <c r="AD985" i="79"/>
  <c r="AC985" i="79"/>
  <c r="AB985" i="79"/>
  <c r="AA985" i="79"/>
  <c r="Z985" i="79"/>
  <c r="Y985"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AL975" i="79"/>
  <c r="AK975" i="79"/>
  <c r="AJ975" i="79"/>
  <c r="AI975" i="79"/>
  <c r="AH975" i="79"/>
  <c r="AG975" i="79"/>
  <c r="AF975" i="79"/>
  <c r="AE975" i="79"/>
  <c r="AD975" i="79"/>
  <c r="AC975" i="79"/>
  <c r="AB975" i="79"/>
  <c r="AA975" i="79"/>
  <c r="Z975" i="79"/>
  <c r="AL972" i="79"/>
  <c r="AK972" i="79"/>
  <c r="AJ972" i="79"/>
  <c r="AI972" i="79"/>
  <c r="AH972" i="79"/>
  <c r="AG972" i="79"/>
  <c r="AF972" i="79"/>
  <c r="AE972" i="79"/>
  <c r="AD972" i="79"/>
  <c r="AC972" i="79"/>
  <c r="AB972" i="79"/>
  <c r="AA972" i="79"/>
  <c r="Z972" i="79"/>
  <c r="Y972" i="79"/>
  <c r="AL969" i="79"/>
  <c r="AK969" i="79"/>
  <c r="AJ969" i="79"/>
  <c r="AI969" i="79"/>
  <c r="AH969" i="79"/>
  <c r="AG969" i="79"/>
  <c r="AF969" i="79"/>
  <c r="AE969" i="79"/>
  <c r="AD969" i="79"/>
  <c r="AC969" i="79"/>
  <c r="AB969" i="79"/>
  <c r="AA969" i="79"/>
  <c r="Z969" i="79"/>
  <c r="Y969" i="79"/>
  <c r="AL966" i="79"/>
  <c r="AK966" i="79"/>
  <c r="AJ966" i="79"/>
  <c r="AI966" i="79"/>
  <c r="AH966" i="79"/>
  <c r="AG966" i="79"/>
  <c r="AF966" i="79"/>
  <c r="AE966" i="79"/>
  <c r="AD966" i="79"/>
  <c r="AC966" i="79"/>
  <c r="AB966" i="79"/>
  <c r="AA966" i="79"/>
  <c r="Z966" i="79"/>
  <c r="Y966" i="79"/>
  <c r="AL963" i="79"/>
  <c r="AK963" i="79"/>
  <c r="AJ963" i="79"/>
  <c r="AI963" i="79"/>
  <c r="AH963" i="79"/>
  <c r="AG963" i="79"/>
  <c r="AF963" i="79"/>
  <c r="AE963" i="79"/>
  <c r="AD963" i="79"/>
  <c r="AC963" i="79"/>
  <c r="AB963" i="79"/>
  <c r="AA963" i="79"/>
  <c r="Z963" i="79"/>
  <c r="Y963" i="79"/>
  <c r="AL934" i="79"/>
  <c r="AK934" i="79"/>
  <c r="AJ934" i="79"/>
  <c r="AI934" i="79"/>
  <c r="AH934" i="79"/>
  <c r="AG934" i="79"/>
  <c r="AF934" i="79"/>
  <c r="AE934" i="79"/>
  <c r="AD934" i="79"/>
  <c r="AC934" i="79"/>
  <c r="AB934" i="79"/>
  <c r="AA934" i="79"/>
  <c r="Z934" i="79"/>
  <c r="Y934" i="79"/>
  <c r="AL931" i="79"/>
  <c r="AK931" i="79"/>
  <c r="AJ931" i="79"/>
  <c r="AI931" i="79"/>
  <c r="AH931" i="79"/>
  <c r="AG931" i="79"/>
  <c r="AF931" i="79"/>
  <c r="AE931" i="79"/>
  <c r="AD931" i="79"/>
  <c r="AC931" i="79"/>
  <c r="AB931" i="79"/>
  <c r="AA931" i="79"/>
  <c r="Z931" i="79"/>
  <c r="Y931" i="79"/>
  <c r="AL928" i="79"/>
  <c r="AK928" i="79"/>
  <c r="AJ928" i="79"/>
  <c r="AI928" i="79"/>
  <c r="AH928" i="79"/>
  <c r="AG928" i="79"/>
  <c r="AF928" i="79"/>
  <c r="AE928" i="79"/>
  <c r="AD928" i="79"/>
  <c r="AC928" i="79"/>
  <c r="AB928" i="79"/>
  <c r="AA928" i="79"/>
  <c r="Z928" i="79"/>
  <c r="Y928"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1" i="79"/>
  <c r="AK891" i="79"/>
  <c r="AJ891" i="79"/>
  <c r="AI891" i="79"/>
  <c r="AH891" i="79"/>
  <c r="AG891" i="79"/>
  <c r="AF891" i="79"/>
  <c r="AE891" i="79"/>
  <c r="AD891" i="79"/>
  <c r="AC891" i="79"/>
  <c r="AB891" i="79"/>
  <c r="AA891" i="79"/>
  <c r="Z891" i="79"/>
  <c r="Y891" i="79"/>
  <c r="AL888" i="79"/>
  <c r="AK888" i="79"/>
  <c r="AJ888" i="79"/>
  <c r="AI888" i="79"/>
  <c r="AH888" i="79"/>
  <c r="AG888" i="79"/>
  <c r="AF888" i="79"/>
  <c r="AE888" i="79"/>
  <c r="AD888" i="79"/>
  <c r="AC888" i="79"/>
  <c r="AB888" i="79"/>
  <c r="AA888" i="79"/>
  <c r="Z888" i="79"/>
  <c r="Y888" i="79"/>
  <c r="AL885" i="79"/>
  <c r="AK885" i="79"/>
  <c r="AJ885" i="79"/>
  <c r="AI885" i="79"/>
  <c r="AH885" i="79"/>
  <c r="AG885" i="79"/>
  <c r="AF885" i="79"/>
  <c r="AE885" i="79"/>
  <c r="AD885" i="79"/>
  <c r="AC885" i="79"/>
  <c r="AB885" i="79"/>
  <c r="AA885" i="79"/>
  <c r="Z885" i="79"/>
  <c r="AK881" i="79"/>
  <c r="AJ881" i="79"/>
  <c r="AI881" i="79"/>
  <c r="AH881" i="79"/>
  <c r="AG881" i="79"/>
  <c r="AF881" i="79"/>
  <c r="AE881" i="79"/>
  <c r="AD881" i="79"/>
  <c r="AC881" i="79"/>
  <c r="AB881" i="79"/>
  <c r="AA881" i="79"/>
  <c r="Z881" i="79"/>
  <c r="Y881" i="79"/>
  <c r="AL878" i="79"/>
  <c r="AK878" i="79"/>
  <c r="AJ878" i="79"/>
  <c r="AI878" i="79"/>
  <c r="AH878" i="79"/>
  <c r="AG878" i="79"/>
  <c r="AF878" i="79"/>
  <c r="AE878" i="79"/>
  <c r="AD878" i="79"/>
  <c r="AC878" i="79"/>
  <c r="AB878" i="79"/>
  <c r="AA878" i="79"/>
  <c r="Z878" i="79"/>
  <c r="Y878" i="79"/>
  <c r="AL875" i="79"/>
  <c r="AK875" i="79"/>
  <c r="AJ875" i="79"/>
  <c r="AI875" i="79"/>
  <c r="AH875" i="79"/>
  <c r="AG875" i="79"/>
  <c r="AF875" i="79"/>
  <c r="AE875" i="79"/>
  <c r="AD875" i="79"/>
  <c r="AC875" i="79"/>
  <c r="AB875" i="79"/>
  <c r="AA875" i="79"/>
  <c r="Z875" i="79"/>
  <c r="Y875" i="79"/>
  <c r="AL872"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AL856" i="79"/>
  <c r="AK856" i="79"/>
  <c r="AJ856" i="79"/>
  <c r="AI856" i="79"/>
  <c r="AH856" i="79"/>
  <c r="AG856" i="79"/>
  <c r="AF856" i="79"/>
  <c r="AE856" i="79"/>
  <c r="AD856" i="79"/>
  <c r="AC856" i="79"/>
  <c r="AB856" i="79"/>
  <c r="AA856" i="79"/>
  <c r="Z856" i="79"/>
  <c r="Y856" i="79"/>
  <c r="AL853" i="79"/>
  <c r="AK853" i="79"/>
  <c r="AJ853" i="79"/>
  <c r="AI853" i="79"/>
  <c r="AH853" i="79"/>
  <c r="AG853" i="79"/>
  <c r="AF853" i="79"/>
  <c r="AE853" i="79"/>
  <c r="AD853" i="79"/>
  <c r="AC853" i="79"/>
  <c r="AB853" i="79"/>
  <c r="AA853" i="79"/>
  <c r="Z853" i="79"/>
  <c r="Y853" i="79"/>
  <c r="AL850" i="79"/>
  <c r="AK850" i="79"/>
  <c r="AJ850" i="79"/>
  <c r="AI850" i="79"/>
  <c r="AH850" i="79"/>
  <c r="AG850" i="79"/>
  <c r="AF850" i="79"/>
  <c r="AE850" i="79"/>
  <c r="AD850" i="79"/>
  <c r="AC850" i="79"/>
  <c r="AB850" i="79"/>
  <c r="AA850" i="79"/>
  <c r="Z850" i="79"/>
  <c r="Y850" i="79"/>
  <c r="AL847" i="79"/>
  <c r="AK847" i="79"/>
  <c r="AJ847" i="79"/>
  <c r="AI847" i="79"/>
  <c r="AH847" i="79"/>
  <c r="AG847" i="79"/>
  <c r="AF847" i="79"/>
  <c r="AE847" i="79"/>
  <c r="AD847" i="79"/>
  <c r="AC847" i="79"/>
  <c r="AB847" i="79"/>
  <c r="AA847" i="79"/>
  <c r="Z847" i="79"/>
  <c r="Y847" i="79"/>
  <c r="AL822" i="79"/>
  <c r="AK822" i="79"/>
  <c r="AJ822" i="79"/>
  <c r="AI822" i="79"/>
  <c r="AH822" i="79"/>
  <c r="AG822" i="79"/>
  <c r="AF822" i="79"/>
  <c r="AE822" i="79"/>
  <c r="AD822" i="79"/>
  <c r="AC822" i="79"/>
  <c r="AB822" i="79"/>
  <c r="AA822" i="79"/>
  <c r="Z822" i="79"/>
  <c r="AL818" i="79"/>
  <c r="AK818" i="79"/>
  <c r="AJ818" i="79"/>
  <c r="AI818" i="79"/>
  <c r="AH818" i="79"/>
  <c r="AG818" i="79"/>
  <c r="AF818" i="79"/>
  <c r="AE818" i="79"/>
  <c r="AD818" i="79"/>
  <c r="AC818" i="79"/>
  <c r="AB818" i="79"/>
  <c r="AA818" i="79"/>
  <c r="Z818" i="79"/>
  <c r="Y818" i="79"/>
  <c r="AL815" i="79"/>
  <c r="AK815" i="79"/>
  <c r="AJ815" i="79"/>
  <c r="AI815" i="79"/>
  <c r="AH815" i="79"/>
  <c r="AG815" i="79"/>
  <c r="AF815" i="79"/>
  <c r="AE815" i="79"/>
  <c r="AD815" i="79"/>
  <c r="AC815" i="79"/>
  <c r="AB815" i="79"/>
  <c r="AA815" i="79"/>
  <c r="Z815" i="79"/>
  <c r="Y815" i="79"/>
  <c r="AL812" i="79"/>
  <c r="AK812" i="79"/>
  <c r="AJ812" i="79"/>
  <c r="AI812" i="79"/>
  <c r="AH812" i="79"/>
  <c r="AG812" i="79"/>
  <c r="AF812" i="79"/>
  <c r="AE812" i="79"/>
  <c r="AD812" i="79"/>
  <c r="AC812" i="79"/>
  <c r="AB812" i="79"/>
  <c r="AA812" i="79"/>
  <c r="Z812" i="79"/>
  <c r="Y812" i="79"/>
  <c r="AL808" i="79"/>
  <c r="AK808" i="79"/>
  <c r="AJ808" i="79"/>
  <c r="AI808" i="79"/>
  <c r="AH808" i="79"/>
  <c r="AG808" i="79"/>
  <c r="AF808" i="79"/>
  <c r="AE808" i="79"/>
  <c r="AD808" i="79"/>
  <c r="AC808" i="79"/>
  <c r="AB808" i="79"/>
  <c r="AA808" i="79"/>
  <c r="Z808" i="79"/>
  <c r="Y808" i="79"/>
  <c r="AL805" i="79"/>
  <c r="AK805" i="79"/>
  <c r="AJ805" i="79"/>
  <c r="AI805" i="79"/>
  <c r="AH805" i="79"/>
  <c r="AG805" i="79"/>
  <c r="AF805" i="79"/>
  <c r="AE805" i="79"/>
  <c r="AD805" i="79"/>
  <c r="AC805" i="79"/>
  <c r="AB805" i="79"/>
  <c r="AA805" i="79"/>
  <c r="Z805" i="79"/>
  <c r="Y805" i="79"/>
  <c r="AL802" i="79"/>
  <c r="AK802" i="79"/>
  <c r="AJ802" i="79"/>
  <c r="AI802" i="79"/>
  <c r="AH802" i="79"/>
  <c r="AG802" i="79"/>
  <c r="AF802" i="79"/>
  <c r="AE802" i="79"/>
  <c r="AD802" i="79"/>
  <c r="AC802" i="79"/>
  <c r="AB802" i="79"/>
  <c r="AA802" i="79"/>
  <c r="Z802" i="79"/>
  <c r="Y802"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2" i="79"/>
  <c r="AK792" i="79"/>
  <c r="AJ792" i="79"/>
  <c r="AI792" i="79"/>
  <c r="AH792" i="79"/>
  <c r="AG792" i="79"/>
  <c r="AF792" i="79"/>
  <c r="AE792" i="79"/>
  <c r="AD792" i="79"/>
  <c r="AC792" i="79"/>
  <c r="AB792" i="79"/>
  <c r="AA792" i="79"/>
  <c r="Z792" i="79"/>
  <c r="Y792" i="79"/>
  <c r="AL789" i="79"/>
  <c r="AK789" i="79"/>
  <c r="AJ789" i="79"/>
  <c r="AI789" i="79"/>
  <c r="AH789" i="79"/>
  <c r="AG789" i="79"/>
  <c r="AF789" i="79"/>
  <c r="AE789" i="79"/>
  <c r="AD789" i="79"/>
  <c r="AC789" i="79"/>
  <c r="AB789" i="79"/>
  <c r="AA789" i="79"/>
  <c r="Z789" i="79"/>
  <c r="Y789" i="79"/>
  <c r="AL786" i="79"/>
  <c r="AK786" i="79"/>
  <c r="AJ786" i="79"/>
  <c r="AI786" i="79"/>
  <c r="AH786" i="79"/>
  <c r="AG786" i="79"/>
  <c r="AF786" i="79"/>
  <c r="AE786" i="79"/>
  <c r="AD786" i="79"/>
  <c r="AC786" i="79"/>
  <c r="AB786" i="79"/>
  <c r="AA786" i="79"/>
  <c r="Z786" i="79"/>
  <c r="Y786"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51" i="79"/>
  <c r="AK751" i="79"/>
  <c r="AJ751" i="79"/>
  <c r="AI751" i="79"/>
  <c r="AH751" i="79"/>
  <c r="AG751" i="79"/>
  <c r="AF751" i="79"/>
  <c r="AE751" i="79"/>
  <c r="AD751" i="79"/>
  <c r="AC751" i="79"/>
  <c r="AB751" i="79"/>
  <c r="AA751" i="79"/>
  <c r="Z751" i="79"/>
  <c r="Y751" i="79"/>
  <c r="AL748" i="79"/>
  <c r="AK748" i="79"/>
  <c r="AJ748" i="79"/>
  <c r="AI748" i="79"/>
  <c r="AH748" i="79"/>
  <c r="AG748" i="79"/>
  <c r="AF748" i="79"/>
  <c r="AE748" i="79"/>
  <c r="AD748" i="79"/>
  <c r="AC748" i="79"/>
  <c r="AB748" i="79"/>
  <c r="AA748" i="79"/>
  <c r="Z748" i="79"/>
  <c r="Y748" i="79"/>
  <c r="AL745" i="79"/>
  <c r="AK745" i="79"/>
  <c r="AJ745" i="79"/>
  <c r="AI745" i="79"/>
  <c r="AH745" i="79"/>
  <c r="AG745" i="79"/>
  <c r="AF745" i="79"/>
  <c r="AE745" i="79"/>
  <c r="AD745" i="79"/>
  <c r="AC745" i="79"/>
  <c r="AB745" i="79"/>
  <c r="AA745" i="79"/>
  <c r="Z745" i="79"/>
  <c r="Y745"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8" i="79"/>
  <c r="AK708" i="79"/>
  <c r="AJ708" i="79"/>
  <c r="AI708" i="79"/>
  <c r="AH708" i="79"/>
  <c r="AG708" i="79"/>
  <c r="AF708" i="79"/>
  <c r="AE708" i="79"/>
  <c r="AD708" i="79"/>
  <c r="AC708" i="79"/>
  <c r="AB708" i="79"/>
  <c r="AA708" i="79"/>
  <c r="Z708" i="79"/>
  <c r="AL705" i="79"/>
  <c r="AK705" i="79"/>
  <c r="AJ705" i="79"/>
  <c r="AI705" i="79"/>
  <c r="AH705" i="79"/>
  <c r="AG705" i="79"/>
  <c r="AF705" i="79"/>
  <c r="AE705" i="79"/>
  <c r="AD705" i="79"/>
  <c r="AC705" i="79"/>
  <c r="AB705" i="79"/>
  <c r="AA705" i="79"/>
  <c r="Z705" i="79"/>
  <c r="Y705" i="79"/>
  <c r="AL702" i="79"/>
  <c r="AK702" i="79"/>
  <c r="AJ702" i="79"/>
  <c r="AI702" i="79"/>
  <c r="AH702" i="79"/>
  <c r="AG702" i="79"/>
  <c r="AF702" i="79"/>
  <c r="AE702" i="79"/>
  <c r="AD702" i="79"/>
  <c r="AC702" i="79"/>
  <c r="AB702" i="79"/>
  <c r="AA702" i="79"/>
  <c r="Z702" i="79"/>
  <c r="AL698" i="79"/>
  <c r="AK698" i="79"/>
  <c r="AJ698" i="79"/>
  <c r="AI698" i="79"/>
  <c r="AH698" i="79"/>
  <c r="AG698" i="79"/>
  <c r="AF698" i="79"/>
  <c r="AE698" i="79"/>
  <c r="AD698" i="79"/>
  <c r="AC698" i="79"/>
  <c r="AB698" i="79"/>
  <c r="AA698" i="79"/>
  <c r="Z698" i="79"/>
  <c r="Y698" i="79"/>
  <c r="AL695" i="79"/>
  <c r="AK695" i="79"/>
  <c r="AJ695" i="79"/>
  <c r="AI695" i="79"/>
  <c r="AH695" i="79"/>
  <c r="AG695" i="79"/>
  <c r="AF695" i="79"/>
  <c r="AE695" i="79"/>
  <c r="AD695" i="79"/>
  <c r="AC695" i="79"/>
  <c r="AB695" i="79"/>
  <c r="AA695" i="79"/>
  <c r="Z695" i="79"/>
  <c r="Y695" i="79"/>
  <c r="AL692" i="79"/>
  <c r="AK692" i="79"/>
  <c r="AJ692" i="79"/>
  <c r="AI692" i="79"/>
  <c r="AH692" i="79"/>
  <c r="AG692" i="79"/>
  <c r="AF692" i="79"/>
  <c r="AE692" i="79"/>
  <c r="AD692" i="79"/>
  <c r="AC692" i="79"/>
  <c r="AB692" i="79"/>
  <c r="AA692" i="79"/>
  <c r="Z692" i="79"/>
  <c r="Y692"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Y677" i="79"/>
  <c r="AL673" i="79"/>
  <c r="AK673" i="79"/>
  <c r="AJ673" i="79"/>
  <c r="AI673" i="79"/>
  <c r="AH673" i="79"/>
  <c r="AG673" i="79"/>
  <c r="AF673" i="79"/>
  <c r="AE673" i="79"/>
  <c r="AD673" i="79"/>
  <c r="AC673" i="79"/>
  <c r="AB673" i="79"/>
  <c r="AA673" i="79"/>
  <c r="Z673" i="79"/>
  <c r="Y673" i="79"/>
  <c r="AL670" i="79"/>
  <c r="AK670" i="79"/>
  <c r="AJ670" i="79"/>
  <c r="AI670" i="79"/>
  <c r="AH670" i="79"/>
  <c r="AG670" i="79"/>
  <c r="AF670" i="79"/>
  <c r="AE670" i="79"/>
  <c r="AD670" i="79"/>
  <c r="AC670" i="79"/>
  <c r="AB670" i="79"/>
  <c r="AA670" i="79"/>
  <c r="Z670" i="79"/>
  <c r="Y670" i="79"/>
  <c r="AL667" i="79"/>
  <c r="AK667" i="79"/>
  <c r="AJ667" i="79"/>
  <c r="AI667" i="79"/>
  <c r="AH667" i="79"/>
  <c r="AG667" i="79"/>
  <c r="AF667" i="79"/>
  <c r="AE667" i="79"/>
  <c r="AD667" i="79"/>
  <c r="AC667" i="79"/>
  <c r="AB667" i="79"/>
  <c r="AA667" i="79"/>
  <c r="Z667" i="79"/>
  <c r="Y667" i="79"/>
  <c r="AL664" i="79"/>
  <c r="AK664" i="79"/>
  <c r="AJ664" i="79"/>
  <c r="AI664" i="79"/>
  <c r="AH664" i="79"/>
  <c r="AG664" i="79"/>
  <c r="AF664" i="79"/>
  <c r="AE664" i="79"/>
  <c r="AD664" i="79"/>
  <c r="AC664" i="79"/>
  <c r="AB664" i="79"/>
  <c r="AA664" i="79"/>
  <c r="Z664" i="79"/>
  <c r="Y664" i="79"/>
  <c r="AL639" i="79"/>
  <c r="AK639" i="79"/>
  <c r="AJ639" i="79"/>
  <c r="AI639" i="79"/>
  <c r="AH639" i="79"/>
  <c r="AG639" i="79"/>
  <c r="AF639" i="79"/>
  <c r="AE639" i="79"/>
  <c r="AD639" i="79"/>
  <c r="AC639" i="79"/>
  <c r="AB639" i="79"/>
  <c r="AA639" i="79"/>
  <c r="Z639" i="79"/>
  <c r="AL635" i="79"/>
  <c r="AK635" i="79"/>
  <c r="AJ635" i="79"/>
  <c r="AI635" i="79"/>
  <c r="AH635" i="79"/>
  <c r="AG635" i="79"/>
  <c r="AF635" i="79"/>
  <c r="AE635" i="79"/>
  <c r="AD635" i="79"/>
  <c r="AC635" i="79"/>
  <c r="AB635" i="79"/>
  <c r="AA635" i="79"/>
  <c r="Z635" i="79"/>
  <c r="Y635" i="79"/>
  <c r="AL632" i="79"/>
  <c r="AK632" i="79"/>
  <c r="AJ632" i="79"/>
  <c r="AI632" i="79"/>
  <c r="AH632" i="79"/>
  <c r="AG632" i="79"/>
  <c r="AF632" i="79"/>
  <c r="AE632" i="79"/>
  <c r="AD632" i="79"/>
  <c r="AC632" i="79"/>
  <c r="AB632" i="79"/>
  <c r="AA632" i="79"/>
  <c r="Z632" i="79"/>
  <c r="Y632" i="79"/>
  <c r="AL629" i="79"/>
  <c r="AK629" i="79"/>
  <c r="AJ629" i="79"/>
  <c r="AI629" i="79"/>
  <c r="AH629" i="79"/>
  <c r="AG629" i="79"/>
  <c r="AF629" i="79"/>
  <c r="AE629" i="79"/>
  <c r="AD629" i="79"/>
  <c r="AC629" i="79"/>
  <c r="AB629" i="79"/>
  <c r="AA629" i="79"/>
  <c r="Z629" i="79"/>
  <c r="Y629" i="79"/>
  <c r="AL625" i="79"/>
  <c r="AK625" i="79"/>
  <c r="AJ625" i="79"/>
  <c r="AI625" i="79"/>
  <c r="AH625" i="79"/>
  <c r="AG625" i="79"/>
  <c r="AF625" i="79"/>
  <c r="AE625" i="79"/>
  <c r="AD625" i="79"/>
  <c r="AC625" i="79"/>
  <c r="AB625" i="79"/>
  <c r="AA625" i="79"/>
  <c r="Z625" i="79"/>
  <c r="AL622" i="79"/>
  <c r="AK622" i="79"/>
  <c r="AJ622" i="79"/>
  <c r="AI622" i="79"/>
  <c r="AH622" i="79"/>
  <c r="AG622" i="79"/>
  <c r="AF622" i="79"/>
  <c r="AE622" i="79"/>
  <c r="AD622" i="79"/>
  <c r="AC622" i="79"/>
  <c r="AB622" i="79"/>
  <c r="AA622" i="79"/>
  <c r="Z622" i="79"/>
  <c r="Y622" i="79"/>
  <c r="AL619" i="79"/>
  <c r="AK619" i="79"/>
  <c r="AJ619" i="79"/>
  <c r="AI619" i="79"/>
  <c r="AH619" i="79"/>
  <c r="AG619" i="79"/>
  <c r="AF619" i="79"/>
  <c r="AE619" i="79"/>
  <c r="AD619" i="79"/>
  <c r="AC619" i="79"/>
  <c r="AB619" i="79"/>
  <c r="AA619" i="79"/>
  <c r="Z619" i="79"/>
  <c r="Y619"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09" i="79"/>
  <c r="AK609" i="79"/>
  <c r="AJ609" i="79"/>
  <c r="AI609" i="79"/>
  <c r="AH609" i="79"/>
  <c r="AG609" i="79"/>
  <c r="AF609" i="79"/>
  <c r="AE609" i="79"/>
  <c r="AD609" i="79"/>
  <c r="AC609" i="79"/>
  <c r="AB609" i="79"/>
  <c r="AA609" i="79"/>
  <c r="Z609" i="79"/>
  <c r="Y609" i="79"/>
  <c r="AL606" i="79"/>
  <c r="AK606" i="79"/>
  <c r="AJ606" i="79"/>
  <c r="AI606" i="79"/>
  <c r="AH606" i="79"/>
  <c r="AG606" i="79"/>
  <c r="AF606" i="79"/>
  <c r="AE606" i="79"/>
  <c r="AD606" i="79"/>
  <c r="AC606" i="79"/>
  <c r="AB606" i="79"/>
  <c r="AA606" i="79"/>
  <c r="Z606" i="79"/>
  <c r="Y606" i="79"/>
  <c r="AL603" i="79"/>
  <c r="AK603" i="79"/>
  <c r="AJ603" i="79"/>
  <c r="AI603" i="79"/>
  <c r="AH603" i="79"/>
  <c r="AG603" i="79"/>
  <c r="AF603" i="79"/>
  <c r="AE603" i="79"/>
  <c r="AD603" i="79"/>
  <c r="AC603" i="79"/>
  <c r="AB603" i="79"/>
  <c r="AA603" i="79"/>
  <c r="Z603" i="79"/>
  <c r="Y603"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68" i="79"/>
  <c r="AK568" i="79"/>
  <c r="AJ568" i="79"/>
  <c r="AI568" i="79"/>
  <c r="AH568" i="79"/>
  <c r="AG568" i="79"/>
  <c r="AF568" i="79"/>
  <c r="AE568" i="79"/>
  <c r="AD568" i="79"/>
  <c r="AC568" i="79"/>
  <c r="AB568" i="79"/>
  <c r="AA568" i="79"/>
  <c r="Z568" i="79"/>
  <c r="Y568" i="79"/>
  <c r="AL565" i="79"/>
  <c r="AK565" i="79"/>
  <c r="AJ565" i="79"/>
  <c r="AI565" i="79"/>
  <c r="AH565" i="79"/>
  <c r="AG565" i="79"/>
  <c r="AF565" i="79"/>
  <c r="AE565" i="79"/>
  <c r="AD565" i="79"/>
  <c r="AC565" i="79"/>
  <c r="AB565" i="79"/>
  <c r="AA565" i="79"/>
  <c r="Z565" i="79"/>
  <c r="Y565" i="79"/>
  <c r="AL562" i="79"/>
  <c r="AK562" i="79"/>
  <c r="AJ562" i="79"/>
  <c r="AI562" i="79"/>
  <c r="AH562" i="79"/>
  <c r="AG562" i="79"/>
  <c r="AF562" i="79"/>
  <c r="AE562" i="79"/>
  <c r="AD562" i="79"/>
  <c r="AC562" i="79"/>
  <c r="AB562" i="79"/>
  <c r="AA562" i="79"/>
  <c r="Z562" i="79"/>
  <c r="Y562"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AL522" i="79"/>
  <c r="AK522" i="79"/>
  <c r="AJ522" i="79"/>
  <c r="AI522" i="79"/>
  <c r="AH522" i="79"/>
  <c r="AG522" i="79"/>
  <c r="AF522" i="79"/>
  <c r="AE522" i="79"/>
  <c r="AD522" i="79"/>
  <c r="AC522" i="79"/>
  <c r="AB522" i="79"/>
  <c r="AA522" i="79"/>
  <c r="Z522" i="79"/>
  <c r="Y522" i="79"/>
  <c r="AL519" i="79"/>
  <c r="AK519" i="79"/>
  <c r="AJ519" i="79"/>
  <c r="AI519" i="79"/>
  <c r="AH519" i="79"/>
  <c r="AG519" i="79"/>
  <c r="AF519" i="79"/>
  <c r="AE519" i="79"/>
  <c r="AD519" i="79"/>
  <c r="AC519" i="79"/>
  <c r="AB519" i="79"/>
  <c r="AA519" i="79"/>
  <c r="Z519" i="79"/>
  <c r="Y519" i="79"/>
  <c r="AL516" i="79"/>
  <c r="AK516" i="79"/>
  <c r="AJ516" i="79"/>
  <c r="AI516" i="79"/>
  <c r="AH516" i="79"/>
  <c r="AG516" i="79"/>
  <c r="AF516" i="79"/>
  <c r="AE516" i="79"/>
  <c r="AD516" i="79"/>
  <c r="AC516" i="79"/>
  <c r="AB516" i="79"/>
  <c r="AA516" i="79"/>
  <c r="Z516" i="79"/>
  <c r="Y516" i="79"/>
  <c r="AL512" i="79"/>
  <c r="AK512" i="79"/>
  <c r="AJ512" i="79"/>
  <c r="AI512" i="79"/>
  <c r="AH512" i="79"/>
  <c r="AG512" i="79"/>
  <c r="AF512" i="79"/>
  <c r="AE512" i="79"/>
  <c r="AD512" i="79"/>
  <c r="AC512" i="79"/>
  <c r="AB512" i="79"/>
  <c r="Y512"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88" i="79"/>
  <c r="AK488" i="79"/>
  <c r="AJ488" i="79"/>
  <c r="AI488" i="79"/>
  <c r="AH488" i="79"/>
  <c r="AG488" i="79"/>
  <c r="AF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Z585" i="79" s="1"/>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L308" i="79"/>
  <c r="AK308" i="79"/>
  <c r="AJ308" i="79"/>
  <c r="AI308" i="79"/>
  <c r="AH308" i="79"/>
  <c r="AG308" i="79"/>
  <c r="AF308" i="79"/>
  <c r="AE308" i="79"/>
  <c r="AL305" i="79"/>
  <c r="AK305" i="79"/>
  <c r="AJ305" i="79"/>
  <c r="AI305" i="79"/>
  <c r="AH305" i="79"/>
  <c r="AG305" i="79"/>
  <c r="AF305" i="79"/>
  <c r="AE305" i="79"/>
  <c r="AL302" i="79"/>
  <c r="AK302" i="79"/>
  <c r="AJ302" i="79"/>
  <c r="AI302" i="79"/>
  <c r="AH302" i="79"/>
  <c r="AG302" i="79"/>
  <c r="AF302" i="79"/>
  <c r="AE302" i="79"/>
  <c r="AL298" i="79"/>
  <c r="AK298" i="79"/>
  <c r="AJ298" i="79"/>
  <c r="AI298" i="79"/>
  <c r="AH298" i="79"/>
  <c r="AG298" i="79"/>
  <c r="AF298" i="79"/>
  <c r="AE298" i="79"/>
  <c r="AL295" i="79"/>
  <c r="AK295" i="79"/>
  <c r="AJ295" i="79"/>
  <c r="AI295" i="79"/>
  <c r="AH295" i="79"/>
  <c r="AG295" i="79"/>
  <c r="AF295" i="79"/>
  <c r="AE295" i="79"/>
  <c r="AL292" i="79"/>
  <c r="AK292" i="79"/>
  <c r="AJ292" i="79"/>
  <c r="AI292" i="79"/>
  <c r="AH292" i="79"/>
  <c r="AG292" i="79"/>
  <c r="AF292" i="79"/>
  <c r="AE292" i="79"/>
  <c r="AL289" i="79"/>
  <c r="AK289" i="79"/>
  <c r="AJ289" i="79"/>
  <c r="AI289" i="79"/>
  <c r="AH289" i="79"/>
  <c r="AG289" i="79"/>
  <c r="AF289" i="79"/>
  <c r="AE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L190" i="79"/>
  <c r="AK190" i="79"/>
  <c r="AJ190" i="79"/>
  <c r="AI190" i="79"/>
  <c r="AH190" i="79"/>
  <c r="AG190" i="79"/>
  <c r="AF190" i="79"/>
  <c r="AL187" i="79"/>
  <c r="AK187" i="79"/>
  <c r="AJ187" i="79"/>
  <c r="AI187" i="79"/>
  <c r="AH187" i="79"/>
  <c r="AG187" i="79"/>
  <c r="AF187" i="79"/>
  <c r="AL184" i="79"/>
  <c r="AK184" i="79"/>
  <c r="AJ184" i="79"/>
  <c r="AI184" i="79"/>
  <c r="AH184" i="79"/>
  <c r="AG184" i="79"/>
  <c r="AF184" i="79"/>
  <c r="AL181" i="79"/>
  <c r="AK181" i="79"/>
  <c r="AJ181" i="79"/>
  <c r="AI181" i="79"/>
  <c r="AH181" i="79"/>
  <c r="AG181" i="79"/>
  <c r="AF181" i="79"/>
  <c r="AL178" i="79"/>
  <c r="AK178" i="79"/>
  <c r="AJ178" i="79"/>
  <c r="AI178" i="79"/>
  <c r="AH178" i="79"/>
  <c r="AG178" i="79"/>
  <c r="AF178" i="79"/>
  <c r="AL175" i="79"/>
  <c r="AK175" i="79"/>
  <c r="AJ175" i="79"/>
  <c r="AI175" i="79"/>
  <c r="AH175" i="79"/>
  <c r="AG175" i="79"/>
  <c r="AF175" i="79"/>
  <c r="AL172" i="79"/>
  <c r="AK172" i="79"/>
  <c r="AJ172" i="79"/>
  <c r="AI172" i="79"/>
  <c r="AH172" i="79"/>
  <c r="AG172" i="79"/>
  <c r="AF172" i="79"/>
  <c r="AL169" i="79"/>
  <c r="AK169" i="79"/>
  <c r="AJ169" i="79"/>
  <c r="AI169" i="79"/>
  <c r="AH169" i="79"/>
  <c r="AG169" i="79"/>
  <c r="AF169" i="79"/>
  <c r="AL166" i="79"/>
  <c r="AK166" i="79"/>
  <c r="AJ166" i="79"/>
  <c r="AI166" i="79"/>
  <c r="AH166" i="79"/>
  <c r="AG166" i="79"/>
  <c r="AF166" i="79"/>
  <c r="AL163" i="79"/>
  <c r="AK163" i="79"/>
  <c r="AJ163" i="79"/>
  <c r="AI163" i="79"/>
  <c r="AH163" i="79"/>
  <c r="AG163" i="79"/>
  <c r="AF163" i="79"/>
  <c r="AL160" i="79"/>
  <c r="AK160" i="79"/>
  <c r="AJ160" i="79"/>
  <c r="AI160" i="79"/>
  <c r="AH160" i="79"/>
  <c r="AG160" i="79"/>
  <c r="AF160" i="79"/>
  <c r="AL157" i="79"/>
  <c r="AK157" i="79"/>
  <c r="AJ157" i="79"/>
  <c r="AI157" i="79"/>
  <c r="AH157" i="79"/>
  <c r="AG157" i="79"/>
  <c r="AF157" i="79"/>
  <c r="AL154" i="79"/>
  <c r="AK154" i="79"/>
  <c r="AJ154" i="79"/>
  <c r="AI154" i="79"/>
  <c r="AH154" i="79"/>
  <c r="AG154" i="79"/>
  <c r="AF154" i="79"/>
  <c r="AL150" i="79"/>
  <c r="AK150" i="79"/>
  <c r="AJ150" i="79"/>
  <c r="AI150" i="79"/>
  <c r="AH150" i="79"/>
  <c r="AG150" i="79"/>
  <c r="AF150" i="79"/>
  <c r="AL147" i="79"/>
  <c r="AK147" i="79"/>
  <c r="AJ147" i="79"/>
  <c r="AI147" i="79"/>
  <c r="AH147" i="79"/>
  <c r="AG147" i="79"/>
  <c r="AF147" i="79"/>
  <c r="AL144" i="79"/>
  <c r="AK144" i="79"/>
  <c r="AJ144" i="79"/>
  <c r="AI144" i="79"/>
  <c r="AH144" i="79"/>
  <c r="AG144" i="79"/>
  <c r="AF144" i="79"/>
  <c r="AL140" i="79"/>
  <c r="AK140" i="79"/>
  <c r="AJ140" i="79"/>
  <c r="AI140" i="79"/>
  <c r="AH140" i="79"/>
  <c r="AG140" i="79"/>
  <c r="AF140" i="79"/>
  <c r="AL137" i="79"/>
  <c r="AK137" i="79"/>
  <c r="AJ137" i="79"/>
  <c r="AI137" i="79"/>
  <c r="AH137" i="79"/>
  <c r="AG137" i="79"/>
  <c r="AF137" i="79"/>
  <c r="AL134" i="79"/>
  <c r="AK134" i="79"/>
  <c r="AJ134" i="79"/>
  <c r="AI134" i="79"/>
  <c r="AH134" i="79"/>
  <c r="AG134" i="79"/>
  <c r="AF134" i="79"/>
  <c r="AL131" i="79"/>
  <c r="AK131" i="79"/>
  <c r="AJ131" i="79"/>
  <c r="AI131" i="79"/>
  <c r="AH131" i="79"/>
  <c r="AG131" i="79"/>
  <c r="AF131" i="79"/>
  <c r="AL128" i="79"/>
  <c r="AK128" i="79"/>
  <c r="AJ128" i="79"/>
  <c r="AI128" i="79"/>
  <c r="AH128" i="79"/>
  <c r="AG128" i="79"/>
  <c r="AF128" i="79"/>
  <c r="AL125" i="79"/>
  <c r="AK125" i="79"/>
  <c r="AJ125" i="79"/>
  <c r="AI125" i="79"/>
  <c r="AH125" i="79"/>
  <c r="AG125" i="79"/>
  <c r="AF125" i="79"/>
  <c r="AL122" i="79"/>
  <c r="AK122" i="79"/>
  <c r="AJ122" i="79"/>
  <c r="AI122" i="79"/>
  <c r="AH122" i="79"/>
  <c r="AG122" i="79"/>
  <c r="AF122" i="79"/>
  <c r="AL119" i="79"/>
  <c r="AK119" i="79"/>
  <c r="AJ119" i="79"/>
  <c r="AI119" i="79"/>
  <c r="AH119" i="79"/>
  <c r="AG119" i="79"/>
  <c r="AF119" i="79"/>
  <c r="AL115" i="79"/>
  <c r="AK115" i="79"/>
  <c r="AJ115" i="79"/>
  <c r="AI115" i="79"/>
  <c r="AH115" i="79"/>
  <c r="AG115" i="79"/>
  <c r="AF115" i="79"/>
  <c r="AL112" i="79"/>
  <c r="AK112" i="79"/>
  <c r="AJ112" i="79"/>
  <c r="AI112" i="79"/>
  <c r="AH112" i="79"/>
  <c r="AG112" i="79"/>
  <c r="AF112" i="79"/>
  <c r="AL109" i="79"/>
  <c r="AK109" i="79"/>
  <c r="AJ109" i="79"/>
  <c r="AI109" i="79"/>
  <c r="AH109" i="79"/>
  <c r="AG109" i="79"/>
  <c r="AF109" i="79"/>
  <c r="AL106" i="79"/>
  <c r="AK106" i="79"/>
  <c r="AJ106" i="79"/>
  <c r="AI106" i="79"/>
  <c r="AH106" i="79"/>
  <c r="AG106" i="79"/>
  <c r="AF106" i="79"/>
  <c r="AL101" i="79"/>
  <c r="AK101" i="79"/>
  <c r="AJ101" i="79"/>
  <c r="AI101" i="79"/>
  <c r="AH101" i="79"/>
  <c r="AG101" i="79"/>
  <c r="AF101" i="79"/>
  <c r="AL95" i="79"/>
  <c r="AK95" i="79"/>
  <c r="AJ95" i="79"/>
  <c r="AI95" i="79"/>
  <c r="AH95" i="79"/>
  <c r="AG95" i="79"/>
  <c r="AF95" i="79"/>
  <c r="AL81" i="79"/>
  <c r="AK81" i="79"/>
  <c r="AJ81" i="79"/>
  <c r="AI81" i="79"/>
  <c r="AH81" i="79"/>
  <c r="AG81" i="79"/>
  <c r="AF81" i="79"/>
  <c r="AL74" i="79"/>
  <c r="AK74" i="79"/>
  <c r="AJ74" i="79"/>
  <c r="AI74" i="79"/>
  <c r="AH74" i="79"/>
  <c r="AG74" i="79"/>
  <c r="AF74" i="79"/>
  <c r="AL71" i="79"/>
  <c r="AK71" i="79"/>
  <c r="AJ71" i="79"/>
  <c r="AI71" i="79"/>
  <c r="AH71" i="79"/>
  <c r="AG71" i="79"/>
  <c r="AF71" i="79"/>
  <c r="AL67" i="79"/>
  <c r="AK67" i="79"/>
  <c r="AJ67" i="79"/>
  <c r="AI67" i="79"/>
  <c r="AH67" i="79"/>
  <c r="AG67" i="79"/>
  <c r="AF67" i="79"/>
  <c r="AL64" i="79"/>
  <c r="AK64" i="79"/>
  <c r="AJ64" i="79"/>
  <c r="AI64" i="79"/>
  <c r="AH64" i="79"/>
  <c r="AG64" i="79"/>
  <c r="AF64" i="79"/>
  <c r="AL61" i="79"/>
  <c r="AK61" i="79"/>
  <c r="AJ61" i="79"/>
  <c r="AI61" i="79"/>
  <c r="AH61" i="79"/>
  <c r="AG61" i="79"/>
  <c r="AF61" i="79"/>
  <c r="AL58" i="79"/>
  <c r="AK58" i="79"/>
  <c r="AJ58" i="79"/>
  <c r="AI58" i="79"/>
  <c r="AH58" i="79"/>
  <c r="AG58" i="79"/>
  <c r="AF58" i="79"/>
  <c r="AL55" i="79"/>
  <c r="AK55" i="79"/>
  <c r="AJ55" i="79"/>
  <c r="AI55" i="79"/>
  <c r="AH55" i="79"/>
  <c r="AG55" i="79"/>
  <c r="AF55" i="79"/>
  <c r="AL51" i="79"/>
  <c r="AK51" i="79"/>
  <c r="AJ51" i="79"/>
  <c r="AI51" i="79"/>
  <c r="AH51" i="79"/>
  <c r="AG51" i="79"/>
  <c r="AF51" i="79"/>
  <c r="AL48" i="79"/>
  <c r="AK48" i="79"/>
  <c r="AJ48" i="79"/>
  <c r="AI48" i="79"/>
  <c r="AH48" i="79"/>
  <c r="AG48" i="79"/>
  <c r="AF48" i="79"/>
  <c r="AL45" i="79"/>
  <c r="AK45" i="79"/>
  <c r="AJ45" i="79"/>
  <c r="AI45" i="79"/>
  <c r="AH45" i="79"/>
  <c r="AG45" i="79"/>
  <c r="AF45" i="79"/>
  <c r="AL42" i="79"/>
  <c r="AK42" i="79"/>
  <c r="AJ42" i="79"/>
  <c r="AI42" i="79"/>
  <c r="AH42" i="79"/>
  <c r="AG42" i="79"/>
  <c r="AF42" i="79"/>
  <c r="AL39" i="79"/>
  <c r="AK39" i="79"/>
  <c r="AJ39" i="79"/>
  <c r="AI39" i="79"/>
  <c r="AH39" i="79"/>
  <c r="AG39" i="79"/>
  <c r="AF39" i="79"/>
  <c r="N134" i="79"/>
  <c r="N131" i="79"/>
  <c r="N119" i="79"/>
  <c r="N67" i="79"/>
  <c r="AL495" i="46"/>
  <c r="AK495" i="46"/>
  <c r="AJ495" i="46"/>
  <c r="AI495" i="46"/>
  <c r="AH495" i="46"/>
  <c r="AG495" i="46"/>
  <c r="AF495" i="46"/>
  <c r="AL492" i="46"/>
  <c r="AK492" i="46"/>
  <c r="AJ492" i="46"/>
  <c r="AI492" i="46"/>
  <c r="AH492" i="46"/>
  <c r="AG492" i="46"/>
  <c r="AF492" i="46"/>
  <c r="AL489" i="46"/>
  <c r="AK489" i="46"/>
  <c r="AJ489" i="46"/>
  <c r="AI489" i="46"/>
  <c r="AH489" i="46"/>
  <c r="AG489" i="46"/>
  <c r="AF489" i="46"/>
  <c r="AL478" i="46"/>
  <c r="AK478" i="46"/>
  <c r="AJ478" i="46"/>
  <c r="AI478" i="46"/>
  <c r="AH478" i="46"/>
  <c r="AG478" i="46"/>
  <c r="AF478" i="46"/>
  <c r="AL474" i="46"/>
  <c r="AK474" i="46"/>
  <c r="AJ474" i="46"/>
  <c r="AI474" i="46"/>
  <c r="AH474" i="46"/>
  <c r="AG474" i="46"/>
  <c r="AF474" i="46"/>
  <c r="AL471" i="46"/>
  <c r="AK471" i="46"/>
  <c r="AJ471" i="46"/>
  <c r="AI471" i="46"/>
  <c r="AH471" i="46"/>
  <c r="AG471" i="46"/>
  <c r="AF471" i="46"/>
  <c r="AL468" i="46"/>
  <c r="AK468" i="46"/>
  <c r="AJ468" i="46"/>
  <c r="AI468" i="46"/>
  <c r="AH468" i="46"/>
  <c r="AG468" i="46"/>
  <c r="AF468" i="46"/>
  <c r="AL465" i="46"/>
  <c r="AK465" i="46"/>
  <c r="AJ465" i="46"/>
  <c r="AI465" i="46"/>
  <c r="AH465" i="46"/>
  <c r="AG465" i="46"/>
  <c r="AF465" i="46"/>
  <c r="AL462" i="46"/>
  <c r="AK462" i="46"/>
  <c r="AJ462" i="46"/>
  <c r="AI462" i="46"/>
  <c r="AH462" i="46"/>
  <c r="AG462" i="46"/>
  <c r="AF462" i="46"/>
  <c r="AL458" i="46"/>
  <c r="AK458" i="46"/>
  <c r="AJ458" i="46"/>
  <c r="AI458" i="46"/>
  <c r="AH458" i="46"/>
  <c r="AG458" i="46"/>
  <c r="AF458" i="46"/>
  <c r="AL449" i="46"/>
  <c r="AK449" i="46"/>
  <c r="AJ449" i="46"/>
  <c r="AI449" i="46"/>
  <c r="AH449" i="46"/>
  <c r="AG449" i="46"/>
  <c r="AF449" i="46"/>
  <c r="AL446" i="46"/>
  <c r="AK446" i="46"/>
  <c r="AJ446" i="46"/>
  <c r="AI446" i="46"/>
  <c r="AH446" i="46"/>
  <c r="AG446" i="46"/>
  <c r="AF446" i="46"/>
  <c r="AL443" i="46"/>
  <c r="AK443" i="46"/>
  <c r="AJ443" i="46"/>
  <c r="AI443" i="46"/>
  <c r="AH443" i="46"/>
  <c r="AG443" i="46"/>
  <c r="AF443" i="46"/>
  <c r="AL440" i="46"/>
  <c r="AK440" i="46"/>
  <c r="AJ440" i="46"/>
  <c r="AI440" i="46"/>
  <c r="AH440" i="46"/>
  <c r="AG440" i="46"/>
  <c r="AF440" i="46"/>
  <c r="AL437" i="46"/>
  <c r="AK437" i="46"/>
  <c r="AJ437" i="46"/>
  <c r="AI437" i="46"/>
  <c r="AH437" i="46"/>
  <c r="AG437" i="46"/>
  <c r="AF437" i="46"/>
  <c r="AL433" i="46"/>
  <c r="AK433" i="46"/>
  <c r="AJ433" i="46"/>
  <c r="AI433" i="46"/>
  <c r="AH433" i="46"/>
  <c r="AG433" i="46"/>
  <c r="AF433" i="46"/>
  <c r="AL427" i="46"/>
  <c r="AK427" i="46"/>
  <c r="AJ427" i="46"/>
  <c r="AI427" i="46"/>
  <c r="AH427" i="46"/>
  <c r="AG427" i="46"/>
  <c r="AF427" i="46"/>
  <c r="AL424" i="46"/>
  <c r="AK424" i="46"/>
  <c r="AJ424" i="46"/>
  <c r="AI424" i="46"/>
  <c r="AH424" i="46"/>
  <c r="AG424" i="46"/>
  <c r="AF424" i="46"/>
  <c r="AL421" i="46"/>
  <c r="AK421" i="46"/>
  <c r="AJ421" i="46"/>
  <c r="AI421" i="46"/>
  <c r="AH421" i="46"/>
  <c r="AG421" i="46"/>
  <c r="AF421" i="46"/>
  <c r="AL418" i="46"/>
  <c r="AK418" i="46"/>
  <c r="AJ418" i="46"/>
  <c r="AI418" i="46"/>
  <c r="AH418" i="46"/>
  <c r="AG418" i="46"/>
  <c r="AF418" i="46"/>
  <c r="AL415" i="46"/>
  <c r="AK415" i="46"/>
  <c r="AJ415" i="46"/>
  <c r="AI415" i="46"/>
  <c r="AH415" i="46"/>
  <c r="AG415" i="46"/>
  <c r="AF415" i="46"/>
  <c r="AL412" i="46"/>
  <c r="AK412" i="46"/>
  <c r="AJ412" i="46"/>
  <c r="AI412" i="46"/>
  <c r="AH412" i="46"/>
  <c r="AG412" i="46"/>
  <c r="AF412" i="46"/>
  <c r="AL409" i="46"/>
  <c r="AK409" i="46"/>
  <c r="AJ409" i="46"/>
  <c r="AI409" i="46"/>
  <c r="AH409" i="46"/>
  <c r="AG409" i="46"/>
  <c r="AF409" i="46"/>
  <c r="AL366" i="46"/>
  <c r="AK366" i="46"/>
  <c r="AJ366" i="46"/>
  <c r="AI366" i="46"/>
  <c r="AH366" i="46"/>
  <c r="AG366" i="46"/>
  <c r="AF366" i="46"/>
  <c r="AL363" i="46"/>
  <c r="AK363" i="46"/>
  <c r="AJ363" i="46"/>
  <c r="AI363" i="46"/>
  <c r="AH363" i="46"/>
  <c r="AG363" i="46"/>
  <c r="AF363" i="46"/>
  <c r="AL360" i="46"/>
  <c r="AK360" i="46"/>
  <c r="AJ360" i="46"/>
  <c r="AI360" i="46"/>
  <c r="AH360" i="46"/>
  <c r="AG360" i="46"/>
  <c r="AF360" i="46"/>
  <c r="AL349" i="46"/>
  <c r="AK349" i="46"/>
  <c r="AJ349" i="46"/>
  <c r="AI349" i="46"/>
  <c r="AH349" i="46"/>
  <c r="AG349" i="46"/>
  <c r="AF349" i="46"/>
  <c r="AL345" i="46"/>
  <c r="AK345" i="46"/>
  <c r="AJ345" i="46"/>
  <c r="AI345" i="46"/>
  <c r="AH345" i="46"/>
  <c r="AG345" i="46"/>
  <c r="AF345" i="46"/>
  <c r="AL342" i="46"/>
  <c r="AK342" i="46"/>
  <c r="AJ342" i="46"/>
  <c r="AI342" i="46"/>
  <c r="AH342" i="46"/>
  <c r="AG342" i="46"/>
  <c r="AF342" i="46"/>
  <c r="AL339" i="46"/>
  <c r="AK339" i="46"/>
  <c r="AJ339" i="46"/>
  <c r="AI339" i="46"/>
  <c r="AH339" i="46"/>
  <c r="AG339" i="46"/>
  <c r="AF339" i="46"/>
  <c r="AL336" i="46"/>
  <c r="AK336" i="46"/>
  <c r="AJ336" i="46"/>
  <c r="AI336" i="46"/>
  <c r="AH336" i="46"/>
  <c r="AG336" i="46"/>
  <c r="AF336" i="46"/>
  <c r="AL333" i="46"/>
  <c r="AK333" i="46"/>
  <c r="AJ333" i="46"/>
  <c r="AI333" i="46"/>
  <c r="AH333" i="46"/>
  <c r="AG333" i="46"/>
  <c r="AF333" i="46"/>
  <c r="AL329" i="46"/>
  <c r="AK329" i="46"/>
  <c r="AJ329" i="46"/>
  <c r="AI329" i="46"/>
  <c r="AH329" i="46"/>
  <c r="AG329" i="46"/>
  <c r="AF329" i="46"/>
  <c r="AL320" i="46"/>
  <c r="AK320" i="46"/>
  <c r="AJ320" i="46"/>
  <c r="AI320" i="46"/>
  <c r="AH320" i="46"/>
  <c r="AG320" i="46"/>
  <c r="AF320" i="46"/>
  <c r="AL317" i="46"/>
  <c r="AK317" i="46"/>
  <c r="AJ317" i="46"/>
  <c r="AI317" i="46"/>
  <c r="AH317" i="46"/>
  <c r="AG317" i="46"/>
  <c r="AF317" i="46"/>
  <c r="AL314" i="46"/>
  <c r="AK314" i="46"/>
  <c r="AJ314" i="46"/>
  <c r="AI314" i="46"/>
  <c r="AH314" i="46"/>
  <c r="AG314" i="46"/>
  <c r="AF314" i="46"/>
  <c r="AL311" i="46"/>
  <c r="AK311" i="46"/>
  <c r="AJ311" i="46"/>
  <c r="AI311" i="46"/>
  <c r="AH311" i="46"/>
  <c r="AG311" i="46"/>
  <c r="AF311" i="46"/>
  <c r="AL308" i="46"/>
  <c r="AK308" i="46"/>
  <c r="AJ308" i="46"/>
  <c r="AI308" i="46"/>
  <c r="AH308" i="46"/>
  <c r="AG308" i="46"/>
  <c r="AF308" i="46"/>
  <c r="AL304" i="46"/>
  <c r="AK304" i="46"/>
  <c r="AJ304" i="46"/>
  <c r="AI304" i="46"/>
  <c r="AH304" i="46"/>
  <c r="AG304" i="46"/>
  <c r="AF304" i="46"/>
  <c r="AL298" i="46"/>
  <c r="AK298" i="46"/>
  <c r="AJ298" i="46"/>
  <c r="AI298" i="46"/>
  <c r="AH298" i="46"/>
  <c r="AG298" i="46"/>
  <c r="AF298" i="46"/>
  <c r="AL295" i="46"/>
  <c r="AK295" i="46"/>
  <c r="AJ295" i="46"/>
  <c r="AI295" i="46"/>
  <c r="AH295" i="46"/>
  <c r="AG295" i="46"/>
  <c r="AF295" i="46"/>
  <c r="AL292" i="46"/>
  <c r="AK292" i="46"/>
  <c r="AJ292" i="46"/>
  <c r="AI292" i="46"/>
  <c r="AH292" i="46"/>
  <c r="AG292" i="46"/>
  <c r="AF292" i="46"/>
  <c r="AL289" i="46"/>
  <c r="AK289" i="46"/>
  <c r="AJ289" i="46"/>
  <c r="AI289" i="46"/>
  <c r="AH289" i="46"/>
  <c r="AG289" i="46"/>
  <c r="AF289" i="46"/>
  <c r="AL286" i="46"/>
  <c r="AK286" i="46"/>
  <c r="AJ286" i="46"/>
  <c r="AI286" i="46"/>
  <c r="AH286" i="46"/>
  <c r="AG286" i="46"/>
  <c r="AF286" i="46"/>
  <c r="AL283" i="46"/>
  <c r="AK283" i="46"/>
  <c r="AJ283" i="46"/>
  <c r="AI283" i="46"/>
  <c r="AH283" i="46"/>
  <c r="AG283" i="46"/>
  <c r="AF283" i="46"/>
  <c r="AL280" i="46"/>
  <c r="AK280" i="46"/>
  <c r="AJ280" i="46"/>
  <c r="AI280" i="46"/>
  <c r="AH280" i="46"/>
  <c r="AG280" i="46"/>
  <c r="AF280" i="46"/>
  <c r="AL237" i="46"/>
  <c r="AK237" i="46"/>
  <c r="AJ237" i="46"/>
  <c r="AI237" i="46"/>
  <c r="AH237" i="46"/>
  <c r="AG237" i="46"/>
  <c r="AF237" i="46"/>
  <c r="AL234" i="46"/>
  <c r="AK234" i="46"/>
  <c r="AJ234" i="46"/>
  <c r="AI234" i="46"/>
  <c r="AH234" i="46"/>
  <c r="AG234" i="46"/>
  <c r="AF234" i="46"/>
  <c r="AL231" i="46"/>
  <c r="AK231" i="46"/>
  <c r="AJ231" i="46"/>
  <c r="AI231" i="46"/>
  <c r="AH231" i="46"/>
  <c r="AG231" i="46"/>
  <c r="AF231" i="46"/>
  <c r="AL220" i="46"/>
  <c r="AK220" i="46"/>
  <c r="AJ220" i="46"/>
  <c r="AI220" i="46"/>
  <c r="AH220" i="46"/>
  <c r="AG220" i="46"/>
  <c r="AF220" i="46"/>
  <c r="AL216" i="46"/>
  <c r="AK216" i="46"/>
  <c r="AJ216" i="46"/>
  <c r="AI216" i="46"/>
  <c r="AH216" i="46"/>
  <c r="AG216" i="46"/>
  <c r="AF216" i="46"/>
  <c r="AL213" i="46"/>
  <c r="AK213" i="46"/>
  <c r="AJ213" i="46"/>
  <c r="AI213" i="46"/>
  <c r="AH213" i="46"/>
  <c r="AG213" i="46"/>
  <c r="AF213" i="46"/>
  <c r="AL210" i="46"/>
  <c r="AK210" i="46"/>
  <c r="AJ210" i="46"/>
  <c r="AI210" i="46"/>
  <c r="AH210" i="46"/>
  <c r="AG210" i="46"/>
  <c r="AF210" i="46"/>
  <c r="AL207" i="46"/>
  <c r="AK207" i="46"/>
  <c r="AJ207" i="46"/>
  <c r="AI207" i="46"/>
  <c r="AH207" i="46"/>
  <c r="AG207" i="46"/>
  <c r="AF207" i="46"/>
  <c r="AL204" i="46"/>
  <c r="AK204" i="46"/>
  <c r="AJ204" i="46"/>
  <c r="AI204" i="46"/>
  <c r="AH204" i="46"/>
  <c r="AG204" i="46"/>
  <c r="AF204" i="46"/>
  <c r="AL200" i="46"/>
  <c r="AK200" i="46"/>
  <c r="AJ200" i="46"/>
  <c r="AI200" i="46"/>
  <c r="AH200" i="46"/>
  <c r="AG200" i="46"/>
  <c r="AF200" i="46"/>
  <c r="AL191" i="46"/>
  <c r="AK191" i="46"/>
  <c r="AJ191" i="46"/>
  <c r="AI191" i="46"/>
  <c r="AH191" i="46"/>
  <c r="AG191" i="46"/>
  <c r="AF191" i="46"/>
  <c r="AL188" i="46"/>
  <c r="AK188" i="46"/>
  <c r="AJ188" i="46"/>
  <c r="AI188" i="46"/>
  <c r="AH188" i="46"/>
  <c r="AG188" i="46"/>
  <c r="AF188" i="46"/>
  <c r="AL185" i="46"/>
  <c r="AK185" i="46"/>
  <c r="AJ185" i="46"/>
  <c r="AI185" i="46"/>
  <c r="AH185" i="46"/>
  <c r="AG185" i="46"/>
  <c r="AF185" i="46"/>
  <c r="AL182" i="46"/>
  <c r="AK182" i="46"/>
  <c r="AJ182" i="46"/>
  <c r="AI182" i="46"/>
  <c r="AH182" i="46"/>
  <c r="AG182" i="46"/>
  <c r="AF182" i="46"/>
  <c r="AL179" i="46"/>
  <c r="AK179" i="46"/>
  <c r="AJ179" i="46"/>
  <c r="AI179" i="46"/>
  <c r="AH179" i="46"/>
  <c r="AG179" i="46"/>
  <c r="AF179" i="46"/>
  <c r="AL175" i="46"/>
  <c r="AK175" i="46"/>
  <c r="AJ175" i="46"/>
  <c r="AI175" i="46"/>
  <c r="AH175" i="46"/>
  <c r="AG175" i="46"/>
  <c r="AF175" i="46"/>
  <c r="AL169" i="46"/>
  <c r="AK169" i="46"/>
  <c r="AJ169" i="46"/>
  <c r="AI169" i="46"/>
  <c r="AH169" i="46"/>
  <c r="AG169" i="46"/>
  <c r="AF169" i="46"/>
  <c r="AL166" i="46"/>
  <c r="AK166" i="46"/>
  <c r="AJ166" i="46"/>
  <c r="AI166" i="46"/>
  <c r="AH166" i="46"/>
  <c r="AG166" i="46"/>
  <c r="AF166" i="46"/>
  <c r="AL163" i="46"/>
  <c r="AK163" i="46"/>
  <c r="AJ163" i="46"/>
  <c r="AI163" i="46"/>
  <c r="AH163" i="46"/>
  <c r="AG163" i="46"/>
  <c r="AF163" i="46"/>
  <c r="AL160" i="46"/>
  <c r="AK160" i="46"/>
  <c r="AJ160" i="46"/>
  <c r="AI160" i="46"/>
  <c r="AH160" i="46"/>
  <c r="AG160" i="46"/>
  <c r="AF160" i="46"/>
  <c r="AL157" i="46"/>
  <c r="AK157" i="46"/>
  <c r="AJ157" i="46"/>
  <c r="AI157" i="46"/>
  <c r="AH157" i="46"/>
  <c r="AG157" i="46"/>
  <c r="AF157" i="46"/>
  <c r="AL154" i="46"/>
  <c r="AK154" i="46"/>
  <c r="AJ154" i="46"/>
  <c r="AI154" i="46"/>
  <c r="AH154" i="46"/>
  <c r="AG154" i="46"/>
  <c r="AF154" i="46"/>
  <c r="AL151" i="46"/>
  <c r="AK151" i="46"/>
  <c r="AJ151" i="46"/>
  <c r="AI151" i="46"/>
  <c r="AH151" i="46"/>
  <c r="AG151" i="46"/>
  <c r="AF151" i="46"/>
  <c r="AK109" i="46"/>
  <c r="AJ109" i="46"/>
  <c r="AI109" i="46"/>
  <c r="AH109" i="46"/>
  <c r="AG109" i="46"/>
  <c r="AF109" i="46"/>
  <c r="AL106" i="46"/>
  <c r="AK106" i="46"/>
  <c r="AJ106" i="46"/>
  <c r="AI106" i="46"/>
  <c r="AH106" i="46"/>
  <c r="AG106" i="46"/>
  <c r="AF106" i="46"/>
  <c r="AL103" i="46"/>
  <c r="AK103" i="46"/>
  <c r="AJ103" i="46"/>
  <c r="AI103" i="46"/>
  <c r="AH103" i="46"/>
  <c r="AG103" i="46"/>
  <c r="AF103" i="46"/>
  <c r="AL92" i="46"/>
  <c r="AK92" i="46"/>
  <c r="AJ92" i="46"/>
  <c r="AI92" i="46"/>
  <c r="AH92" i="46"/>
  <c r="AG92" i="46"/>
  <c r="AF92" i="46"/>
  <c r="AL88" i="46"/>
  <c r="AK88" i="46"/>
  <c r="AJ88" i="46"/>
  <c r="AI88" i="46"/>
  <c r="AH88" i="46"/>
  <c r="AG88" i="46"/>
  <c r="AF88" i="46"/>
  <c r="AL85" i="46"/>
  <c r="AK85" i="46"/>
  <c r="AJ85" i="46"/>
  <c r="AI85" i="46"/>
  <c r="AH85" i="46"/>
  <c r="AG85" i="46"/>
  <c r="AF85" i="46"/>
  <c r="AL82" i="46"/>
  <c r="AK82" i="46"/>
  <c r="AJ82" i="46"/>
  <c r="AI82" i="46"/>
  <c r="AH82" i="46"/>
  <c r="AG82" i="46"/>
  <c r="AF82" i="46"/>
  <c r="AL79" i="46"/>
  <c r="AK79" i="46"/>
  <c r="AJ79" i="46"/>
  <c r="AI79" i="46"/>
  <c r="AH79" i="46"/>
  <c r="AG79" i="46"/>
  <c r="AF79" i="46"/>
  <c r="AL76" i="46"/>
  <c r="AK76" i="46"/>
  <c r="AJ76" i="46"/>
  <c r="AI76" i="46"/>
  <c r="AH76" i="46"/>
  <c r="AG76" i="46"/>
  <c r="AF76" i="46"/>
  <c r="AL72" i="46"/>
  <c r="AK72" i="46"/>
  <c r="AJ72" i="46"/>
  <c r="AI72" i="46"/>
  <c r="AH72" i="46"/>
  <c r="AG72" i="46"/>
  <c r="AF72" i="46"/>
  <c r="AL66" i="46"/>
  <c r="AK66" i="46"/>
  <c r="AJ66" i="46"/>
  <c r="AI66" i="46"/>
  <c r="AH66" i="46"/>
  <c r="AG66" i="46"/>
  <c r="AF66" i="46"/>
  <c r="AL63" i="46"/>
  <c r="AK63" i="46"/>
  <c r="AJ63" i="46"/>
  <c r="AI63" i="46"/>
  <c r="AH63" i="46"/>
  <c r="AG63" i="46"/>
  <c r="AF63" i="46"/>
  <c r="AL60" i="46"/>
  <c r="AK60" i="46"/>
  <c r="AJ60" i="46"/>
  <c r="AI60" i="46"/>
  <c r="AH60" i="46"/>
  <c r="AG60" i="46"/>
  <c r="AF60" i="46"/>
  <c r="AL57" i="46"/>
  <c r="AK57" i="46"/>
  <c r="AJ57" i="46"/>
  <c r="AI57" i="46"/>
  <c r="AH57" i="46"/>
  <c r="AG57" i="46"/>
  <c r="AF57" i="46"/>
  <c r="AL54" i="46"/>
  <c r="AK54" i="46"/>
  <c r="AJ54" i="46"/>
  <c r="AI54" i="46"/>
  <c r="AH54" i="46"/>
  <c r="AG54" i="46"/>
  <c r="AF54" i="46"/>
  <c r="AL51" i="46"/>
  <c r="AK51" i="46"/>
  <c r="AJ51" i="46"/>
  <c r="AI51" i="46"/>
  <c r="AH51" i="46"/>
  <c r="AG51" i="46"/>
  <c r="AF51" i="46"/>
  <c r="AL47" i="46"/>
  <c r="AK47" i="46"/>
  <c r="AJ47" i="46"/>
  <c r="AI47" i="46"/>
  <c r="AH47" i="46"/>
  <c r="AG47" i="46"/>
  <c r="AF47" i="46"/>
  <c r="AL41" i="46"/>
  <c r="AK41" i="46"/>
  <c r="AJ41" i="46"/>
  <c r="AI41" i="46"/>
  <c r="AH41" i="46"/>
  <c r="AG41" i="46"/>
  <c r="AF41" i="46"/>
  <c r="AL38" i="46"/>
  <c r="AK38" i="46"/>
  <c r="AJ38" i="46"/>
  <c r="AI38" i="46"/>
  <c r="AH38" i="46"/>
  <c r="AG38" i="46"/>
  <c r="AF38" i="46"/>
  <c r="AL35" i="46"/>
  <c r="AK35" i="46"/>
  <c r="AJ35" i="46"/>
  <c r="AI35" i="46"/>
  <c r="AH35" i="46"/>
  <c r="AG35" i="46"/>
  <c r="AF35" i="46"/>
  <c r="AL32" i="46"/>
  <c r="AK32" i="46"/>
  <c r="AJ32" i="46"/>
  <c r="AI32" i="46"/>
  <c r="AH32" i="46"/>
  <c r="AG32" i="46"/>
  <c r="AF32" i="46"/>
  <c r="AL29" i="46"/>
  <c r="AK29" i="46"/>
  <c r="AJ29" i="46"/>
  <c r="AI29" i="46"/>
  <c r="AH29" i="46"/>
  <c r="AG29" i="46"/>
  <c r="AF29" i="46"/>
  <c r="AL26" i="46"/>
  <c r="AK26" i="46"/>
  <c r="AJ26" i="46"/>
  <c r="AI26" i="46"/>
  <c r="AH26" i="46"/>
  <c r="AG26" i="46"/>
  <c r="AF26" i="46"/>
  <c r="Y769" i="79" l="1"/>
  <c r="Y953" i="79"/>
  <c r="Y268" i="46"/>
  <c r="Y265" i="46"/>
  <c r="Y526" i="46"/>
  <c r="Y395" i="46"/>
  <c r="Y135" i="46"/>
  <c r="E3" i="80"/>
  <c r="E2" i="80"/>
  <c r="P52" i="43" l="1"/>
  <c r="O52" i="43"/>
  <c r="N52" i="43"/>
  <c r="M52" i="43"/>
  <c r="L52" i="43"/>
  <c r="K52" i="43"/>
  <c r="E52" i="43"/>
  <c r="D52" i="43"/>
  <c r="AF23" i="46" l="1"/>
  <c r="AG23" i="46"/>
  <c r="AH23" i="46"/>
  <c r="AI23" i="46"/>
  <c r="AJ23" i="46"/>
  <c r="AK23" i="46"/>
  <c r="AL23" i="46"/>
  <c r="E22" i="45"/>
  <c r="E36" i="45"/>
  <c r="N51" i="46"/>
  <c r="Z138" i="46" l="1"/>
  <c r="Z140" i="46"/>
  <c r="Z142" i="46"/>
  <c r="Z139" i="46"/>
  <c r="Z141" i="46"/>
  <c r="Z143" i="46"/>
  <c r="Y770" i="79"/>
  <c r="Y587" i="79"/>
  <c r="Y585" i="79"/>
  <c r="Y586"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9" i="79" l="1"/>
  <c r="AM776" i="79"/>
  <c r="AM593"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2" i="79"/>
  <c r="AF402" i="79"/>
  <c r="AJ594" i="79"/>
  <c r="AF594" i="79"/>
  <c r="AJ777" i="79"/>
  <c r="AF777" i="79"/>
  <c r="AJ960" i="79"/>
  <c r="AF960" i="79"/>
  <c r="K14" i="44"/>
  <c r="K18" i="44" s="1"/>
  <c r="O14" i="44"/>
  <c r="O18" i="44" s="1"/>
  <c r="O29" i="44"/>
  <c r="O33" i="44" s="1"/>
  <c r="O43" i="44"/>
  <c r="C95" i="45" s="1"/>
  <c r="AF21" i="46"/>
  <c r="AI149" i="46"/>
  <c r="AI278" i="46"/>
  <c r="AI407" i="46"/>
  <c r="AI36" i="79"/>
  <c r="AI219" i="79"/>
  <c r="AI402" i="79"/>
  <c r="AI594" i="79"/>
  <c r="AI777" i="79"/>
  <c r="AI960" i="79"/>
  <c r="M43" i="44"/>
  <c r="AL21" i="46"/>
  <c r="AL149" i="46"/>
  <c r="AH149" i="46"/>
  <c r="AL278" i="46"/>
  <c r="AH278" i="46"/>
  <c r="AL407" i="46"/>
  <c r="AH407" i="46"/>
  <c r="AL36" i="79"/>
  <c r="AH36" i="79"/>
  <c r="AL219" i="79"/>
  <c r="AH219" i="79"/>
  <c r="AL402" i="79"/>
  <c r="AH402" i="79"/>
  <c r="AL594" i="79"/>
  <c r="AH594" i="79"/>
  <c r="AL777" i="79"/>
  <c r="AH777" i="79"/>
  <c r="AL960" i="79"/>
  <c r="AH960" i="79"/>
  <c r="N29" i="44"/>
  <c r="N33" i="44" s="1"/>
  <c r="K43" i="44"/>
  <c r="K53" i="44" s="1"/>
  <c r="AH21" i="46"/>
  <c r="AK21" i="46"/>
  <c r="AK149" i="46"/>
  <c r="AG149" i="46"/>
  <c r="AK278" i="46"/>
  <c r="AG278" i="46"/>
  <c r="AK407" i="46"/>
  <c r="AG407" i="46"/>
  <c r="AK36" i="79"/>
  <c r="AG36" i="79"/>
  <c r="AK219" i="79"/>
  <c r="AG219" i="79"/>
  <c r="AK402" i="79"/>
  <c r="AG402" i="79"/>
  <c r="AK594" i="79"/>
  <c r="AG594" i="79"/>
  <c r="AK777" i="79"/>
  <c r="AG777" i="79"/>
  <c r="AK960" i="79"/>
  <c r="AK1119" i="79" s="1"/>
  <c r="AG960" i="79"/>
  <c r="K122" i="45"/>
  <c r="AK401" i="79"/>
  <c r="AJ20" i="46"/>
  <c r="AG593" i="79"/>
  <c r="AG148" i="46"/>
  <c r="AK406" i="46"/>
  <c r="AF776" i="79"/>
  <c r="AG35" i="79"/>
  <c r="L13" i="44"/>
  <c r="P13" i="44"/>
  <c r="S14" i="47"/>
  <c r="AF148" i="46"/>
  <c r="AK277" i="46"/>
  <c r="AG406" i="46"/>
  <c r="AF35" i="79"/>
  <c r="AI401" i="79"/>
  <c r="AK776" i="79"/>
  <c r="AJ959" i="79"/>
  <c r="N28" i="44"/>
  <c r="Q14" i="47"/>
  <c r="AI20" i="46"/>
  <c r="AK148" i="46"/>
  <c r="AI277" i="46"/>
  <c r="AK35" i="79"/>
  <c r="AJ218" i="79"/>
  <c r="AG401" i="79"/>
  <c r="AJ776" i="79"/>
  <c r="AF959" i="79"/>
  <c r="O122" i="45"/>
  <c r="U14" i="47"/>
  <c r="AG20" i="46"/>
  <c r="AK20" i="46"/>
  <c r="AJ148" i="46"/>
  <c r="AG277" i="46"/>
  <c r="AJ35" i="79"/>
  <c r="AF218" i="79"/>
  <c r="AK593" i="79"/>
  <c r="AG776" i="79"/>
  <c r="V14" i="47"/>
  <c r="AL406" i="46"/>
  <c r="AH406" i="46"/>
  <c r="AL593" i="79"/>
  <c r="AH593" i="79"/>
  <c r="N13" i="44"/>
  <c r="M122" i="45"/>
  <c r="M28" i="44"/>
  <c r="Q42" i="44"/>
  <c r="R14" i="47"/>
  <c r="AH20" i="46"/>
  <c r="AL277" i="46"/>
  <c r="AH277" i="46"/>
  <c r="AI218" i="79"/>
  <c r="AL401" i="79"/>
  <c r="AH401" i="79"/>
  <c r="AI959" i="79"/>
  <c r="Q28" i="44"/>
  <c r="M42" i="44"/>
  <c r="AI148" i="46"/>
  <c r="AJ406" i="46"/>
  <c r="AF406" i="46"/>
  <c r="AI35" i="79"/>
  <c r="AL218" i="79"/>
  <c r="AH218" i="79"/>
  <c r="AJ593" i="79"/>
  <c r="AF593" i="79"/>
  <c r="AI776" i="79"/>
  <c r="AL959" i="79"/>
  <c r="AH959" i="79"/>
  <c r="T14" i="47"/>
  <c r="P14" i="47"/>
  <c r="AF20" i="46"/>
  <c r="AL20" i="46"/>
  <c r="AL148" i="46"/>
  <c r="AH148" i="46"/>
  <c r="AJ277" i="46"/>
  <c r="AF277" i="46"/>
  <c r="AI406" i="46"/>
  <c r="AL35" i="79"/>
  <c r="AH35" i="79"/>
  <c r="AK218" i="79"/>
  <c r="AG218" i="79"/>
  <c r="AJ401" i="79"/>
  <c r="AF401" i="79"/>
  <c r="AI593" i="79"/>
  <c r="AL776" i="79"/>
  <c r="AH776" i="79"/>
  <c r="AK959" i="79"/>
  <c r="AG959"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53" i="79"/>
  <c r="AK936" i="79"/>
  <c r="AK587" i="79"/>
  <c r="AK586" i="79"/>
  <c r="AK570" i="79"/>
  <c r="AK585" i="79"/>
  <c r="AK212" i="79"/>
  <c r="AK211" i="79"/>
  <c r="AK195" i="79"/>
  <c r="AK210" i="79"/>
  <c r="AK209" i="79"/>
  <c r="AK208" i="79"/>
  <c r="AK770" i="79"/>
  <c r="AK753" i="79"/>
  <c r="AK769"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9" i="79"/>
  <c r="D936" i="79"/>
  <c r="D753" i="79"/>
  <c r="D570" i="79"/>
  <c r="D378" i="79"/>
  <c r="AL378" i="79" l="1"/>
  <c r="AL393" i="79"/>
  <c r="AL392" i="79"/>
  <c r="AL394" i="79"/>
  <c r="AL395" i="79"/>
  <c r="AL586" i="79"/>
  <c r="AL585" i="79"/>
  <c r="AL587" i="79"/>
  <c r="AL570" i="79"/>
  <c r="AL753" i="79"/>
  <c r="AL769" i="79"/>
  <c r="AL770" i="79"/>
  <c r="AL953" i="79"/>
  <c r="AL936" i="79"/>
  <c r="AL1119" i="79"/>
  <c r="AH953" i="79"/>
  <c r="AI953" i="79"/>
  <c r="AF953" i="79"/>
  <c r="AJ953" i="79"/>
  <c r="AG953" i="79"/>
  <c r="AF769" i="79"/>
  <c r="AJ769" i="79"/>
  <c r="AG770" i="79"/>
  <c r="AG769" i="79"/>
  <c r="AI770" i="79"/>
  <c r="AI769" i="79"/>
  <c r="AF770" i="79"/>
  <c r="AJ770" i="79"/>
  <c r="AH770" i="79"/>
  <c r="AH769" i="79"/>
  <c r="AH936" i="79"/>
  <c r="AJ936" i="79"/>
  <c r="AG936" i="79"/>
  <c r="AF936" i="79"/>
  <c r="AI936" i="79"/>
  <c r="AJ1119" i="79"/>
  <c r="AF1119" i="79"/>
  <c r="AG1119" i="79"/>
  <c r="AI1119" i="79"/>
  <c r="AH1119" i="79"/>
  <c r="AJ753" i="79"/>
  <c r="AF753" i="79"/>
  <c r="AG753" i="79"/>
  <c r="AI753" i="79"/>
  <c r="AH753" i="79"/>
  <c r="AH585" i="79"/>
  <c r="AI586" i="79"/>
  <c r="AF587" i="79"/>
  <c r="AJ587" i="79"/>
  <c r="AJ570" i="79"/>
  <c r="AF570" i="79"/>
  <c r="AJ586" i="79"/>
  <c r="AG587" i="79"/>
  <c r="AJ585" i="79"/>
  <c r="AG586" i="79"/>
  <c r="AH570" i="79"/>
  <c r="AG585" i="79"/>
  <c r="AH586" i="79"/>
  <c r="AI587" i="79"/>
  <c r="AG570" i="79"/>
  <c r="AI585" i="79"/>
  <c r="AF586" i="79"/>
  <c r="AI570" i="79"/>
  <c r="AF585" i="79"/>
  <c r="AH587"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53" i="79"/>
  <c r="Z770" i="79"/>
  <c r="Z769" i="79"/>
  <c r="Z395" i="79"/>
  <c r="Z586" i="79"/>
  <c r="Z587" i="79"/>
  <c r="Y208" i="79" l="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AA149" i="46" s="1"/>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D29" i="44"/>
  <c r="D33" i="44" s="1"/>
  <c r="AA407" i="46"/>
  <c r="AB278" i="46"/>
  <c r="G29" i="44"/>
  <c r="G33" i="44" s="1"/>
  <c r="Z277" i="46"/>
  <c r="E13" i="44"/>
  <c r="Z401" i="79"/>
  <c r="Z776" i="79"/>
  <c r="Z218" i="79"/>
  <c r="Z959" i="79"/>
  <c r="Z593" i="79"/>
  <c r="Z35" i="79"/>
  <c r="D123" i="45"/>
  <c r="E14" i="44"/>
  <c r="E18" i="44" s="1"/>
  <c r="Z594" i="79"/>
  <c r="Z753" i="79" s="1"/>
  <c r="Z219" i="79"/>
  <c r="Z378" i="79" s="1"/>
  <c r="Z402" i="79"/>
  <c r="Z570" i="79" s="1"/>
  <c r="Z777" i="79"/>
  <c r="Z936" i="79" s="1"/>
  <c r="Z960" i="79"/>
  <c r="Z1119" i="79" s="1"/>
  <c r="Z36" i="79"/>
  <c r="Z195" i="79" s="1"/>
  <c r="AE406" i="46"/>
  <c r="J13" i="44"/>
  <c r="AE959" i="79"/>
  <c r="AE401" i="79"/>
  <c r="AE776" i="79"/>
  <c r="AE593" i="79"/>
  <c r="AE218" i="79"/>
  <c r="AE35" i="79"/>
  <c r="J43" i="44"/>
  <c r="J53" i="44" s="1"/>
  <c r="J14" i="44"/>
  <c r="J18" i="44" s="1"/>
  <c r="AE402" i="79"/>
  <c r="AE594" i="79"/>
  <c r="AE960" i="79"/>
  <c r="AE1119" i="79" s="1"/>
  <c r="AE777" i="79"/>
  <c r="AE219" i="79"/>
  <c r="AE36" i="79"/>
  <c r="Y277" i="46"/>
  <c r="D13" i="44"/>
  <c r="Y776" i="79"/>
  <c r="Y593" i="79"/>
  <c r="Y218" i="79"/>
  <c r="Y959" i="79"/>
  <c r="Y401" i="79"/>
  <c r="Y35" i="79"/>
  <c r="AC148" i="46"/>
  <c r="H13" i="44"/>
  <c r="AC776" i="79"/>
  <c r="AC959" i="79"/>
  <c r="AC401" i="79"/>
  <c r="AC593" i="79"/>
  <c r="AC218" i="79"/>
  <c r="AC35" i="79"/>
  <c r="Y407" i="46"/>
  <c r="Y513" i="46" s="1"/>
  <c r="D14" i="44"/>
  <c r="D18" i="44" s="1"/>
  <c r="Y960" i="79"/>
  <c r="Y1119" i="79" s="1"/>
  <c r="Y402" i="79"/>
  <c r="Y570" i="79" s="1"/>
  <c r="Y777" i="79"/>
  <c r="Y936" i="79" s="1"/>
  <c r="Y594" i="79"/>
  <c r="Y753" i="79" s="1"/>
  <c r="Y219" i="79"/>
  <c r="Y378" i="79" s="1"/>
  <c r="Y36" i="79"/>
  <c r="Y195" i="79" s="1"/>
  <c r="AC278" i="46"/>
  <c r="AC395" i="46" s="1"/>
  <c r="H14" i="44"/>
  <c r="H18" i="44" s="1"/>
  <c r="AC777" i="79"/>
  <c r="AC953" i="79" s="1"/>
  <c r="AC594" i="79"/>
  <c r="AC753" i="79" s="1"/>
  <c r="AC219" i="79"/>
  <c r="AC960" i="79"/>
  <c r="AC1119" i="79" s="1"/>
  <c r="AC402" i="79"/>
  <c r="AC36" i="79"/>
  <c r="AD148" i="46"/>
  <c r="I13" i="44"/>
  <c r="AD401" i="79"/>
  <c r="AD593" i="79"/>
  <c r="AD959" i="79"/>
  <c r="AD776" i="79"/>
  <c r="AD218" i="79"/>
  <c r="AD35" i="79"/>
  <c r="H123" i="45"/>
  <c r="I14" i="44"/>
  <c r="I18" i="44" s="1"/>
  <c r="AD777" i="79"/>
  <c r="AD953" i="79" s="1"/>
  <c r="AD960" i="79"/>
  <c r="AD1119" i="79" s="1"/>
  <c r="AD402" i="79"/>
  <c r="AD594" i="79"/>
  <c r="AD753" i="79" s="1"/>
  <c r="AD764" i="79" s="1"/>
  <c r="AD219" i="79"/>
  <c r="AD392" i="79" s="1"/>
  <c r="AD36" i="79"/>
  <c r="AA406" i="46"/>
  <c r="F13" i="44"/>
  <c r="AA959" i="79"/>
  <c r="AA776" i="79"/>
  <c r="AA593" i="79"/>
  <c r="AA218" i="79"/>
  <c r="AA401" i="79"/>
  <c r="AA35" i="79"/>
  <c r="F43" i="44"/>
  <c r="F53" i="44" s="1"/>
  <c r="F14" i="44"/>
  <c r="F18" i="44" s="1"/>
  <c r="AA402" i="79"/>
  <c r="AA585" i="79" s="1"/>
  <c r="AA777" i="79"/>
  <c r="AA219" i="79"/>
  <c r="AA960" i="79"/>
  <c r="AA1119" i="79" s="1"/>
  <c r="AA594" i="79"/>
  <c r="AA36" i="79"/>
  <c r="AA208" i="79" s="1"/>
  <c r="AB406" i="46"/>
  <c r="G13" i="44"/>
  <c r="AB776" i="79"/>
  <c r="AB593" i="79"/>
  <c r="AB218" i="79"/>
  <c r="AB959" i="79"/>
  <c r="AB401" i="79"/>
  <c r="AB35" i="79"/>
  <c r="AB407" i="46"/>
  <c r="G14" i="44"/>
  <c r="G18" i="44" s="1"/>
  <c r="AB960" i="79"/>
  <c r="AB1119" i="79" s="1"/>
  <c r="AB777" i="79"/>
  <c r="AB594" i="79"/>
  <c r="AB219" i="79"/>
  <c r="AB402" i="79"/>
  <c r="AB585" i="79" s="1"/>
  <c r="AB36" i="79"/>
  <c r="AB135" i="46"/>
  <c r="Y278" i="46"/>
  <c r="Y384" i="46" s="1"/>
  <c r="AE149" i="46"/>
  <c r="AE255" i="46" s="1"/>
  <c r="AB148" i="46"/>
  <c r="G123" i="45"/>
  <c r="AA255" i="46"/>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G53"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AC587" i="79" l="1"/>
  <c r="AC586"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9" i="79"/>
  <c r="AB770" i="79"/>
  <c r="AB753" i="79"/>
  <c r="AD586" i="79"/>
  <c r="AD587" i="79"/>
  <c r="AC392" i="79"/>
  <c r="AC394" i="79"/>
  <c r="AC378" i="79"/>
  <c r="AC393" i="79"/>
  <c r="AC395" i="79"/>
  <c r="AB586" i="79"/>
  <c r="AB587" i="79"/>
  <c r="AB570" i="79"/>
  <c r="AA769" i="79"/>
  <c r="AA753" i="79"/>
  <c r="AA770" i="79"/>
  <c r="AA587" i="79"/>
  <c r="AA586" i="79"/>
  <c r="AA570" i="79"/>
  <c r="AD393" i="79"/>
  <c r="AD395" i="79"/>
  <c r="AD394" i="79"/>
  <c r="AD378" i="79"/>
  <c r="AD936" i="79"/>
  <c r="AC570" i="79"/>
  <c r="AC936" i="79"/>
  <c r="AE392" i="79"/>
  <c r="AE378" i="79"/>
  <c r="AE394" i="79"/>
  <c r="AE393" i="79"/>
  <c r="AE395" i="79"/>
  <c r="AE570" i="79"/>
  <c r="AE587" i="79"/>
  <c r="AE586" i="79"/>
  <c r="AE585" i="79"/>
  <c r="AD770" i="79"/>
  <c r="AD769" i="79"/>
  <c r="AE953" i="79"/>
  <c r="AE936" i="79"/>
  <c r="AA395" i="79"/>
  <c r="AA378" i="79"/>
  <c r="AA394" i="79"/>
  <c r="AA392" i="79"/>
  <c r="AA393" i="79"/>
  <c r="AB211" i="79"/>
  <c r="AB195" i="79"/>
  <c r="AB212" i="79"/>
  <c r="AB208" i="79"/>
  <c r="AB210" i="79"/>
  <c r="AB209" i="79"/>
  <c r="AB936" i="79"/>
  <c r="AB953" i="79"/>
  <c r="AA210" i="79"/>
  <c r="AA195" i="79"/>
  <c r="AA209" i="79"/>
  <c r="AA211" i="79"/>
  <c r="AA212" i="79"/>
  <c r="AA936" i="79"/>
  <c r="AA953" i="79"/>
  <c r="AD195" i="79"/>
  <c r="AC209" i="79"/>
  <c r="AC212" i="79"/>
  <c r="AC208" i="79"/>
  <c r="AC210" i="79"/>
  <c r="AC195" i="79"/>
  <c r="AC211" i="79"/>
  <c r="AC770" i="79"/>
  <c r="AC769" i="79"/>
  <c r="AE211" i="79"/>
  <c r="AE195" i="79"/>
  <c r="AE208" i="79"/>
  <c r="AE209" i="79"/>
  <c r="AE210" i="79"/>
  <c r="AE212" i="79"/>
  <c r="AE769" i="79"/>
  <c r="AE770" i="79"/>
  <c r="AE753"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C122" i="45"/>
  <c r="O17" i="45" l="1"/>
  <c r="N17" i="45"/>
  <c r="N23" i="45" s="1"/>
  <c r="M17" i="45"/>
  <c r="M23" i="45" s="1"/>
  <c r="N60" i="46"/>
  <c r="N57" i="46"/>
  <c r="C131" i="45" l="1"/>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Y573" i="79"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AA130" i="46"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Z20" i="46"/>
  <c r="C60" i="45"/>
  <c r="C53" i="45"/>
  <c r="C46" i="45"/>
  <c r="C39" i="45"/>
  <c r="C25" i="45"/>
  <c r="C32" i="45"/>
  <c r="C18" i="45"/>
  <c r="E42" i="44"/>
  <c r="F42" i="44"/>
  <c r="G42" i="44"/>
  <c r="H42" i="44"/>
  <c r="I42" i="44"/>
  <c r="J42" i="44"/>
  <c r="D42" i="44"/>
  <c r="Y256" i="46" s="1"/>
  <c r="AA128" i="46" l="1"/>
  <c r="AB128" i="46"/>
  <c r="AC128" i="46"/>
  <c r="AC573" i="79"/>
  <c r="Y756" i="79"/>
  <c r="Y764" i="79" s="1"/>
  <c r="L129" i="45"/>
  <c r="J127" i="45"/>
  <c r="AK516" i="46" s="1"/>
  <c r="AK520" i="46" s="1"/>
  <c r="AD573" i="79"/>
  <c r="C133" i="45"/>
  <c r="Y1122" i="79" s="1"/>
  <c r="N130" i="45"/>
  <c r="K125" i="45"/>
  <c r="K128" i="45"/>
  <c r="N127" i="45"/>
  <c r="K126" i="45"/>
  <c r="G129" i="45"/>
  <c r="E129" i="45"/>
  <c r="AA381" i="79" s="1"/>
  <c r="AA382" i="79" s="1"/>
  <c r="J125" i="45"/>
  <c r="AF258" i="46" s="1"/>
  <c r="Y258" i="46"/>
  <c r="Y259" i="46" s="1"/>
  <c r="F128" i="45"/>
  <c r="L130" i="45"/>
  <c r="J128" i="45"/>
  <c r="K127" i="45"/>
  <c r="J124" i="45"/>
  <c r="AF130" i="46" s="1"/>
  <c r="AF131" i="46" s="1"/>
  <c r="K54" i="43" s="1"/>
  <c r="I129" i="45"/>
  <c r="K124" i="45"/>
  <c r="G128" i="45"/>
  <c r="E128" i="45"/>
  <c r="AE198" i="79" s="1"/>
  <c r="AE202" i="79" s="1"/>
  <c r="D129" i="45"/>
  <c r="H128" i="45"/>
  <c r="AB573" i="79"/>
  <c r="C132" i="45"/>
  <c r="M130" i="45"/>
  <c r="L125" i="45"/>
  <c r="L128" i="45"/>
  <c r="M127" i="45"/>
  <c r="K129" i="45"/>
  <c r="K130" i="45"/>
  <c r="J129" i="45"/>
  <c r="AH516" i="46"/>
  <c r="L127" i="45"/>
  <c r="F129" i="45"/>
  <c r="H129" i="45"/>
  <c r="Z573" i="79"/>
  <c r="AE573" i="79"/>
  <c r="J130" i="45"/>
  <c r="J126" i="45"/>
  <c r="AF387" i="46" s="1"/>
  <c r="AH130" i="46"/>
  <c r="AH131" i="46" s="1"/>
  <c r="M54" i="43" s="1"/>
  <c r="L124" i="45"/>
  <c r="D128" i="45"/>
  <c r="Y198" i="79"/>
  <c r="AI130" i="46"/>
  <c r="AI131" i="46" s="1"/>
  <c r="N54" i="43" s="1"/>
  <c r="Y128" i="46"/>
  <c r="AJ754" i="79"/>
  <c r="AG754" i="79"/>
  <c r="AG379" i="79"/>
  <c r="AK937" i="79"/>
  <c r="AF754" i="79"/>
  <c r="AH571" i="79"/>
  <c r="AL196" i="79"/>
  <c r="AG514" i="46"/>
  <c r="AI937" i="79"/>
  <c r="AJ937" i="79"/>
  <c r="AF379" i="79"/>
  <c r="AL571" i="79"/>
  <c r="AF937" i="79"/>
  <c r="AJ379" i="79"/>
  <c r="AH1120" i="79"/>
  <c r="AI1120" i="79"/>
  <c r="AK514" i="46"/>
  <c r="AI196" i="79"/>
  <c r="AK379" i="79"/>
  <c r="AF514" i="46"/>
  <c r="AF571" i="79"/>
  <c r="AL379" i="79"/>
  <c r="AL754" i="79"/>
  <c r="AJ571" i="79"/>
  <c r="AJ514" i="46"/>
  <c r="AK196" i="79"/>
  <c r="AG196" i="79"/>
  <c r="AG1120" i="79"/>
  <c r="AG571" i="79"/>
  <c r="AH514" i="46"/>
  <c r="AK1120" i="79"/>
  <c r="AH196" i="79"/>
  <c r="AH937" i="79"/>
  <c r="AJ1120" i="79"/>
  <c r="AF196" i="79"/>
  <c r="AF1120" i="79"/>
  <c r="AL937" i="79"/>
  <c r="AI379" i="79"/>
  <c r="AL514" i="46"/>
  <c r="AK754" i="79"/>
  <c r="AH379" i="79"/>
  <c r="AJ196" i="79"/>
  <c r="AL1120" i="79"/>
  <c r="AH754" i="79"/>
  <c r="AI514" i="46"/>
  <c r="AK571" i="79"/>
  <c r="AI571" i="79"/>
  <c r="AI754" i="79"/>
  <c r="AG937" i="79"/>
  <c r="Y514" i="46"/>
  <c r="AB514" i="46"/>
  <c r="AE1120" i="79"/>
  <c r="AD379" i="79"/>
  <c r="AC571" i="79"/>
  <c r="Y1120" i="79"/>
  <c r="Y571" i="79"/>
  <c r="AC514" i="46"/>
  <c r="AB937" i="79"/>
  <c r="AA1120" i="79"/>
  <c r="AD196" i="79"/>
  <c r="Y196" i="79"/>
  <c r="AE754" i="79"/>
  <c r="AA514" i="46"/>
  <c r="AE514" i="46"/>
  <c r="AC379" i="79"/>
  <c r="AB754" i="79"/>
  <c r="AC1120" i="79"/>
  <c r="AE379" i="79"/>
  <c r="Z937" i="79"/>
  <c r="AD514" i="46"/>
  <c r="AA571" i="79"/>
  <c r="AD1120" i="79"/>
  <c r="AE937" i="79"/>
  <c r="AB379" i="79"/>
  <c r="AB1120" i="79"/>
  <c r="AA754" i="79"/>
  <c r="AD571" i="79"/>
  <c r="Y754" i="79"/>
  <c r="AE571" i="79"/>
  <c r="Z754" i="79"/>
  <c r="Z514" i="46"/>
  <c r="AC937" i="79"/>
  <c r="AB571" i="79"/>
  <c r="Y379" i="79"/>
  <c r="Z379" i="79"/>
  <c r="AA196" i="79"/>
  <c r="AD937" i="79"/>
  <c r="AC196" i="79"/>
  <c r="Y937" i="79"/>
  <c r="AE196" i="79"/>
  <c r="AD754" i="79"/>
  <c r="AA379" i="79"/>
  <c r="AA937" i="79"/>
  <c r="AB196" i="79"/>
  <c r="AC754" i="79"/>
  <c r="Z571" i="79"/>
  <c r="Z196" i="79"/>
  <c r="Z1120"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385" i="46"/>
  <c r="AE385" i="46"/>
  <c r="AA256" i="46"/>
  <c r="AE256" i="46"/>
  <c r="AB385" i="46"/>
  <c r="AF385" i="46"/>
  <c r="AB256" i="46"/>
  <c r="AF256" i="46"/>
  <c r="AF128" i="46"/>
  <c r="AC385" i="46"/>
  <c r="AC256" i="46"/>
  <c r="Z385" i="46"/>
  <c r="AD385" i="46"/>
  <c r="Z256" i="46"/>
  <c r="AD256" i="46"/>
  <c r="Z128" i="46"/>
  <c r="AH385" i="46"/>
  <c r="AL256" i="46"/>
  <c r="AL385" i="46"/>
  <c r="AK385" i="46"/>
  <c r="AJ385" i="46"/>
  <c r="AG256" i="46"/>
  <c r="AK256" i="46"/>
  <c r="AI128" i="46"/>
  <c r="AJ128" i="46"/>
  <c r="AG128" i="46"/>
  <c r="AH256" i="46"/>
  <c r="AI256" i="46"/>
  <c r="AL128" i="46"/>
  <c r="AG385" i="46"/>
  <c r="AI385" i="46"/>
  <c r="AH128" i="46"/>
  <c r="AJ256" i="46"/>
  <c r="AK128" i="46"/>
  <c r="Y385" i="46"/>
  <c r="AI258" i="46" l="1"/>
  <c r="AI260" i="46" s="1"/>
  <c r="AL258" i="46"/>
  <c r="AL260" i="46" s="1"/>
  <c r="AK130" i="46"/>
  <c r="AK131" i="46" s="1"/>
  <c r="P54" i="43" s="1"/>
  <c r="AG130" i="46"/>
  <c r="AG131" i="46" s="1"/>
  <c r="L54" i="43" s="1"/>
  <c r="AL130" i="46"/>
  <c r="AL131" i="46" s="1"/>
  <c r="Q54" i="43" s="1"/>
  <c r="AJ130" i="46"/>
  <c r="AJ131" i="46" s="1"/>
  <c r="O54" i="43" s="1"/>
  <c r="AL516" i="46"/>
  <c r="AL520" i="46" s="1"/>
  <c r="AL387" i="46"/>
  <c r="AL389" i="46" s="1"/>
  <c r="AJ387" i="46"/>
  <c r="AJ389" i="46" s="1"/>
  <c r="AI516" i="46"/>
  <c r="AI517" i="46" s="1"/>
  <c r="AK573" i="79"/>
  <c r="AK582" i="79" s="1"/>
  <c r="P73" i="43" s="1"/>
  <c r="AA573" i="79"/>
  <c r="AA580" i="79" s="1"/>
  <c r="AJ516" i="46"/>
  <c r="AJ520" i="46" s="1"/>
  <c r="AF516" i="46"/>
  <c r="AF522" i="46" s="1"/>
  <c r="K64" i="43" s="1"/>
  <c r="AI387" i="46"/>
  <c r="AI389" i="46" s="1"/>
  <c r="AG516" i="46"/>
  <c r="AG520" i="46" s="1"/>
  <c r="AG258" i="46"/>
  <c r="AG259" i="46" s="1"/>
  <c r="AK258" i="46"/>
  <c r="AK262" i="46" s="1"/>
  <c r="P58" i="43" s="1"/>
  <c r="AJ258" i="46"/>
  <c r="AJ260" i="46" s="1"/>
  <c r="AH258" i="46"/>
  <c r="AH262" i="46" s="1"/>
  <c r="M58" i="43" s="1"/>
  <c r="AG387" i="46"/>
  <c r="AG389" i="46" s="1"/>
  <c r="Y522" i="46"/>
  <c r="D64" i="43" s="1"/>
  <c r="AD522" i="46"/>
  <c r="I64" i="43" s="1"/>
  <c r="Y1126" i="79"/>
  <c r="Y1132" i="79"/>
  <c r="Y518" i="46"/>
  <c r="Y517" i="46"/>
  <c r="Y519" i="46"/>
  <c r="Y520" i="46"/>
  <c r="AA522" i="46"/>
  <c r="F64" i="43" s="1"/>
  <c r="AH518" i="46"/>
  <c r="AH520" i="46"/>
  <c r="AJ573" i="79"/>
  <c r="AA198" i="79"/>
  <c r="AB198" i="79"/>
  <c r="AJ381" i="79"/>
  <c r="AJ384" i="79" s="1"/>
  <c r="AH573" i="79"/>
  <c r="AH577" i="79" s="1"/>
  <c r="AL381" i="79"/>
  <c r="AL387" i="79" s="1"/>
  <c r="AC198" i="79"/>
  <c r="AC201" i="79" s="1"/>
  <c r="AK381" i="79"/>
  <c r="AK385" i="79" s="1"/>
  <c r="AF381" i="79"/>
  <c r="AF384" i="79" s="1"/>
  <c r="AI573" i="79"/>
  <c r="AI582" i="79" s="1"/>
  <c r="N73" i="43" s="1"/>
  <c r="AL573" i="79"/>
  <c r="AL577" i="79" s="1"/>
  <c r="AE576" i="79"/>
  <c r="AG573" i="79"/>
  <c r="AG576" i="79" s="1"/>
  <c r="AG381" i="79"/>
  <c r="AG389" i="79" s="1"/>
  <c r="L70" i="43" s="1"/>
  <c r="AD381" i="79"/>
  <c r="AD385" i="79" s="1"/>
  <c r="Z198" i="79"/>
  <c r="AB381" i="79"/>
  <c r="AB384" i="79" s="1"/>
  <c r="Z381" i="79"/>
  <c r="Z384" i="79" s="1"/>
  <c r="AC381" i="79"/>
  <c r="AC385" i="79" s="1"/>
  <c r="AD939" i="79"/>
  <c r="AH939" i="79"/>
  <c r="AH950" i="79" s="1"/>
  <c r="M79" i="43" s="1"/>
  <c r="AJ939" i="79"/>
  <c r="AJ950" i="79" s="1"/>
  <c r="O79" i="43" s="1"/>
  <c r="AI939" i="79"/>
  <c r="AI950" i="79" s="1"/>
  <c r="N79" i="43" s="1"/>
  <c r="Z939" i="79"/>
  <c r="Z950" i="79" s="1"/>
  <c r="E79" i="43" s="1"/>
  <c r="AK939" i="79"/>
  <c r="AK950" i="79" s="1"/>
  <c r="P79" i="43" s="1"/>
  <c r="AL939" i="79"/>
  <c r="AE939" i="79"/>
  <c r="AE950" i="79" s="1"/>
  <c r="J79" i="43" s="1"/>
  <c r="AF939" i="79"/>
  <c r="AC939" i="79"/>
  <c r="AC950" i="79" s="1"/>
  <c r="H79" i="43" s="1"/>
  <c r="AA939" i="79"/>
  <c r="AA950" i="79" s="1"/>
  <c r="F79" i="43" s="1"/>
  <c r="AB939" i="79"/>
  <c r="AB950" i="79" s="1"/>
  <c r="G79" i="43" s="1"/>
  <c r="AG939" i="79"/>
  <c r="AG950" i="79" s="1"/>
  <c r="L79" i="43" s="1"/>
  <c r="Y1129" i="79"/>
  <c r="Y939" i="79"/>
  <c r="Y941" i="79" s="1"/>
  <c r="Y582" i="79"/>
  <c r="AJ1122" i="79"/>
  <c r="AJ1134" i="79" s="1"/>
  <c r="O82" i="43" s="1"/>
  <c r="AI1122" i="79"/>
  <c r="AL1122" i="79"/>
  <c r="AL1134" i="79" s="1"/>
  <c r="Q82" i="43" s="1"/>
  <c r="AG1122" i="79"/>
  <c r="AK1122" i="79"/>
  <c r="AK1134" i="79" s="1"/>
  <c r="P82" i="43" s="1"/>
  <c r="AH1122" i="79"/>
  <c r="AH1134" i="79" s="1"/>
  <c r="M82" i="43" s="1"/>
  <c r="AF1122" i="79"/>
  <c r="AC1122" i="79"/>
  <c r="AC1134" i="79" s="1"/>
  <c r="H82" i="43" s="1"/>
  <c r="AE1122" i="79"/>
  <c r="AE1134" i="79" s="1"/>
  <c r="J82" i="43" s="1"/>
  <c r="AB1122" i="79"/>
  <c r="AB1134" i="79" s="1"/>
  <c r="G82" i="43" s="1"/>
  <c r="AD1122" i="79"/>
  <c r="AD1134" i="79" s="1"/>
  <c r="I82" i="43" s="1"/>
  <c r="Z1122" i="79"/>
  <c r="Z1132" i="79" s="1"/>
  <c r="AA1122" i="79"/>
  <c r="AC579" i="79"/>
  <c r="AE199" i="79"/>
  <c r="AD198" i="79"/>
  <c r="AD201" i="79" s="1"/>
  <c r="AE381" i="79"/>
  <c r="AE384" i="79" s="1"/>
  <c r="AE203" i="79"/>
  <c r="AL756" i="79"/>
  <c r="AL766" i="79" s="1"/>
  <c r="Q76" i="43" s="1"/>
  <c r="AE756" i="79"/>
  <c r="AE766" i="79" s="1"/>
  <c r="J76" i="43" s="1"/>
  <c r="AI756" i="79"/>
  <c r="AG756" i="79"/>
  <c r="AF756" i="79"/>
  <c r="AF766" i="79" s="1"/>
  <c r="K76" i="43" s="1"/>
  <c r="Z756" i="79"/>
  <c r="Z766" i="79" s="1"/>
  <c r="E76" i="43" s="1"/>
  <c r="AD756" i="79"/>
  <c r="AC756" i="79"/>
  <c r="AJ756" i="79"/>
  <c r="AJ766" i="79" s="1"/>
  <c r="O76" i="43" s="1"/>
  <c r="AH756" i="79"/>
  <c r="AH766" i="79" s="1"/>
  <c r="M76" i="43" s="1"/>
  <c r="AA756" i="79"/>
  <c r="AA766" i="79" s="1"/>
  <c r="F76" i="43" s="1"/>
  <c r="AB756" i="79"/>
  <c r="AB766" i="79" s="1"/>
  <c r="G76" i="43" s="1"/>
  <c r="AK756" i="79"/>
  <c r="AE200" i="79"/>
  <c r="AH132" i="46"/>
  <c r="M55" i="43" s="1"/>
  <c r="AG198" i="79"/>
  <c r="AG202" i="79" s="1"/>
  <c r="AE201" i="79"/>
  <c r="AF573" i="79"/>
  <c r="AF577" i="79" s="1"/>
  <c r="Y381" i="79"/>
  <c r="Y389" i="79" s="1"/>
  <c r="AF198" i="79"/>
  <c r="AF201" i="79" s="1"/>
  <c r="AH381" i="79"/>
  <c r="AH389" i="79" s="1"/>
  <c r="M70" i="43" s="1"/>
  <c r="AH519" i="46"/>
  <c r="AH517" i="46"/>
  <c r="AH522" i="46"/>
  <c r="M64" i="43" s="1"/>
  <c r="Y1127" i="79"/>
  <c r="Y1124" i="79"/>
  <c r="AI198" i="79"/>
  <c r="AI199" i="79" s="1"/>
  <c r="AJ198" i="79"/>
  <c r="AJ203" i="79" s="1"/>
  <c r="AK198" i="79"/>
  <c r="AK201" i="79" s="1"/>
  <c r="AL198" i="79"/>
  <c r="AL203" i="79" s="1"/>
  <c r="AH198" i="79"/>
  <c r="AH205" i="79" s="1"/>
  <c r="M67" i="43" s="1"/>
  <c r="AA383" i="79"/>
  <c r="AA386" i="79"/>
  <c r="AA387" i="79"/>
  <c r="AA385" i="79"/>
  <c r="AA384" i="79"/>
  <c r="AF132" i="46"/>
  <c r="K55" i="43" s="1"/>
  <c r="Y763" i="79"/>
  <c r="Y762" i="79"/>
  <c r="Y761" i="79"/>
  <c r="Y760" i="79"/>
  <c r="AF260" i="46"/>
  <c r="AF259" i="46"/>
  <c r="Y1130" i="79"/>
  <c r="Y1128" i="79"/>
  <c r="Y1123" i="79"/>
  <c r="Y1125" i="79"/>
  <c r="Y1131" i="79"/>
  <c r="AF389" i="46"/>
  <c r="AF390" i="46"/>
  <c r="AF388" i="46"/>
  <c r="AF262" i="46"/>
  <c r="K58" i="43" s="1"/>
  <c r="Y1134" i="79"/>
  <c r="AK387" i="46"/>
  <c r="AK389" i="46" s="1"/>
  <c r="AH387" i="46"/>
  <c r="AH392" i="46" s="1"/>
  <c r="M61" i="43" s="1"/>
  <c r="AA389" i="79"/>
  <c r="F70" i="43" s="1"/>
  <c r="AI381" i="79"/>
  <c r="AI383" i="79" s="1"/>
  <c r="Y766" i="79"/>
  <c r="Y202" i="79"/>
  <c r="Y200" i="79"/>
  <c r="Y201" i="79"/>
  <c r="Y205" i="79"/>
  <c r="AI132" i="46"/>
  <c r="N55" i="43" s="1"/>
  <c r="AI259" i="46"/>
  <c r="AI261" i="46" s="1"/>
  <c r="N57" i="43" s="1"/>
  <c r="AI262" i="46"/>
  <c r="N58" i="43" s="1"/>
  <c r="AA388" i="46"/>
  <c r="AA389" i="46"/>
  <c r="AC519" i="46"/>
  <c r="AC518" i="46"/>
  <c r="AK518" i="46"/>
  <c r="AK519" i="46"/>
  <c r="AE519" i="46"/>
  <c r="AE518" i="46"/>
  <c r="Z518" i="46"/>
  <c r="Z519" i="46"/>
  <c r="AB518" i="46"/>
  <c r="AB519" i="46"/>
  <c r="AA518" i="46"/>
  <c r="AA519" i="46"/>
  <c r="Y388" i="46"/>
  <c r="Y389" i="46"/>
  <c r="AD388" i="46"/>
  <c r="AD389" i="46"/>
  <c r="AD519" i="46"/>
  <c r="AD518" i="46"/>
  <c r="AK517" i="46"/>
  <c r="AL390" i="46"/>
  <c r="AK522" i="46"/>
  <c r="P64" i="43" s="1"/>
  <c r="AK577" i="79"/>
  <c r="AK579" i="79"/>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I392" i="46"/>
  <c r="N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L517" i="46" l="1"/>
  <c r="AL519" i="46"/>
  <c r="AK578" i="79"/>
  <c r="AL518" i="46"/>
  <c r="AL521" i="46" s="1"/>
  <c r="Q63" i="43" s="1"/>
  <c r="AI390" i="46"/>
  <c r="AG519" i="46"/>
  <c r="AK574" i="79"/>
  <c r="AK576" i="79"/>
  <c r="AL522" i="46"/>
  <c r="Q64" i="43" s="1"/>
  <c r="AJ259" i="46"/>
  <c r="AJ261" i="46" s="1"/>
  <c r="O57" i="43" s="1"/>
  <c r="AI388" i="46"/>
  <c r="AG522" i="46"/>
  <c r="L64" i="43" s="1"/>
  <c r="AH260" i="46"/>
  <c r="AG132" i="46"/>
  <c r="L55" i="43" s="1"/>
  <c r="Q24" i="47" s="1"/>
  <c r="AH259" i="46"/>
  <c r="AL392" i="46"/>
  <c r="Q61" i="43" s="1"/>
  <c r="AK580" i="79"/>
  <c r="AK575" i="79"/>
  <c r="AL388" i="46"/>
  <c r="AK132" i="46"/>
  <c r="P55" i="43" s="1"/>
  <c r="U16" i="47" s="1"/>
  <c r="AJ262" i="46"/>
  <c r="O58" i="43" s="1"/>
  <c r="AG518" i="46"/>
  <c r="AJ517" i="46"/>
  <c r="AG388" i="46"/>
  <c r="AG262" i="46"/>
  <c r="L58" i="43" s="1"/>
  <c r="AL259" i="46"/>
  <c r="AL261" i="46" s="1"/>
  <c r="Q57" i="43" s="1"/>
  <c r="AL262" i="46"/>
  <c r="Q58" i="43" s="1"/>
  <c r="AJ392" i="46"/>
  <c r="O61" i="43" s="1"/>
  <c r="AL132" i="46"/>
  <c r="Q55" i="43" s="1"/>
  <c r="V21" i="47" s="1"/>
  <c r="AG392" i="46"/>
  <c r="L61" i="43" s="1"/>
  <c r="AG517" i="46"/>
  <c r="AJ519" i="46"/>
  <c r="AJ522" i="46"/>
  <c r="O64" i="43" s="1"/>
  <c r="AJ388" i="46"/>
  <c r="AG390" i="46"/>
  <c r="AG260" i="46"/>
  <c r="AG261" i="46" s="1"/>
  <c r="L57" i="43" s="1"/>
  <c r="Q30" i="47" s="1"/>
  <c r="AJ390" i="46"/>
  <c r="AJ518" i="46"/>
  <c r="AI519" i="46"/>
  <c r="AK260" i="46"/>
  <c r="AJ132" i="46"/>
  <c r="O55" i="43" s="1"/>
  <c r="T24" i="47" s="1"/>
  <c r="AF517" i="46"/>
  <c r="AF520" i="46"/>
  <c r="AF519" i="46"/>
  <c r="AF518" i="46"/>
  <c r="AI520" i="46"/>
  <c r="AK259" i="46"/>
  <c r="AI522" i="46"/>
  <c r="N64" i="43" s="1"/>
  <c r="AI518" i="46"/>
  <c r="AC766" i="79"/>
  <c r="H76" i="43" s="1"/>
  <c r="AC760" i="79"/>
  <c r="Y765" i="79"/>
  <c r="D75" i="43" s="1"/>
  <c r="P20" i="47"/>
  <c r="Q15" i="47"/>
  <c r="S23" i="47"/>
  <c r="U17" i="47"/>
  <c r="R26" i="47"/>
  <c r="AB579" i="79"/>
  <c r="AB578" i="79"/>
  <c r="AB201" i="79"/>
  <c r="AB202" i="79"/>
  <c r="AA199" i="79"/>
  <c r="AA202" i="79"/>
  <c r="AA203" i="79"/>
  <c r="AD578" i="79"/>
  <c r="AD582" i="79"/>
  <c r="I73" i="43" s="1"/>
  <c r="Z202" i="79"/>
  <c r="Z203" i="79"/>
  <c r="AJ579" i="79"/>
  <c r="AJ582" i="79"/>
  <c r="O73" i="43" s="1"/>
  <c r="Y576" i="79"/>
  <c r="Y579" i="79"/>
  <c r="Y580" i="79"/>
  <c r="Z577" i="79"/>
  <c r="Z579" i="79"/>
  <c r="Y521" i="46"/>
  <c r="Z1134" i="79"/>
  <c r="E82" i="43" s="1"/>
  <c r="D70" i="43"/>
  <c r="AM131" i="46"/>
  <c r="C93" i="43" s="1"/>
  <c r="D76" i="43"/>
  <c r="D67" i="43"/>
  <c r="AD577" i="79"/>
  <c r="AH578" i="79"/>
  <c r="AL578" i="79"/>
  <c r="AD574" i="79"/>
  <c r="AI578" i="79"/>
  <c r="R18" i="47"/>
  <c r="R17" i="47"/>
  <c r="R20" i="47"/>
  <c r="R21" i="47"/>
  <c r="R16" i="47"/>
  <c r="AE389" i="79"/>
  <c r="J70" i="43" s="1"/>
  <c r="R22" i="47"/>
  <c r="AB200" i="79"/>
  <c r="AD383" i="79"/>
  <c r="AC202" i="79"/>
  <c r="AG579" i="79"/>
  <c r="AA575" i="79"/>
  <c r="AG578" i="79"/>
  <c r="AH574" i="79"/>
  <c r="AA577" i="79"/>
  <c r="AL575" i="79"/>
  <c r="AC205" i="79"/>
  <c r="H67" i="43" s="1"/>
  <c r="Z386" i="79"/>
  <c r="AC200" i="79"/>
  <c r="AD382" i="79"/>
  <c r="AB203" i="79"/>
  <c r="AD384" i="79"/>
  <c r="AL582" i="79"/>
  <c r="Q73" i="43" s="1"/>
  <c r="AL574" i="79"/>
  <c r="AB205" i="79"/>
  <c r="G67" i="43" s="1"/>
  <c r="AD389" i="79"/>
  <c r="I70" i="43" s="1"/>
  <c r="Z383" i="79"/>
  <c r="AL576" i="79"/>
  <c r="Z387" i="79"/>
  <c r="AB199" i="79"/>
  <c r="AB385" i="79"/>
  <c r="AK203" i="79"/>
  <c r="AA200" i="79"/>
  <c r="AA205" i="79"/>
  <c r="F67" i="43" s="1"/>
  <c r="AE385" i="79"/>
  <c r="AB387" i="79"/>
  <c r="AB386" i="79"/>
  <c r="AB389" i="79"/>
  <c r="G70" i="43" s="1"/>
  <c r="AI576" i="79"/>
  <c r="AI579" i="79"/>
  <c r="AK202" i="79"/>
  <c r="AI575" i="79"/>
  <c r="R19" i="47"/>
  <c r="R24" i="47"/>
  <c r="R25" i="47"/>
  <c r="R23" i="47"/>
  <c r="R15" i="47"/>
  <c r="AG582" i="79"/>
  <c r="L73" i="43" s="1"/>
  <c r="AB383" i="79"/>
  <c r="AA574" i="79"/>
  <c r="AG580" i="79"/>
  <c r="AA201" i="79"/>
  <c r="AI574" i="79"/>
  <c r="AH575" i="79"/>
  <c r="AB382" i="79"/>
  <c r="AA576" i="79"/>
  <c r="AG575" i="79"/>
  <c r="AH582" i="79"/>
  <c r="M73" i="43" s="1"/>
  <c r="AA582" i="79"/>
  <c r="F73" i="43" s="1"/>
  <c r="AA579" i="79"/>
  <c r="AG574" i="79"/>
  <c r="AA578" i="79"/>
  <c r="AG577" i="79"/>
  <c r="AD386" i="79"/>
  <c r="AG200" i="79"/>
  <c r="AK390" i="46"/>
  <c r="AB576" i="79"/>
  <c r="AJ382" i="79"/>
  <c r="AL201" i="79"/>
  <c r="AK389" i="79"/>
  <c r="P70" i="43" s="1"/>
  <c r="AG383" i="79"/>
  <c r="AL202" i="79"/>
  <c r="AK383" i="79"/>
  <c r="AL386" i="79"/>
  <c r="AG384" i="79"/>
  <c r="AE575" i="79"/>
  <c r="AK382" i="79"/>
  <c r="Y944" i="79"/>
  <c r="AL384" i="79"/>
  <c r="AB580" i="79"/>
  <c r="AH386" i="79"/>
  <c r="AI382" i="79"/>
  <c r="AH387" i="79"/>
  <c r="AG205" i="79"/>
  <c r="L67" i="43" s="1"/>
  <c r="AD200" i="79"/>
  <c r="AH382" i="79"/>
  <c r="Y384" i="79"/>
  <c r="AG387" i="79"/>
  <c r="Y386" i="79"/>
  <c r="AK387" i="79"/>
  <c r="AL389" i="79"/>
  <c r="Q70" i="43" s="1"/>
  <c r="AJ387" i="79"/>
  <c r="AF582" i="79"/>
  <c r="K73" i="43" s="1"/>
  <c r="AG386" i="79"/>
  <c r="AL385" i="79"/>
  <c r="AJ383" i="79"/>
  <c r="AB582" i="79"/>
  <c r="G73" i="43" s="1"/>
  <c r="AG199" i="79"/>
  <c r="AC577" i="79"/>
  <c r="AF386" i="79"/>
  <c r="Y950" i="79"/>
  <c r="AC575" i="79"/>
  <c r="AD205" i="79"/>
  <c r="I67" i="43" s="1"/>
  <c r="AD203" i="79"/>
  <c r="AG203" i="79"/>
  <c r="Y946" i="79"/>
  <c r="AG201" i="79"/>
  <c r="AH521" i="46"/>
  <c r="M63" i="43" s="1"/>
  <c r="Q26" i="47"/>
  <c r="AK205" i="79"/>
  <c r="P67" i="43" s="1"/>
  <c r="AF200" i="79"/>
  <c r="Y942" i="79"/>
  <c r="AJ580" i="79"/>
  <c r="AF383" i="79"/>
  <c r="AK384" i="79"/>
  <c r="AL383" i="79"/>
  <c r="AG385" i="79"/>
  <c r="AC576" i="79"/>
  <c r="AJ575" i="79"/>
  <c r="AF387" i="79"/>
  <c r="AH385" i="79"/>
  <c r="AF578" i="79"/>
  <c r="AJ576" i="79"/>
  <c r="AJ577" i="79"/>
  <c r="AF580" i="79"/>
  <c r="AK386" i="79"/>
  <c r="AJ386" i="79"/>
  <c r="Z199" i="79"/>
  <c r="AG382" i="79"/>
  <c r="AH384" i="79"/>
  <c r="AB577" i="79"/>
  <c r="AH383" i="79"/>
  <c r="AF579" i="79"/>
  <c r="Z201" i="79"/>
  <c r="AF575" i="79"/>
  <c r="AL382" i="79"/>
  <c r="AJ389" i="79"/>
  <c r="O70" i="43" s="1"/>
  <c r="Z200" i="79"/>
  <c r="AB575" i="79"/>
  <c r="AJ574" i="79"/>
  <c r="AF574" i="79"/>
  <c r="Y940" i="79"/>
  <c r="AJ385" i="79"/>
  <c r="Y575" i="79"/>
  <c r="AB574" i="79"/>
  <c r="AJ578" i="79"/>
  <c r="AF576" i="79"/>
  <c r="AD579" i="79"/>
  <c r="Y947" i="79"/>
  <c r="AC383" i="79"/>
  <c r="AE574" i="79"/>
  <c r="AF202" i="79"/>
  <c r="AE582" i="79"/>
  <c r="J73" i="43" s="1"/>
  <c r="AK200" i="79"/>
  <c r="AL580" i="79"/>
  <c r="Z389" i="79"/>
  <c r="E70" i="43" s="1"/>
  <c r="Z385" i="79"/>
  <c r="AC574" i="79"/>
  <c r="AC199" i="79"/>
  <c r="AC387" i="79"/>
  <c r="AF382" i="79"/>
  <c r="AE579" i="79"/>
  <c r="AD575" i="79"/>
  <c r="AC389" i="79"/>
  <c r="H70" i="43" s="1"/>
  <c r="AI580" i="79"/>
  <c r="AI577" i="79"/>
  <c r="AC386" i="79"/>
  <c r="Z205" i="79"/>
  <c r="E67" i="43" s="1"/>
  <c r="AL579" i="79"/>
  <c r="AC582" i="79"/>
  <c r="H73" i="43" s="1"/>
  <c r="Y574" i="79"/>
  <c r="Z382" i="79"/>
  <c r="AC203" i="79"/>
  <c r="AC382" i="79"/>
  <c r="AF385" i="79"/>
  <c r="AD576" i="79"/>
  <c r="Y948" i="79"/>
  <c r="AK199" i="79"/>
  <c r="AF389" i="79"/>
  <c r="K70" i="43" s="1"/>
  <c r="AF261" i="46"/>
  <c r="K57" i="43" s="1"/>
  <c r="AC578" i="79"/>
  <c r="AE580" i="79"/>
  <c r="AD387" i="79"/>
  <c r="AC384" i="79"/>
  <c r="AE577" i="79"/>
  <c r="AC580" i="79"/>
  <c r="AE578" i="79"/>
  <c r="AD580" i="79"/>
  <c r="D73" i="43"/>
  <c r="AH580" i="79"/>
  <c r="AH579" i="79"/>
  <c r="AH576" i="79"/>
  <c r="AA1129" i="79"/>
  <c r="AA1128" i="79"/>
  <c r="AA1126" i="79"/>
  <c r="AA1124" i="79"/>
  <c r="AA1131" i="79"/>
  <c r="AA1123" i="79"/>
  <c r="AA1130" i="79"/>
  <c r="AA1132" i="79"/>
  <c r="AA1127" i="79"/>
  <c r="AA1125" i="79"/>
  <c r="AI387" i="79"/>
  <c r="Z574" i="79"/>
  <c r="Z576" i="79"/>
  <c r="Z582" i="79"/>
  <c r="E73" i="43" s="1"/>
  <c r="Z760" i="79"/>
  <c r="Z763" i="79"/>
  <c r="Z762" i="79"/>
  <c r="Z764" i="79"/>
  <c r="Z761" i="79"/>
  <c r="Z1129" i="79"/>
  <c r="Z1124" i="79"/>
  <c r="Z1125" i="79"/>
  <c r="Z1128" i="79"/>
  <c r="Z1123" i="79"/>
  <c r="Z1127" i="79"/>
  <c r="Z1126" i="79"/>
  <c r="Z1130" i="79"/>
  <c r="Z1131" i="79"/>
  <c r="AG1132" i="79"/>
  <c r="AG1123" i="79"/>
  <c r="AG1125" i="79"/>
  <c r="AG1131" i="79"/>
  <c r="AG1128" i="79"/>
  <c r="AG1129" i="79"/>
  <c r="AG1130" i="79"/>
  <c r="AG1124" i="79"/>
  <c r="AG1127" i="79"/>
  <c r="AG1126" i="79"/>
  <c r="AF943" i="79"/>
  <c r="AF940" i="79"/>
  <c r="AF944" i="79"/>
  <c r="AF945" i="79"/>
  <c r="AF947" i="79"/>
  <c r="AF942" i="79"/>
  <c r="AF948" i="79"/>
  <c r="AF946" i="79"/>
  <c r="AF941" i="79"/>
  <c r="AD942" i="79"/>
  <c r="AD947" i="79"/>
  <c r="AD944" i="79"/>
  <c r="AD941" i="79"/>
  <c r="AD946" i="79"/>
  <c r="AD940" i="79"/>
  <c r="AD945" i="79"/>
  <c r="AD948" i="79"/>
  <c r="AD943" i="79"/>
  <c r="AK392" i="46"/>
  <c r="P61" i="43" s="1"/>
  <c r="AK388" i="46"/>
  <c r="AL205" i="79"/>
  <c r="Q67" i="43" s="1"/>
  <c r="AE386" i="79"/>
  <c r="AK762" i="79"/>
  <c r="AK763" i="79"/>
  <c r="AK761" i="79"/>
  <c r="AK760" i="79"/>
  <c r="AK764" i="79"/>
  <c r="AF761" i="79"/>
  <c r="AF764" i="79"/>
  <c r="AF762" i="79"/>
  <c r="AF763" i="79"/>
  <c r="AF760" i="79"/>
  <c r="AD1129" i="79"/>
  <c r="AD1127" i="79"/>
  <c r="AD1131" i="79"/>
  <c r="AD1123" i="79"/>
  <c r="AD1130" i="79"/>
  <c r="AD1126" i="79"/>
  <c r="AD1128" i="79"/>
  <c r="AD1132" i="79"/>
  <c r="AD1125" i="79"/>
  <c r="AD1124" i="79"/>
  <c r="AL1123" i="79"/>
  <c r="AL1131" i="79"/>
  <c r="AL1126" i="79"/>
  <c r="AL1132" i="79"/>
  <c r="AL1130" i="79"/>
  <c r="AL1124" i="79"/>
  <c r="AL1129" i="79"/>
  <c r="AL1125" i="79"/>
  <c r="AL1127" i="79"/>
  <c r="AL1128" i="79"/>
  <c r="AE946" i="79"/>
  <c r="AE948" i="79"/>
  <c r="AE942" i="79"/>
  <c r="AE944" i="79"/>
  <c r="AE943" i="79"/>
  <c r="AE947" i="79"/>
  <c r="AE940" i="79"/>
  <c r="AE945" i="79"/>
  <c r="AE941" i="79"/>
  <c r="AC944" i="79"/>
  <c r="AC941" i="79"/>
  <c r="AC943" i="79"/>
  <c r="AC940" i="79"/>
  <c r="AC946" i="79"/>
  <c r="AC942" i="79"/>
  <c r="AC947" i="79"/>
  <c r="AC945" i="79"/>
  <c r="AC948" i="79"/>
  <c r="Z578" i="79"/>
  <c r="AB760" i="79"/>
  <c r="AB762" i="79"/>
  <c r="AB764" i="79"/>
  <c r="AB761" i="79"/>
  <c r="AB763" i="79"/>
  <c r="AG764" i="79"/>
  <c r="AG762" i="79"/>
  <c r="AG761" i="79"/>
  <c r="AG763" i="79"/>
  <c r="AG760" i="79"/>
  <c r="AE383" i="79"/>
  <c r="AE387" i="79"/>
  <c r="AB1130" i="79"/>
  <c r="AB1124" i="79"/>
  <c r="AB1125" i="79"/>
  <c r="AB1131" i="79"/>
  <c r="AB1126" i="79"/>
  <c r="AB1132" i="79"/>
  <c r="AB1129" i="79"/>
  <c r="AB1127" i="79"/>
  <c r="AB1128" i="79"/>
  <c r="AB1123" i="79"/>
  <c r="AI1132" i="79"/>
  <c r="AI1128" i="79"/>
  <c r="AI1127" i="79"/>
  <c r="AI1126" i="79"/>
  <c r="AI1125" i="79"/>
  <c r="AI1129" i="79"/>
  <c r="AI1130" i="79"/>
  <c r="AI1123" i="79"/>
  <c r="AI1124" i="79"/>
  <c r="AI1131" i="79"/>
  <c r="AL940" i="79"/>
  <c r="AL941" i="79"/>
  <c r="AL948" i="79"/>
  <c r="AL942" i="79"/>
  <c r="AL945" i="79"/>
  <c r="AL946" i="79"/>
  <c r="AL947" i="79"/>
  <c r="AL943" i="79"/>
  <c r="AL944" i="79"/>
  <c r="AI384" i="79"/>
  <c r="AF205" i="79"/>
  <c r="K67" i="43" s="1"/>
  <c r="AA760" i="79"/>
  <c r="AA763" i="79"/>
  <c r="AA764" i="79"/>
  <c r="AA762" i="79"/>
  <c r="AA761" i="79"/>
  <c r="AI763" i="79"/>
  <c r="AI761" i="79"/>
  <c r="AI764" i="79"/>
  <c r="AI762" i="79"/>
  <c r="AI760" i="79"/>
  <c r="AD202" i="79"/>
  <c r="AD199" i="79"/>
  <c r="AF950" i="79"/>
  <c r="K79" i="43" s="1"/>
  <c r="AE1124" i="79"/>
  <c r="AE1126" i="79"/>
  <c r="AE1131" i="79"/>
  <c r="AE1130" i="79"/>
  <c r="AE1129" i="79"/>
  <c r="AE1125" i="79"/>
  <c r="AE1123" i="79"/>
  <c r="AE1128" i="79"/>
  <c r="AE1132" i="79"/>
  <c r="AE1127" i="79"/>
  <c r="AJ1130" i="79"/>
  <c r="AJ1131" i="79"/>
  <c r="AJ1125" i="79"/>
  <c r="AJ1127" i="79"/>
  <c r="AJ1124" i="79"/>
  <c r="AJ1129" i="79"/>
  <c r="AJ1123" i="79"/>
  <c r="AJ1132" i="79"/>
  <c r="AJ1126" i="79"/>
  <c r="AJ1128" i="79"/>
  <c r="AK947" i="79"/>
  <c r="AK940" i="79"/>
  <c r="AK942" i="79"/>
  <c r="AK946" i="79"/>
  <c r="AK948" i="79"/>
  <c r="AK945" i="79"/>
  <c r="AK943" i="79"/>
  <c r="AK944" i="79"/>
  <c r="AK941" i="79"/>
  <c r="AD761" i="79"/>
  <c r="AD760" i="79"/>
  <c r="AD762" i="79"/>
  <c r="AK1128" i="79"/>
  <c r="AK1132" i="79"/>
  <c r="AK1127" i="79"/>
  <c r="AK1123" i="79"/>
  <c r="AK1129" i="79"/>
  <c r="AK1125" i="79"/>
  <c r="AK1131" i="79"/>
  <c r="AK1126" i="79"/>
  <c r="AK1130" i="79"/>
  <c r="AK1124" i="79"/>
  <c r="AI386" i="79"/>
  <c r="AH764" i="79"/>
  <c r="AH763" i="79"/>
  <c r="AH760" i="79"/>
  <c r="AH762" i="79"/>
  <c r="AH761" i="79"/>
  <c r="AL950" i="79"/>
  <c r="Q79" i="43" s="1"/>
  <c r="Y577" i="79"/>
  <c r="Y578" i="79"/>
  <c r="Z946" i="79"/>
  <c r="Z940" i="79"/>
  <c r="Z947" i="79"/>
  <c r="Z942" i="79"/>
  <c r="Z948" i="79"/>
  <c r="Z945" i="79"/>
  <c r="Z943" i="79"/>
  <c r="Z944" i="79"/>
  <c r="Z941" i="79"/>
  <c r="AI389" i="79"/>
  <c r="N70" i="43" s="1"/>
  <c r="AF203" i="79"/>
  <c r="Z575" i="79"/>
  <c r="Y385" i="79"/>
  <c r="Y387" i="79"/>
  <c r="AJ762" i="79"/>
  <c r="AJ763" i="79"/>
  <c r="AJ764" i="79"/>
  <c r="AJ760" i="79"/>
  <c r="AJ761" i="79"/>
  <c r="AL763" i="79"/>
  <c r="AL764" i="79"/>
  <c r="AL760" i="79"/>
  <c r="AL761" i="79"/>
  <c r="AL762" i="79"/>
  <c r="AG1134" i="79"/>
  <c r="L82" i="43" s="1"/>
  <c r="AK766" i="79"/>
  <c r="P76" i="43" s="1"/>
  <c r="AF1125" i="79"/>
  <c r="AF1130" i="79"/>
  <c r="AF1129" i="79"/>
  <c r="AF1127" i="79"/>
  <c r="AF1132" i="79"/>
  <c r="AF1124" i="79"/>
  <c r="AF1128" i="79"/>
  <c r="AF1123" i="79"/>
  <c r="AF1126" i="79"/>
  <c r="AF1131" i="79"/>
  <c r="AB940" i="79"/>
  <c r="AB947" i="79"/>
  <c r="AB942" i="79"/>
  <c r="AB946" i="79"/>
  <c r="AB945" i="79"/>
  <c r="AB948" i="79"/>
  <c r="AB944" i="79"/>
  <c r="AB943" i="79"/>
  <c r="AB941" i="79"/>
  <c r="AI943" i="79"/>
  <c r="AI946" i="79"/>
  <c r="AI944" i="79"/>
  <c r="AI947" i="79"/>
  <c r="AI941" i="79"/>
  <c r="AI945" i="79"/>
  <c r="AI948" i="79"/>
  <c r="AI940" i="79"/>
  <c r="AI942" i="79"/>
  <c r="AG766" i="79"/>
  <c r="L76" i="43" s="1"/>
  <c r="AE764" i="79"/>
  <c r="AE761" i="79"/>
  <c r="AE762" i="79"/>
  <c r="AE763" i="79"/>
  <c r="AE760" i="79"/>
  <c r="AC1123" i="79"/>
  <c r="AC1127" i="79"/>
  <c r="AC1124" i="79"/>
  <c r="AC1131" i="79"/>
  <c r="AC1132" i="79"/>
  <c r="AC1129" i="79"/>
  <c r="AC1126" i="79"/>
  <c r="AC1125" i="79"/>
  <c r="AC1128" i="79"/>
  <c r="AC1130" i="79"/>
  <c r="AG942" i="79"/>
  <c r="AG945" i="79"/>
  <c r="AG943" i="79"/>
  <c r="AG947" i="79"/>
  <c r="AG944" i="79"/>
  <c r="AG940" i="79"/>
  <c r="AG948" i="79"/>
  <c r="AG941" i="79"/>
  <c r="AG946" i="79"/>
  <c r="AD950" i="79"/>
  <c r="I79" i="43" s="1"/>
  <c r="AI385" i="79"/>
  <c r="AF199" i="79"/>
  <c r="AE382" i="79"/>
  <c r="Z580" i="79"/>
  <c r="Y383" i="79"/>
  <c r="Y382" i="79"/>
  <c r="AA1134" i="79"/>
  <c r="F82" i="43" s="1"/>
  <c r="AD766" i="79"/>
  <c r="I76" i="43" s="1"/>
  <c r="AC762" i="79"/>
  <c r="AC761" i="79"/>
  <c r="AC763" i="79"/>
  <c r="AC764" i="79"/>
  <c r="AI1134" i="79"/>
  <c r="N82" i="43" s="1"/>
  <c r="AF1134" i="79"/>
  <c r="K82" i="43" s="1"/>
  <c r="AH1132" i="79"/>
  <c r="AH1130" i="79"/>
  <c r="AH1131" i="79"/>
  <c r="AH1123" i="79"/>
  <c r="AH1129" i="79"/>
  <c r="AH1127" i="79"/>
  <c r="AH1125" i="79"/>
  <c r="AH1126" i="79"/>
  <c r="AH1124" i="79"/>
  <c r="AH1128" i="79"/>
  <c r="Y945" i="79"/>
  <c r="Y943" i="79"/>
  <c r="AA944" i="79"/>
  <c r="AA948" i="79"/>
  <c r="AA943" i="79"/>
  <c r="AA942" i="79"/>
  <c r="AA946" i="79"/>
  <c r="AA940" i="79"/>
  <c r="AA945" i="79"/>
  <c r="AA941" i="79"/>
  <c r="AA947" i="79"/>
  <c r="AJ943" i="79"/>
  <c r="AJ944" i="79"/>
  <c r="AJ941" i="79"/>
  <c r="AJ946" i="79"/>
  <c r="AJ942" i="79"/>
  <c r="AJ940" i="79"/>
  <c r="AJ947" i="79"/>
  <c r="AJ945" i="79"/>
  <c r="AJ948" i="79"/>
  <c r="AI766" i="79"/>
  <c r="N76" i="43" s="1"/>
  <c r="AH944" i="79"/>
  <c r="AH942" i="79"/>
  <c r="AH941" i="79"/>
  <c r="AH945" i="79"/>
  <c r="AH946" i="79"/>
  <c r="AH940" i="79"/>
  <c r="AH947" i="79"/>
  <c r="AH948" i="79"/>
  <c r="AH943" i="79"/>
  <c r="P15" i="47"/>
  <c r="AI205" i="79"/>
  <c r="N67" i="43" s="1"/>
  <c r="AF391" i="46"/>
  <c r="K60" i="43" s="1"/>
  <c r="AA388" i="79"/>
  <c r="F69" i="43" s="1"/>
  <c r="D82" i="43"/>
  <c r="Y1133" i="79"/>
  <c r="D81" i="43" s="1"/>
  <c r="P17" i="47"/>
  <c r="P18" i="47"/>
  <c r="AJ202" i="79"/>
  <c r="AI200" i="79"/>
  <c r="P21" i="47"/>
  <c r="P24" i="47"/>
  <c r="Q22" i="47"/>
  <c r="AL200" i="79"/>
  <c r="AI202" i="79"/>
  <c r="AH389" i="46"/>
  <c r="E94" i="43" s="1"/>
  <c r="AH390" i="46"/>
  <c r="AH388" i="46"/>
  <c r="P19" i="47"/>
  <c r="AJ200" i="79"/>
  <c r="P22" i="47"/>
  <c r="AI203" i="79"/>
  <c r="P16" i="47"/>
  <c r="P25" i="47"/>
  <c r="P23" i="47"/>
  <c r="Q16" i="47"/>
  <c r="AL199" i="79"/>
  <c r="AJ199" i="79"/>
  <c r="AJ201" i="79"/>
  <c r="AI201" i="79"/>
  <c r="P26" i="47"/>
  <c r="AJ205" i="79"/>
  <c r="O67" i="43" s="1"/>
  <c r="AH203" i="79"/>
  <c r="AH201" i="79"/>
  <c r="AH199" i="79"/>
  <c r="AH200" i="79"/>
  <c r="AH202" i="79"/>
  <c r="AI391" i="46"/>
  <c r="N60" i="43" s="1"/>
  <c r="S20" i="47"/>
  <c r="S24" i="47"/>
  <c r="S26" i="47"/>
  <c r="S17" i="47"/>
  <c r="S19" i="47"/>
  <c r="S21" i="47"/>
  <c r="S18" i="47"/>
  <c r="S15" i="47"/>
  <c r="S25" i="47"/>
  <c r="S16" i="47"/>
  <c r="S22" i="47"/>
  <c r="S32" i="47"/>
  <c r="Y204" i="79"/>
  <c r="V20" i="47"/>
  <c r="V25" i="47"/>
  <c r="V26" i="47"/>
  <c r="V22" i="47"/>
  <c r="Y261" i="46"/>
  <c r="D57" i="43" s="1"/>
  <c r="D58" i="43"/>
  <c r="S41" i="47"/>
  <c r="S39" i="47"/>
  <c r="S40" i="47"/>
  <c r="S30" i="47"/>
  <c r="S31" i="47"/>
  <c r="S36" i="47"/>
  <c r="S34" i="47"/>
  <c r="S33" i="47"/>
  <c r="S37" i="47"/>
  <c r="S38" i="47"/>
  <c r="S35" i="47"/>
  <c r="AK521" i="46"/>
  <c r="P63" i="43" s="1"/>
  <c r="AL391" i="46"/>
  <c r="Q60" i="43" s="1"/>
  <c r="AA391" i="46"/>
  <c r="F60" i="43" s="1"/>
  <c r="K45" i="47"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E60" i="43" s="1"/>
  <c r="Z261" i="46"/>
  <c r="Y391" i="46"/>
  <c r="J54" i="43"/>
  <c r="D54" i="43"/>
  <c r="D55" i="43"/>
  <c r="E54" i="43"/>
  <c r="U21" i="47" l="1"/>
  <c r="D94" i="43"/>
  <c r="U25" i="47"/>
  <c r="U23" i="47"/>
  <c r="U19" i="47"/>
  <c r="U24" i="47"/>
  <c r="U22" i="47"/>
  <c r="Q31" i="47"/>
  <c r="U26" i="47"/>
  <c r="U15" i="47"/>
  <c r="U20" i="47"/>
  <c r="AJ521" i="46"/>
  <c r="O63" i="43" s="1"/>
  <c r="T71" i="47" s="1"/>
  <c r="AK581" i="79"/>
  <c r="P72" i="43" s="1"/>
  <c r="U18" i="47"/>
  <c r="R64" i="43"/>
  <c r="AH261" i="46"/>
  <c r="M57" i="43" s="1"/>
  <c r="R31" i="47" s="1"/>
  <c r="Q19" i="47"/>
  <c r="Q39" i="47"/>
  <c r="Q34" i="47"/>
  <c r="V19" i="47"/>
  <c r="Q20" i="47"/>
  <c r="Q23" i="47"/>
  <c r="Q21" i="47"/>
  <c r="Q17" i="47"/>
  <c r="Q36" i="47"/>
  <c r="Q18" i="47"/>
  <c r="Q38" i="47"/>
  <c r="Q25" i="47"/>
  <c r="AM522" i="46"/>
  <c r="F104" i="43" s="1"/>
  <c r="AG521" i="46"/>
  <c r="L63" i="43" s="1"/>
  <c r="AJ391" i="46"/>
  <c r="O60" i="43" s="1"/>
  <c r="AM259" i="46"/>
  <c r="AG391" i="46"/>
  <c r="L60" i="43" s="1"/>
  <c r="Q40" i="47"/>
  <c r="R58" i="43"/>
  <c r="V17" i="47"/>
  <c r="V15" i="47"/>
  <c r="V16" i="47"/>
  <c r="AM519" i="46"/>
  <c r="V24" i="47"/>
  <c r="V23" i="47"/>
  <c r="V18" i="47"/>
  <c r="AM262" i="46"/>
  <c r="D104" i="43" s="1"/>
  <c r="F93" i="43"/>
  <c r="T32" i="47"/>
  <c r="T15" i="47"/>
  <c r="T41" i="47"/>
  <c r="T20" i="47"/>
  <c r="T16" i="47"/>
  <c r="AM132" i="46"/>
  <c r="C104" i="43" s="1"/>
  <c r="T18" i="47"/>
  <c r="T34" i="47"/>
  <c r="T31" i="47"/>
  <c r="T26" i="47"/>
  <c r="T21" i="47"/>
  <c r="T38" i="47"/>
  <c r="T36" i="47"/>
  <c r="T40" i="47"/>
  <c r="Q32" i="47"/>
  <c r="Q37" i="47"/>
  <c r="Q41" i="47"/>
  <c r="T25" i="47"/>
  <c r="T17" i="47"/>
  <c r="T39" i="47"/>
  <c r="T19" i="47"/>
  <c r="T30" i="47"/>
  <c r="T35" i="47"/>
  <c r="T37" i="47"/>
  <c r="Q33" i="47"/>
  <c r="Q35" i="47"/>
  <c r="T33" i="47"/>
  <c r="T23" i="47"/>
  <c r="T22" i="47"/>
  <c r="AM260" i="46"/>
  <c r="AI521" i="46"/>
  <c r="N63" i="43" s="1"/>
  <c r="AM517" i="46"/>
  <c r="AM520" i="46"/>
  <c r="F94" i="43"/>
  <c r="AF521" i="46"/>
  <c r="K63" i="43" s="1"/>
  <c r="P67" i="47" s="1"/>
  <c r="AM518" i="46"/>
  <c r="AK261" i="46"/>
  <c r="P57" i="43" s="1"/>
  <c r="U36" i="47" s="1"/>
  <c r="D93" i="43"/>
  <c r="D103" i="43" s="1"/>
  <c r="P39" i="47"/>
  <c r="S56" i="47"/>
  <c r="R54" i="43"/>
  <c r="AM383" i="79"/>
  <c r="V39" i="47"/>
  <c r="R30" i="47"/>
  <c r="Z765" i="79"/>
  <c r="E75" i="43" s="1"/>
  <c r="Y581" i="79"/>
  <c r="D72" i="43" s="1"/>
  <c r="AM382" i="79"/>
  <c r="AM384" i="79"/>
  <c r="AM205" i="79"/>
  <c r="G104" i="43" s="1"/>
  <c r="AD581" i="79"/>
  <c r="I72" i="43" s="1"/>
  <c r="AJ581" i="79"/>
  <c r="O72" i="43" s="1"/>
  <c r="R55" i="43"/>
  <c r="AM388" i="46"/>
  <c r="AM576" i="79"/>
  <c r="AM390" i="46"/>
  <c r="AM200" i="79"/>
  <c r="AM199" i="79"/>
  <c r="AM1124" i="79"/>
  <c r="AM1125" i="79"/>
  <c r="AM759" i="79"/>
  <c r="AM1127" i="79"/>
  <c r="AM763" i="79"/>
  <c r="AM758" i="79"/>
  <c r="AM1123" i="79"/>
  <c r="AM757" i="79"/>
  <c r="AM941" i="79"/>
  <c r="AM1131" i="79"/>
  <c r="AM1129" i="79"/>
  <c r="AM201" i="79"/>
  <c r="AM389" i="46"/>
  <c r="AM1126" i="79"/>
  <c r="AM1128" i="79"/>
  <c r="AM943" i="79"/>
  <c r="AM580" i="79"/>
  <c r="AM762" i="79"/>
  <c r="AM1132" i="79"/>
  <c r="AM760" i="79"/>
  <c r="AM1130" i="79"/>
  <c r="AM761" i="79"/>
  <c r="AM202" i="79"/>
  <c r="AM203" i="79"/>
  <c r="AM575" i="79"/>
  <c r="D79" i="43"/>
  <c r="R79" i="43" s="1"/>
  <c r="AM950" i="79"/>
  <c r="K104" i="43" s="1"/>
  <c r="AM944" i="79"/>
  <c r="AM387" i="79"/>
  <c r="AM577" i="79"/>
  <c r="R73" i="43"/>
  <c r="AM582" i="79"/>
  <c r="AM392" i="46"/>
  <c r="E104" i="43" s="1"/>
  <c r="AM574" i="79"/>
  <c r="AM946" i="79"/>
  <c r="AM389" i="79"/>
  <c r="H104" i="43" s="1"/>
  <c r="AM578" i="79"/>
  <c r="AK391" i="46"/>
  <c r="P60" i="43" s="1"/>
  <c r="AM386" i="79"/>
  <c r="AM385" i="79"/>
  <c r="AM579" i="79"/>
  <c r="AM940" i="79"/>
  <c r="AM942" i="79"/>
  <c r="AM1134" i="79"/>
  <c r="L104" i="43" s="1"/>
  <c r="AM945" i="79"/>
  <c r="AM764" i="79"/>
  <c r="AM948" i="79"/>
  <c r="AM947" i="79"/>
  <c r="AM766" i="79"/>
  <c r="C103" i="43"/>
  <c r="AB204" i="79"/>
  <c r="G66" i="43" s="1"/>
  <c r="AL581" i="79"/>
  <c r="Q72" i="43" s="1"/>
  <c r="E95" i="43"/>
  <c r="Z388" i="79"/>
  <c r="E69" i="43" s="1"/>
  <c r="AA204" i="79"/>
  <c r="F66" i="43" s="1"/>
  <c r="AG581" i="79"/>
  <c r="L72" i="43" s="1"/>
  <c r="AB388" i="79"/>
  <c r="G69" i="43" s="1"/>
  <c r="AA581" i="79"/>
  <c r="F72" i="43" s="1"/>
  <c r="R27" i="47"/>
  <c r="R29" i="47" s="1"/>
  <c r="P30" i="47"/>
  <c r="P37" i="47"/>
  <c r="P33" i="47"/>
  <c r="P56" i="47"/>
  <c r="P32" i="47"/>
  <c r="AG388" i="79"/>
  <c r="L69" i="43" s="1"/>
  <c r="AH388" i="79"/>
  <c r="M69" i="43" s="1"/>
  <c r="AB581" i="79"/>
  <c r="G72" i="43" s="1"/>
  <c r="AI581" i="79"/>
  <c r="N72" i="43" s="1"/>
  <c r="AJ388" i="79"/>
  <c r="O69" i="43" s="1"/>
  <c r="AL388" i="79"/>
  <c r="Q69" i="43" s="1"/>
  <c r="H97" i="43"/>
  <c r="P48" i="47"/>
  <c r="AD204" i="79"/>
  <c r="I66" i="43" s="1"/>
  <c r="K95" i="43"/>
  <c r="AF388" i="79"/>
  <c r="K69" i="43" s="1"/>
  <c r="P54" i="47"/>
  <c r="AF581" i="79"/>
  <c r="K72" i="43" s="1"/>
  <c r="AF204" i="79"/>
  <c r="K66" i="43" s="1"/>
  <c r="AK388" i="79"/>
  <c r="P69" i="43" s="1"/>
  <c r="AG204" i="79"/>
  <c r="L66" i="43" s="1"/>
  <c r="P34" i="47"/>
  <c r="P40" i="47"/>
  <c r="AK204" i="79"/>
  <c r="P66" i="43" s="1"/>
  <c r="Z204" i="79"/>
  <c r="E66" i="43" s="1"/>
  <c r="Y949" i="79"/>
  <c r="D78" i="43" s="1"/>
  <c r="H94" i="43"/>
  <c r="H96" i="43"/>
  <c r="AI204" i="79"/>
  <c r="N66" i="43" s="1"/>
  <c r="AE581" i="79"/>
  <c r="J72" i="43" s="1"/>
  <c r="P51" i="47"/>
  <c r="K94" i="43"/>
  <c r="AH581" i="79"/>
  <c r="M72" i="43" s="1"/>
  <c r="AC388" i="79"/>
  <c r="H69" i="43" s="1"/>
  <c r="I99" i="43"/>
  <c r="H93" i="43"/>
  <c r="H98" i="43"/>
  <c r="P55" i="47"/>
  <c r="AI1133" i="79"/>
  <c r="N81" i="43" s="1"/>
  <c r="AB1133" i="79"/>
  <c r="G81" i="43" s="1"/>
  <c r="J99" i="43"/>
  <c r="I95" i="43"/>
  <c r="P50" i="47"/>
  <c r="K101" i="43"/>
  <c r="R76" i="43"/>
  <c r="J98" i="43"/>
  <c r="R70" i="43"/>
  <c r="AC204" i="79"/>
  <c r="H66" i="43" s="1"/>
  <c r="AC581" i="79"/>
  <c r="H72" i="43" s="1"/>
  <c r="K97" i="43"/>
  <c r="L100" i="43"/>
  <c r="J97" i="43"/>
  <c r="P47" i="47"/>
  <c r="P35" i="47"/>
  <c r="P38" i="47"/>
  <c r="AD388" i="79"/>
  <c r="I69" i="43" s="1"/>
  <c r="AD1133" i="79"/>
  <c r="I81" i="43" s="1"/>
  <c r="AF949" i="79"/>
  <c r="K78" i="43" s="1"/>
  <c r="I93" i="43"/>
  <c r="P53" i="47"/>
  <c r="P36" i="47"/>
  <c r="P31" i="47"/>
  <c r="H95" i="43"/>
  <c r="AG949" i="79"/>
  <c r="L78" i="43" s="1"/>
  <c r="AI388" i="79"/>
  <c r="N69" i="43" s="1"/>
  <c r="I98" i="43"/>
  <c r="L94" i="43"/>
  <c r="R61" i="43"/>
  <c r="P46" i="47"/>
  <c r="P52" i="47"/>
  <c r="P41" i="47"/>
  <c r="J96" i="43"/>
  <c r="L95" i="43"/>
  <c r="K93" i="43"/>
  <c r="P45" i="47"/>
  <c r="P49" i="47"/>
  <c r="L102" i="43"/>
  <c r="M102" i="43" s="1"/>
  <c r="I94" i="43"/>
  <c r="AE388" i="79"/>
  <c r="J69" i="43" s="1"/>
  <c r="Z581" i="79"/>
  <c r="E72" i="43" s="1"/>
  <c r="AH949" i="79"/>
  <c r="M78" i="43" s="1"/>
  <c r="K99" i="43"/>
  <c r="AD765" i="79"/>
  <c r="I75" i="43" s="1"/>
  <c r="J93" i="43"/>
  <c r="AE949" i="79"/>
  <c r="J78" i="43" s="1"/>
  <c r="AL1133" i="79"/>
  <c r="Q81" i="43" s="1"/>
  <c r="AK765" i="79"/>
  <c r="P75" i="43" s="1"/>
  <c r="L93" i="43"/>
  <c r="Z1133" i="79"/>
  <c r="E81" i="43" s="1"/>
  <c r="G97" i="43"/>
  <c r="AH1133" i="79"/>
  <c r="M81" i="43" s="1"/>
  <c r="AF1133" i="79"/>
  <c r="K81" i="43" s="1"/>
  <c r="AC949" i="79"/>
  <c r="H78" i="43" s="1"/>
  <c r="AG1133" i="79"/>
  <c r="L81" i="43" s="1"/>
  <c r="L98" i="43"/>
  <c r="J94" i="43"/>
  <c r="L97" i="43"/>
  <c r="AL765" i="79"/>
  <c r="Q75" i="43" s="1"/>
  <c r="AF765" i="79"/>
  <c r="K75" i="43" s="1"/>
  <c r="AD949" i="79"/>
  <c r="I78" i="43" s="1"/>
  <c r="J95" i="43"/>
  <c r="I96" i="43"/>
  <c r="AC765" i="79"/>
  <c r="H75" i="43" s="1"/>
  <c r="K100" i="43"/>
  <c r="AK1133" i="79"/>
  <c r="P81" i="43" s="1"/>
  <c r="AJ1133" i="79"/>
  <c r="O81" i="43" s="1"/>
  <c r="AI765" i="79"/>
  <c r="N75" i="43" s="1"/>
  <c r="AA765" i="79"/>
  <c r="F75" i="43" s="1"/>
  <c r="I97" i="43"/>
  <c r="K96" i="43"/>
  <c r="Y388" i="79"/>
  <c r="D69" i="43" s="1"/>
  <c r="L99" i="43"/>
  <c r="R82" i="43"/>
  <c r="AJ949" i="79"/>
  <c r="O78" i="43" s="1"/>
  <c r="K98" i="43"/>
  <c r="AE1133" i="79"/>
  <c r="J81" i="43" s="1"/>
  <c r="AE765" i="79"/>
  <c r="J75" i="43" s="1"/>
  <c r="Z949" i="79"/>
  <c r="E78" i="43" s="1"/>
  <c r="AL949" i="79"/>
  <c r="Q78" i="43" s="1"/>
  <c r="L101" i="43"/>
  <c r="AA949" i="79"/>
  <c r="F78" i="43" s="1"/>
  <c r="AC1133" i="79"/>
  <c r="H81" i="43" s="1"/>
  <c r="AI949" i="79"/>
  <c r="N78" i="43" s="1"/>
  <c r="AB949" i="79"/>
  <c r="G78" i="43" s="1"/>
  <c r="AJ765" i="79"/>
  <c r="O75" i="43" s="1"/>
  <c r="AH765" i="79"/>
  <c r="M75" i="43" s="1"/>
  <c r="AK949" i="79"/>
  <c r="P78" i="43" s="1"/>
  <c r="AG765" i="79"/>
  <c r="L75" i="43" s="1"/>
  <c r="AB765" i="79"/>
  <c r="G75" i="43" s="1"/>
  <c r="L96" i="43"/>
  <c r="J100" i="43"/>
  <c r="AA1133" i="79"/>
  <c r="F81" i="43" s="1"/>
  <c r="AH391" i="46"/>
  <c r="M60" i="43" s="1"/>
  <c r="S60" i="47"/>
  <c r="Q61" i="47"/>
  <c r="T47" i="47"/>
  <c r="AJ204" i="79"/>
  <c r="O66" i="43" s="1"/>
  <c r="P27" i="47"/>
  <c r="P29" i="47" s="1"/>
  <c r="Q60" i="47"/>
  <c r="Q67" i="47"/>
  <c r="Q69" i="47"/>
  <c r="Q50" i="47"/>
  <c r="Q71" i="47"/>
  <c r="AL204" i="79"/>
  <c r="Q66" i="43" s="1"/>
  <c r="Q47" i="47"/>
  <c r="Q52" i="47"/>
  <c r="E93" i="43"/>
  <c r="Q65" i="47"/>
  <c r="Q45" i="47"/>
  <c r="Q62" i="47"/>
  <c r="G94" i="43"/>
  <c r="Q54" i="47"/>
  <c r="Q48" i="47"/>
  <c r="Q70" i="47"/>
  <c r="Q64" i="47"/>
  <c r="Q63" i="47"/>
  <c r="Q66" i="47"/>
  <c r="Q56" i="47"/>
  <c r="Q49" i="47"/>
  <c r="Q53" i="47"/>
  <c r="Q55" i="47"/>
  <c r="G95" i="43"/>
  <c r="Q51" i="47"/>
  <c r="Q68" i="47"/>
  <c r="Q46" i="47"/>
  <c r="R67" i="43"/>
  <c r="S48" i="47"/>
  <c r="G96" i="43"/>
  <c r="AH204" i="79"/>
  <c r="M66" i="43" s="1"/>
  <c r="G93" i="43"/>
  <c r="S49" i="47"/>
  <c r="S71" i="47"/>
  <c r="S55" i="47"/>
  <c r="S50" i="47"/>
  <c r="S63" i="47"/>
  <c r="S68" i="47"/>
  <c r="S46" i="47"/>
  <c r="S67" i="47"/>
  <c r="S66" i="47"/>
  <c r="S69" i="47"/>
  <c r="S45" i="47"/>
  <c r="S70" i="47"/>
  <c r="S64" i="47"/>
  <c r="S52" i="47"/>
  <c r="S65" i="47"/>
  <c r="S62" i="47"/>
  <c r="S61" i="47"/>
  <c r="S51" i="47"/>
  <c r="S54" i="47"/>
  <c r="S47" i="47"/>
  <c r="S53" i="47"/>
  <c r="T54" i="47"/>
  <c r="T52" i="47"/>
  <c r="T56" i="47"/>
  <c r="T48" i="47"/>
  <c r="T53" i="47"/>
  <c r="T45" i="47"/>
  <c r="T55" i="47"/>
  <c r="S27" i="47"/>
  <c r="S29" i="47" s="1"/>
  <c r="S42" i="47" s="1"/>
  <c r="S44" i="47" s="1"/>
  <c r="T46" i="47"/>
  <c r="T51" i="47"/>
  <c r="T49" i="47"/>
  <c r="T50" i="47"/>
  <c r="F96" i="43"/>
  <c r="F95" i="43"/>
  <c r="D63" i="43"/>
  <c r="V30" i="47"/>
  <c r="V31" i="47"/>
  <c r="V33" i="47"/>
  <c r="V37" i="47"/>
  <c r="V34" i="47"/>
  <c r="V46" i="47"/>
  <c r="V38" i="47"/>
  <c r="V50" i="47"/>
  <c r="V71" i="47"/>
  <c r="V54" i="47"/>
  <c r="V52" i="47"/>
  <c r="V51" i="47"/>
  <c r="V53" i="47"/>
  <c r="V48" i="47"/>
  <c r="V55" i="47"/>
  <c r="V47" i="47"/>
  <c r="V45" i="47"/>
  <c r="V56" i="47"/>
  <c r="V49" i="47"/>
  <c r="V36" i="47"/>
  <c r="V35" i="47"/>
  <c r="V32" i="47"/>
  <c r="V40" i="47"/>
  <c r="V41"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Q27" i="47" l="1"/>
  <c r="Q29" i="47" s="1"/>
  <c r="U27" i="47"/>
  <c r="U29" i="47" s="1"/>
  <c r="T65" i="47"/>
  <c r="T60" i="47"/>
  <c r="T69" i="47"/>
  <c r="R41" i="47"/>
  <c r="T62" i="47"/>
  <c r="T66" i="47"/>
  <c r="R36" i="47"/>
  <c r="R38" i="47"/>
  <c r="T64" i="47"/>
  <c r="T61" i="47"/>
  <c r="R32" i="47"/>
  <c r="R40" i="47"/>
  <c r="R39" i="47"/>
  <c r="R34" i="47"/>
  <c r="T63" i="47"/>
  <c r="T67" i="47"/>
  <c r="T68" i="47"/>
  <c r="T70" i="47"/>
  <c r="R35" i="47"/>
  <c r="R33" i="47"/>
  <c r="R37" i="47"/>
  <c r="AM261" i="46"/>
  <c r="AM263" i="46" s="1"/>
  <c r="V27" i="47"/>
  <c r="V29" i="47" s="1"/>
  <c r="AM133" i="46"/>
  <c r="AM521" i="46"/>
  <c r="AM523" i="46" s="1"/>
  <c r="T27" i="47"/>
  <c r="T29" i="47" s="1"/>
  <c r="T42" i="47" s="1"/>
  <c r="T44" i="47" s="1"/>
  <c r="U33" i="47"/>
  <c r="U40" i="47"/>
  <c r="U31" i="47"/>
  <c r="U38" i="47"/>
  <c r="U39" i="47"/>
  <c r="U34" i="47"/>
  <c r="Q42" i="47"/>
  <c r="Q44" i="47" s="1"/>
  <c r="U32" i="47"/>
  <c r="U35" i="47"/>
  <c r="U41" i="47"/>
  <c r="U30" i="47"/>
  <c r="U37" i="47"/>
  <c r="P71" i="47"/>
  <c r="P60" i="47"/>
  <c r="P64" i="47"/>
  <c r="P69" i="47"/>
  <c r="P65" i="47"/>
  <c r="P68" i="47"/>
  <c r="P66" i="47"/>
  <c r="P61" i="47"/>
  <c r="P62" i="47"/>
  <c r="R63" i="43"/>
  <c r="P63" i="47"/>
  <c r="P70" i="47"/>
  <c r="E33" i="43"/>
  <c r="J219" i="47"/>
  <c r="K218" i="47"/>
  <c r="T200" i="47"/>
  <c r="P197" i="47"/>
  <c r="U220" i="47"/>
  <c r="O186" i="47"/>
  <c r="O235" i="47"/>
  <c r="Q175" i="47"/>
  <c r="S235" i="47"/>
  <c r="I217" i="47"/>
  <c r="R189" i="47"/>
  <c r="T226" i="47"/>
  <c r="J214" i="47"/>
  <c r="Q180" i="47"/>
  <c r="N168" i="47"/>
  <c r="M225" i="47"/>
  <c r="L202" i="47"/>
  <c r="K202" i="47"/>
  <c r="U212" i="47"/>
  <c r="O174" i="47"/>
  <c r="U180" i="47"/>
  <c r="S232" i="47"/>
  <c r="S217" i="47"/>
  <c r="L176" i="47"/>
  <c r="K214" i="47"/>
  <c r="O187" i="47"/>
  <c r="K220" i="47"/>
  <c r="S215" i="47"/>
  <c r="K226" i="47"/>
  <c r="K204" i="47"/>
  <c r="U170" i="47"/>
  <c r="U230" i="47"/>
  <c r="S214" i="47"/>
  <c r="V212" i="47"/>
  <c r="V206" i="47"/>
  <c r="V205" i="47"/>
  <c r="V184" i="47"/>
  <c r="V234" i="47"/>
  <c r="V217" i="47"/>
  <c r="V220" i="47"/>
  <c r="V199" i="47"/>
  <c r="V174" i="47"/>
  <c r="V187" i="47"/>
  <c r="V201" i="47"/>
  <c r="V196" i="47"/>
  <c r="V235" i="47"/>
  <c r="V190" i="47"/>
  <c r="E42" i="43"/>
  <c r="V233" i="47"/>
  <c r="V180" i="47"/>
  <c r="V219" i="47"/>
  <c r="V165" i="47"/>
  <c r="V215" i="47"/>
  <c r="V211" i="47"/>
  <c r="V185" i="47"/>
  <c r="V168" i="47"/>
  <c r="V198" i="47"/>
  <c r="V221" i="47"/>
  <c r="V189" i="47"/>
  <c r="V202" i="47"/>
  <c r="V167" i="47"/>
  <c r="V214" i="47"/>
  <c r="V236" i="47"/>
  <c r="V204" i="47"/>
  <c r="V200" i="47"/>
  <c r="V170" i="47"/>
  <c r="V229" i="47"/>
  <c r="V172" i="47"/>
  <c r="V226" i="47"/>
  <c r="V227" i="47"/>
  <c r="V213" i="47"/>
  <c r="V169" i="47"/>
  <c r="V181" i="47"/>
  <c r="V186" i="47"/>
  <c r="V216" i="47"/>
  <c r="V182" i="47"/>
  <c r="V175" i="47"/>
  <c r="V218" i="47"/>
  <c r="V231" i="47"/>
  <c r="V230" i="47"/>
  <c r="L231" i="47"/>
  <c r="T188" i="47"/>
  <c r="N211" i="47"/>
  <c r="J183" i="47"/>
  <c r="M198" i="47"/>
  <c r="V188" i="47"/>
  <c r="V225" i="47"/>
  <c r="L216" i="47"/>
  <c r="R167" i="47"/>
  <c r="T220" i="47"/>
  <c r="I215" i="47"/>
  <c r="I218" i="47"/>
  <c r="Q228" i="47"/>
  <c r="R68" i="47"/>
  <c r="R206" i="47"/>
  <c r="E38" i="43"/>
  <c r="R188" i="47"/>
  <c r="R220" i="47"/>
  <c r="R203" i="47"/>
  <c r="R185" i="47"/>
  <c r="R169" i="47"/>
  <c r="R186" i="47"/>
  <c r="R174" i="47"/>
  <c r="R217" i="47"/>
  <c r="R227" i="47"/>
  <c r="R172" i="47"/>
  <c r="R232" i="47"/>
  <c r="R229" i="47"/>
  <c r="R187" i="47"/>
  <c r="R199" i="47"/>
  <c r="R184" i="47"/>
  <c r="R211" i="47"/>
  <c r="R230" i="47"/>
  <c r="R213" i="47"/>
  <c r="R226" i="47"/>
  <c r="R236" i="47"/>
  <c r="R231" i="47"/>
  <c r="R221" i="47"/>
  <c r="R234" i="47"/>
  <c r="R218" i="47"/>
  <c r="R201" i="47"/>
  <c r="R204" i="47"/>
  <c r="R212" i="47"/>
  <c r="R200" i="47"/>
  <c r="R166" i="47"/>
  <c r="R171" i="47"/>
  <c r="R181" i="47"/>
  <c r="R205" i="47"/>
  <c r="R225" i="47"/>
  <c r="R215" i="47"/>
  <c r="R228" i="47"/>
  <c r="R170" i="47"/>
  <c r="R191" i="47"/>
  <c r="R182" i="47"/>
  <c r="R195" i="47"/>
  <c r="R180" i="47"/>
  <c r="R190" i="47"/>
  <c r="R198" i="47"/>
  <c r="O98" i="47"/>
  <c r="O234" i="47"/>
  <c r="O226" i="47"/>
  <c r="O215" i="47"/>
  <c r="O231" i="47"/>
  <c r="O212" i="47"/>
  <c r="O218" i="47"/>
  <c r="O195" i="47"/>
  <c r="O184" i="47"/>
  <c r="O189" i="47"/>
  <c r="O204" i="47"/>
  <c r="O201" i="47"/>
  <c r="O183" i="47"/>
  <c r="O165" i="47"/>
  <c r="O170" i="47"/>
  <c r="O167" i="47"/>
  <c r="O232" i="47"/>
  <c r="O221" i="47"/>
  <c r="O213" i="47"/>
  <c r="O227" i="47"/>
  <c r="O210" i="47"/>
  <c r="O214" i="47"/>
  <c r="O190" i="47"/>
  <c r="O182" i="47"/>
  <c r="O185" i="47"/>
  <c r="E35" i="43"/>
  <c r="O199" i="47"/>
  <c r="O202" i="47"/>
  <c r="O169" i="47"/>
  <c r="O168" i="47"/>
  <c r="O171" i="47"/>
  <c r="O230" i="47"/>
  <c r="O219" i="47"/>
  <c r="O211" i="47"/>
  <c r="O220" i="47"/>
  <c r="O229" i="47"/>
  <c r="O233" i="47"/>
  <c r="O188" i="47"/>
  <c r="O180" i="47"/>
  <c r="O181" i="47"/>
  <c r="O205" i="47"/>
  <c r="O191" i="47"/>
  <c r="O200" i="47"/>
  <c r="O173" i="47"/>
  <c r="O172" i="47"/>
  <c r="O166" i="47"/>
  <c r="P199" i="47"/>
  <c r="P189" i="47"/>
  <c r="P206" i="47"/>
  <c r="P235" i="47"/>
  <c r="P233" i="47"/>
  <c r="P220" i="47"/>
  <c r="P184" i="47"/>
  <c r="P200" i="47"/>
  <c r="P185" i="47"/>
  <c r="P183" i="47"/>
  <c r="P182" i="47"/>
  <c r="P202" i="47"/>
  <c r="P167" i="47"/>
  <c r="P169" i="47"/>
  <c r="P229" i="47"/>
  <c r="P215" i="47"/>
  <c r="P211" i="47"/>
  <c r="P172" i="47"/>
  <c r="P201" i="47"/>
  <c r="P213" i="47"/>
  <c r="P234" i="47"/>
  <c r="P226" i="47"/>
  <c r="P187" i="47"/>
  <c r="P173" i="47"/>
  <c r="P165" i="47"/>
  <c r="P166" i="47"/>
  <c r="P174" i="47"/>
  <c r="P216" i="47"/>
  <c r="P214" i="47"/>
  <c r="P221" i="47"/>
  <c r="P228" i="47"/>
  <c r="P180" i="47"/>
  <c r="P196" i="47"/>
  <c r="P191" i="47"/>
  <c r="P181" i="47"/>
  <c r="P218" i="47"/>
  <c r="P227" i="47"/>
  <c r="P225" i="47"/>
  <c r="P212" i="47"/>
  <c r="P210" i="47"/>
  <c r="E36" i="43"/>
  <c r="P205" i="47"/>
  <c r="P204" i="47"/>
  <c r="P232" i="47"/>
  <c r="P231" i="47"/>
  <c r="P188" i="47"/>
  <c r="P217" i="47"/>
  <c r="K167" i="47"/>
  <c r="K205" i="47"/>
  <c r="K212" i="47"/>
  <c r="K221" i="47"/>
  <c r="R219" i="47"/>
  <c r="M215" i="47"/>
  <c r="M199" i="47"/>
  <c r="T234" i="47"/>
  <c r="L220" i="47"/>
  <c r="L181" i="47"/>
  <c r="U204" i="47"/>
  <c r="U186" i="47"/>
  <c r="R165" i="47"/>
  <c r="V228" i="47"/>
  <c r="N200" i="47"/>
  <c r="K182" i="47"/>
  <c r="J173" i="47"/>
  <c r="J191" i="47"/>
  <c r="J202" i="47"/>
  <c r="J233" i="47"/>
  <c r="R168" i="47"/>
  <c r="M170" i="47"/>
  <c r="L215" i="47"/>
  <c r="U215" i="47"/>
  <c r="R202" i="47"/>
  <c r="N198" i="47"/>
  <c r="K180" i="47"/>
  <c r="R183" i="47"/>
  <c r="V210" i="47"/>
  <c r="O176" i="47"/>
  <c r="O203" i="47"/>
  <c r="O197" i="47"/>
  <c r="O217" i="47"/>
  <c r="T185" i="47"/>
  <c r="E32" i="43"/>
  <c r="V173" i="47"/>
  <c r="N190" i="47"/>
  <c r="E31" i="43"/>
  <c r="I199" i="47"/>
  <c r="I186" i="47"/>
  <c r="I230" i="47"/>
  <c r="I229" i="47"/>
  <c r="K184" i="47"/>
  <c r="K231" i="47"/>
  <c r="S200" i="47"/>
  <c r="S198" i="47"/>
  <c r="S188" i="47"/>
  <c r="Q186" i="47"/>
  <c r="P186" i="47"/>
  <c r="P176" i="47"/>
  <c r="P236" i="47"/>
  <c r="Q232" i="47"/>
  <c r="E37" i="43"/>
  <c r="Q188" i="47"/>
  <c r="M219" i="47"/>
  <c r="M181" i="47"/>
  <c r="M231" i="47"/>
  <c r="M228" i="47"/>
  <c r="M205" i="47"/>
  <c r="M169" i="47"/>
  <c r="M220" i="47"/>
  <c r="M217" i="47"/>
  <c r="M202" i="47"/>
  <c r="M165" i="47"/>
  <c r="M212" i="47"/>
  <c r="M189" i="47"/>
  <c r="M190" i="47"/>
  <c r="M174" i="47"/>
  <c r="M166" i="47"/>
  <c r="M184" i="47"/>
  <c r="M232" i="47"/>
  <c r="M233" i="47"/>
  <c r="M173" i="47"/>
  <c r="M206" i="47"/>
  <c r="M236" i="47"/>
  <c r="M227" i="47"/>
  <c r="M171" i="47"/>
  <c r="M203" i="47"/>
  <c r="M210" i="47"/>
  <c r="M229" i="47"/>
  <c r="M180" i="47"/>
  <c r="M183" i="47"/>
  <c r="M226" i="47"/>
  <c r="M201" i="47"/>
  <c r="M188" i="47"/>
  <c r="M211" i="47"/>
  <c r="M235" i="47"/>
  <c r="M172" i="47"/>
  <c r="M197" i="47"/>
  <c r="M191" i="47"/>
  <c r="M214" i="47"/>
  <c r="M167" i="47"/>
  <c r="M182" i="47"/>
  <c r="M185" i="47"/>
  <c r="M230" i="47"/>
  <c r="M176" i="47"/>
  <c r="M186" i="47"/>
  <c r="M187" i="47"/>
  <c r="M234" i="47"/>
  <c r="M200" i="47"/>
  <c r="J199" i="47"/>
  <c r="V166" i="47"/>
  <c r="T165" i="47"/>
  <c r="R235" i="47"/>
  <c r="R197" i="47"/>
  <c r="M175" i="47"/>
  <c r="I171" i="47"/>
  <c r="T203" i="47"/>
  <c r="P175" i="47"/>
  <c r="P198" i="47"/>
  <c r="P230" i="47"/>
  <c r="Q204" i="47"/>
  <c r="U47" i="47"/>
  <c r="U217" i="47"/>
  <c r="U228" i="47"/>
  <c r="U196" i="47"/>
  <c r="U216" i="47"/>
  <c r="U176" i="47"/>
  <c r="E41" i="43"/>
  <c r="U202" i="47"/>
  <c r="U200" i="47"/>
  <c r="U231" i="47"/>
  <c r="U183" i="47"/>
  <c r="U169" i="47"/>
  <c r="U174" i="47"/>
  <c r="U175" i="47"/>
  <c r="U218" i="47"/>
  <c r="U172" i="47"/>
  <c r="U214" i="47"/>
  <c r="U203" i="47"/>
  <c r="U205" i="47"/>
  <c r="U181" i="47"/>
  <c r="U235" i="47"/>
  <c r="U166" i="47"/>
  <c r="U167" i="47"/>
  <c r="U165" i="47"/>
  <c r="U173" i="47"/>
  <c r="U236" i="47"/>
  <c r="U210" i="47"/>
  <c r="U213" i="47"/>
  <c r="U219" i="47"/>
  <c r="U221" i="47"/>
  <c r="U199" i="47"/>
  <c r="U201" i="47"/>
  <c r="U197" i="47"/>
  <c r="U206" i="47"/>
  <c r="U182" i="47"/>
  <c r="U227" i="47"/>
  <c r="U229" i="47"/>
  <c r="U233" i="47"/>
  <c r="U191" i="47"/>
  <c r="U188" i="47"/>
  <c r="U195" i="47"/>
  <c r="U189" i="47"/>
  <c r="U184" i="47"/>
  <c r="U198" i="47"/>
  <c r="U185" i="47"/>
  <c r="U187" i="47"/>
  <c r="U232" i="47"/>
  <c r="V176" i="47"/>
  <c r="M213" i="47"/>
  <c r="M168" i="47"/>
  <c r="T190" i="47"/>
  <c r="L219" i="47"/>
  <c r="L190" i="47"/>
  <c r="U234" i="47"/>
  <c r="R233" i="47"/>
  <c r="R216" i="47"/>
  <c r="U226" i="47"/>
  <c r="N181" i="47"/>
  <c r="J176" i="47"/>
  <c r="J180" i="47"/>
  <c r="J216" i="47"/>
  <c r="M216" i="47"/>
  <c r="T186" i="47"/>
  <c r="L198" i="47"/>
  <c r="U211" i="47"/>
  <c r="V203" i="47"/>
  <c r="N191" i="47"/>
  <c r="K198" i="47"/>
  <c r="V171" i="47"/>
  <c r="O175" i="47"/>
  <c r="O206" i="47"/>
  <c r="O225" i="47"/>
  <c r="O228" i="47"/>
  <c r="M221" i="47"/>
  <c r="T183" i="47"/>
  <c r="L204" i="47"/>
  <c r="U171" i="47"/>
  <c r="R173" i="47"/>
  <c r="K165" i="47"/>
  <c r="U225" i="47"/>
  <c r="I188" i="47"/>
  <c r="I168" i="47"/>
  <c r="T173" i="47"/>
  <c r="P171" i="47"/>
  <c r="S220" i="47"/>
  <c r="S189" i="47"/>
  <c r="P195" i="47"/>
  <c r="P203" i="47"/>
  <c r="P168" i="47"/>
  <c r="Q197" i="47"/>
  <c r="Q236" i="47"/>
  <c r="I235" i="47"/>
  <c r="I227" i="47"/>
  <c r="I216" i="47"/>
  <c r="I232" i="47"/>
  <c r="I213" i="47"/>
  <c r="I210" i="47"/>
  <c r="I196" i="47"/>
  <c r="I185" i="47"/>
  <c r="I198" i="47"/>
  <c r="I182" i="47"/>
  <c r="E29" i="43"/>
  <c r="I200" i="47"/>
  <c r="I184" i="47"/>
  <c r="I201" i="47"/>
  <c r="I172" i="47"/>
  <c r="I176" i="47"/>
  <c r="I233" i="47"/>
  <c r="I225" i="47"/>
  <c r="I214" i="47"/>
  <c r="I228" i="47"/>
  <c r="I211" i="47"/>
  <c r="I226" i="47"/>
  <c r="I191" i="47"/>
  <c r="I183" i="47"/>
  <c r="I197" i="47"/>
  <c r="I166" i="47"/>
  <c r="I206" i="47"/>
  <c r="I167" i="47"/>
  <c r="I203" i="47"/>
  <c r="I169" i="47"/>
  <c r="I173" i="47"/>
  <c r="I150" i="47"/>
  <c r="I231" i="47"/>
  <c r="I220" i="47"/>
  <c r="I212" i="47"/>
  <c r="I221" i="47"/>
  <c r="I234" i="47"/>
  <c r="I219" i="47"/>
  <c r="I189" i="47"/>
  <c r="I181" i="47"/>
  <c r="I190" i="47"/>
  <c r="I195" i="47"/>
  <c r="I204" i="47"/>
  <c r="I180" i="47"/>
  <c r="I165" i="47"/>
  <c r="I170" i="47"/>
  <c r="I174" i="47"/>
  <c r="N176" i="47"/>
  <c r="N186" i="47"/>
  <c r="N225" i="47"/>
  <c r="M218" i="47"/>
  <c r="T182" i="47"/>
  <c r="R210" i="47"/>
  <c r="V195" i="47"/>
  <c r="N210" i="47"/>
  <c r="N216" i="47"/>
  <c r="I205" i="47"/>
  <c r="R57" i="43"/>
  <c r="J236" i="47"/>
  <c r="J228" i="47"/>
  <c r="J217" i="47"/>
  <c r="J229" i="47"/>
  <c r="J210" i="47"/>
  <c r="J227" i="47"/>
  <c r="E30" i="43"/>
  <c r="J200" i="47"/>
  <c r="J197" i="47"/>
  <c r="J186" i="47"/>
  <c r="J205" i="47"/>
  <c r="J196" i="47"/>
  <c r="J185" i="47"/>
  <c r="J165" i="47"/>
  <c r="J166" i="47"/>
  <c r="J168" i="47"/>
  <c r="J234" i="47"/>
  <c r="J226" i="47"/>
  <c r="J215" i="47"/>
  <c r="J225" i="47"/>
  <c r="J220" i="47"/>
  <c r="J231" i="47"/>
  <c r="J206" i="47"/>
  <c r="J198" i="47"/>
  <c r="J195" i="47"/>
  <c r="J184" i="47"/>
  <c r="J203" i="47"/>
  <c r="J189" i="47"/>
  <c r="J167" i="47"/>
  <c r="J169" i="47"/>
  <c r="J170" i="47"/>
  <c r="J232" i="47"/>
  <c r="J221" i="47"/>
  <c r="J213" i="47"/>
  <c r="J218" i="47"/>
  <c r="J211" i="47"/>
  <c r="J212" i="47"/>
  <c r="J204" i="47"/>
  <c r="J201" i="47"/>
  <c r="J190" i="47"/>
  <c r="J182" i="47"/>
  <c r="J187" i="47"/>
  <c r="J181" i="47"/>
  <c r="J171" i="47"/>
  <c r="J172" i="47"/>
  <c r="J174" i="47"/>
  <c r="T75" i="47"/>
  <c r="T172" i="47"/>
  <c r="T197" i="47"/>
  <c r="T166" i="47"/>
  <c r="T169" i="47"/>
  <c r="T176" i="47"/>
  <c r="T210" i="47"/>
  <c r="T221" i="47"/>
  <c r="T213" i="47"/>
  <c r="T189" i="47"/>
  <c r="T191" i="47"/>
  <c r="T196" i="47"/>
  <c r="T204" i="47"/>
  <c r="T199" i="47"/>
  <c r="T201" i="47"/>
  <c r="T195" i="47"/>
  <c r="T231" i="47"/>
  <c r="T205" i="47"/>
  <c r="T214" i="47"/>
  <c r="T184" i="47"/>
  <c r="T225" i="47"/>
  <c r="T227" i="47"/>
  <c r="T229" i="47"/>
  <c r="T217" i="47"/>
  <c r="T228" i="47"/>
  <c r="T211" i="47"/>
  <c r="T215" i="47"/>
  <c r="T219" i="47"/>
  <c r="T206" i="47"/>
  <c r="T198" i="47"/>
  <c r="E40" i="43"/>
  <c r="T216" i="47"/>
  <c r="T171" i="47"/>
  <c r="T167" i="47"/>
  <c r="T175" i="47"/>
  <c r="T233" i="47"/>
  <c r="T235" i="47"/>
  <c r="T212" i="47"/>
  <c r="T187" i="47"/>
  <c r="T168" i="47"/>
  <c r="T170" i="47"/>
  <c r="S175" i="47"/>
  <c r="S187" i="47"/>
  <c r="S203" i="47"/>
  <c r="S185" i="47"/>
  <c r="S181" i="47"/>
  <c r="S172" i="47"/>
  <c r="S169" i="47"/>
  <c r="E39" i="43"/>
  <c r="S195" i="47"/>
  <c r="S182" i="47"/>
  <c r="S202" i="47"/>
  <c r="S233" i="47"/>
  <c r="S227" i="47"/>
  <c r="S231" i="47"/>
  <c r="S229" i="47"/>
  <c r="S228" i="47"/>
  <c r="S171" i="47"/>
  <c r="S199" i="47"/>
  <c r="S166" i="47"/>
  <c r="S176" i="47"/>
  <c r="S173" i="47"/>
  <c r="S226" i="47"/>
  <c r="S213" i="47"/>
  <c r="S218" i="47"/>
  <c r="S236" i="47"/>
  <c r="S196" i="47"/>
  <c r="S204" i="47"/>
  <c r="S174" i="47"/>
  <c r="S184" i="47"/>
  <c r="S183" i="47"/>
  <c r="S201" i="47"/>
  <c r="S197" i="47"/>
  <c r="S234" i="47"/>
  <c r="S221" i="47"/>
  <c r="S211" i="47"/>
  <c r="S168" i="47"/>
  <c r="S212" i="47"/>
  <c r="S190" i="47"/>
  <c r="S180" i="47"/>
  <c r="S186" i="47"/>
  <c r="S165" i="47"/>
  <c r="S230" i="47"/>
  <c r="S216" i="47"/>
  <c r="S206" i="47"/>
  <c r="S170" i="47"/>
  <c r="S167" i="47"/>
  <c r="Q185" i="47"/>
  <c r="Q200" i="47"/>
  <c r="Q206" i="47"/>
  <c r="Q221" i="47"/>
  <c r="Q216" i="47"/>
  <c r="Q168" i="47"/>
  <c r="Q201" i="47"/>
  <c r="Q231" i="47"/>
  <c r="Q225" i="47"/>
  <c r="Q217" i="47"/>
  <c r="Q219" i="47"/>
  <c r="Q214" i="47"/>
  <c r="Q212" i="47"/>
  <c r="Q169" i="47"/>
  <c r="Q183" i="47"/>
  <c r="Q227" i="47"/>
  <c r="Q171" i="47"/>
  <c r="Q203" i="47"/>
  <c r="Q226" i="47"/>
  <c r="Q211" i="47"/>
  <c r="Q213" i="47"/>
  <c r="Q196" i="47"/>
  <c r="Q215" i="47"/>
  <c r="Q174" i="47"/>
  <c r="Q172" i="47"/>
  <c r="Q167" i="47"/>
  <c r="Q210" i="47"/>
  <c r="Q235" i="47"/>
  <c r="Q205" i="47"/>
  <c r="Q191" i="47"/>
  <c r="Q165" i="47"/>
  <c r="Q198" i="47"/>
  <c r="Q176" i="47"/>
  <c r="Q233" i="47"/>
  <c r="Q218" i="47"/>
  <c r="Q202" i="47"/>
  <c r="Q181" i="47"/>
  <c r="Q229" i="47"/>
  <c r="Q195" i="47"/>
  <c r="Q190" i="47"/>
  <c r="Q170" i="47"/>
  <c r="Q173" i="47"/>
  <c r="Q187" i="47"/>
  <c r="Q199" i="47"/>
  <c r="Q182" i="47"/>
  <c r="Q234" i="47"/>
  <c r="Q184" i="47"/>
  <c r="Q166" i="47"/>
  <c r="U168" i="47"/>
  <c r="M195" i="47"/>
  <c r="T236" i="47"/>
  <c r="T230" i="47"/>
  <c r="L221" i="47"/>
  <c r="L173" i="47"/>
  <c r="U190" i="47"/>
  <c r="R196" i="47"/>
  <c r="R175" i="47"/>
  <c r="N230" i="47"/>
  <c r="N170" i="47"/>
  <c r="V191" i="47"/>
  <c r="J175" i="47"/>
  <c r="J188" i="47"/>
  <c r="J235" i="47"/>
  <c r="J230" i="47"/>
  <c r="M196" i="47"/>
  <c r="T180" i="47"/>
  <c r="L182" i="47"/>
  <c r="R214" i="47"/>
  <c r="T174" i="47"/>
  <c r="N173" i="47"/>
  <c r="V183" i="47"/>
  <c r="V232" i="47"/>
  <c r="O198" i="47"/>
  <c r="O196" i="47"/>
  <c r="O216" i="47"/>
  <c r="O236" i="47"/>
  <c r="M204" i="47"/>
  <c r="T181" i="47"/>
  <c r="R176" i="47"/>
  <c r="N234" i="47"/>
  <c r="K228" i="47"/>
  <c r="V197" i="47"/>
  <c r="I175" i="47"/>
  <c r="I202" i="47"/>
  <c r="I187" i="47"/>
  <c r="I236" i="47"/>
  <c r="T218" i="47"/>
  <c r="T232" i="47"/>
  <c r="S219" i="47"/>
  <c r="S225" i="47"/>
  <c r="S205" i="47"/>
  <c r="S210" i="47"/>
  <c r="S191" i="47"/>
  <c r="P190" i="47"/>
  <c r="P219" i="47"/>
  <c r="P170" i="47"/>
  <c r="Q189" i="47"/>
  <c r="Q220" i="47"/>
  <c r="Q230" i="47"/>
  <c r="T202" i="47"/>
  <c r="N213" i="47"/>
  <c r="N202" i="47"/>
  <c r="N189" i="47"/>
  <c r="N166" i="47"/>
  <c r="N221" i="47"/>
  <c r="N231" i="47"/>
  <c r="N203" i="47"/>
  <c r="N196" i="47"/>
  <c r="N169" i="47"/>
  <c r="N232" i="47"/>
  <c r="N212" i="47"/>
  <c r="N188" i="47"/>
  <c r="N172" i="47"/>
  <c r="N229" i="47"/>
  <c r="N180" i="47"/>
  <c r="L213" i="47"/>
  <c r="L189" i="47"/>
  <c r="L166" i="47"/>
  <c r="N227" i="47"/>
  <c r="N197" i="47"/>
  <c r="N185" i="47"/>
  <c r="K232" i="47"/>
  <c r="K235" i="47"/>
  <c r="K183" i="47"/>
  <c r="K172" i="47"/>
  <c r="L229" i="47"/>
  <c r="L210" i="47"/>
  <c r="L187" i="47"/>
  <c r="L169" i="47"/>
  <c r="N236" i="47"/>
  <c r="N220" i="47"/>
  <c r="N195" i="47"/>
  <c r="N187" i="47"/>
  <c r="K230" i="47"/>
  <c r="K227" i="47"/>
  <c r="K181" i="47"/>
  <c r="K176" i="47"/>
  <c r="L230" i="47"/>
  <c r="L199" i="47"/>
  <c r="L184" i="47"/>
  <c r="L170" i="47"/>
  <c r="N226" i="47"/>
  <c r="N218" i="47"/>
  <c r="N182" i="47"/>
  <c r="N165" i="47"/>
  <c r="K217" i="47"/>
  <c r="K197" i="47"/>
  <c r="K201" i="47"/>
  <c r="K175" i="47"/>
  <c r="K206" i="47"/>
  <c r="K187" i="47"/>
  <c r="K216" i="47"/>
  <c r="L218" i="47"/>
  <c r="L228" i="47"/>
  <c r="L206" i="47"/>
  <c r="L171" i="47"/>
  <c r="N228" i="47"/>
  <c r="N214" i="47"/>
  <c r="N184" i="47"/>
  <c r="N174" i="47"/>
  <c r="K219" i="47"/>
  <c r="K211" i="47"/>
  <c r="K203" i="47"/>
  <c r="K171" i="47"/>
  <c r="L235" i="47"/>
  <c r="L211" i="47"/>
  <c r="L196" i="47"/>
  <c r="L195" i="47"/>
  <c r="N215" i="47"/>
  <c r="N204" i="47"/>
  <c r="N199" i="47"/>
  <c r="N175" i="47"/>
  <c r="K229" i="47"/>
  <c r="K186" i="47"/>
  <c r="K185" i="47"/>
  <c r="K169" i="47"/>
  <c r="K168" i="47"/>
  <c r="K215" i="47"/>
  <c r="K166" i="47"/>
  <c r="K199" i="47"/>
  <c r="K195" i="47"/>
  <c r="L81" i="47"/>
  <c r="L233" i="47"/>
  <c r="L232" i="47"/>
  <c r="L191" i="47"/>
  <c r="L197" i="47"/>
  <c r="L225" i="47"/>
  <c r="L217" i="47"/>
  <c r="L183" i="47"/>
  <c r="L174" i="47"/>
  <c r="L172" i="47"/>
  <c r="L214" i="47"/>
  <c r="L205" i="47"/>
  <c r="L200" i="47"/>
  <c r="L167" i="47"/>
  <c r="L226" i="47"/>
  <c r="L186" i="47"/>
  <c r="H20" i="43"/>
  <c r="L212" i="47"/>
  <c r="L203" i="47"/>
  <c r="L188" i="47"/>
  <c r="L175" i="47"/>
  <c r="N219" i="47"/>
  <c r="N233" i="47"/>
  <c r="E34" i="43"/>
  <c r="N167" i="47"/>
  <c r="K213" i="47"/>
  <c r="K190" i="47"/>
  <c r="K196" i="47"/>
  <c r="K170" i="47"/>
  <c r="L234" i="47"/>
  <c r="L201" i="47"/>
  <c r="L180" i="47"/>
  <c r="L165" i="47"/>
  <c r="N217" i="47"/>
  <c r="N206" i="47"/>
  <c r="N201" i="47"/>
  <c r="N171" i="47"/>
  <c r="K233" i="47"/>
  <c r="K188" i="47"/>
  <c r="K189" i="47"/>
  <c r="K174" i="47"/>
  <c r="L227" i="47"/>
  <c r="L236" i="47"/>
  <c r="L185" i="47"/>
  <c r="L168" i="47"/>
  <c r="N235" i="47"/>
  <c r="N205" i="47"/>
  <c r="N183" i="47"/>
  <c r="K236" i="47"/>
  <c r="K210" i="47"/>
  <c r="K191" i="47"/>
  <c r="K200" i="47"/>
  <c r="K234" i="47"/>
  <c r="K173" i="47"/>
  <c r="K225" i="47"/>
  <c r="U83" i="47"/>
  <c r="AM204" i="79"/>
  <c r="AM206" i="79" s="1"/>
  <c r="J104" i="43"/>
  <c r="I104" i="43"/>
  <c r="R75" i="43"/>
  <c r="R66" i="43"/>
  <c r="R69" i="43"/>
  <c r="R60" i="43"/>
  <c r="R72" i="43"/>
  <c r="Q82" i="47"/>
  <c r="P83" i="47"/>
  <c r="AM391" i="46"/>
  <c r="AM393" i="46" s="1"/>
  <c r="U63" i="47"/>
  <c r="U71" i="47"/>
  <c r="AM1133" i="79"/>
  <c r="AM1135" i="79" s="1"/>
  <c r="U48" i="47"/>
  <c r="U50" i="47"/>
  <c r="AM765" i="79"/>
  <c r="AM767" i="79" s="1"/>
  <c r="U61" i="47"/>
  <c r="U65" i="47"/>
  <c r="U49" i="47"/>
  <c r="U56" i="47"/>
  <c r="U68" i="47"/>
  <c r="U70" i="47"/>
  <c r="U45" i="47"/>
  <c r="U46" i="47"/>
  <c r="U60" i="47"/>
  <c r="U66" i="47"/>
  <c r="U69" i="47"/>
  <c r="U52" i="47"/>
  <c r="AM581" i="79"/>
  <c r="AM583" i="79" s="1"/>
  <c r="AM388" i="79"/>
  <c r="AM390" i="79" s="1"/>
  <c r="U62" i="47"/>
  <c r="U64" i="47"/>
  <c r="U54" i="47"/>
  <c r="U55" i="47"/>
  <c r="U67" i="47"/>
  <c r="U53" i="47"/>
  <c r="U51" i="47"/>
  <c r="AM949" i="79"/>
  <c r="AM951" i="79" s="1"/>
  <c r="W15" i="47"/>
  <c r="M82" i="47"/>
  <c r="N84" i="47"/>
  <c r="L103" i="43"/>
  <c r="F103" i="43"/>
  <c r="H103" i="43"/>
  <c r="M95" i="43"/>
  <c r="M94" i="43"/>
  <c r="L85" i="47"/>
  <c r="M99" i="43"/>
  <c r="L77" i="47"/>
  <c r="W26" i="47"/>
  <c r="L82" i="47"/>
  <c r="L86" i="47"/>
  <c r="L75" i="47"/>
  <c r="M100" i="43"/>
  <c r="L98" i="47"/>
  <c r="I103" i="43"/>
  <c r="L79" i="47"/>
  <c r="G103" i="43"/>
  <c r="J103" i="43"/>
  <c r="L83" i="47"/>
  <c r="L78" i="47"/>
  <c r="K103" i="43"/>
  <c r="L76" i="47"/>
  <c r="M97" i="43"/>
  <c r="L80" i="47"/>
  <c r="E103" i="43"/>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U124" i="47"/>
  <c r="S91" i="47"/>
  <c r="S156" i="47"/>
  <c r="S120" i="47"/>
  <c r="S96" i="47"/>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Q153" i="47"/>
  <c r="R81" i="43"/>
  <c r="O155" i="47"/>
  <c r="U154" i="47"/>
  <c r="U126" i="47"/>
  <c r="P155" i="47"/>
  <c r="O157" i="47"/>
  <c r="L121" i="47"/>
  <c r="L125" i="47"/>
  <c r="L151" i="47"/>
  <c r="N108" i="47"/>
  <c r="N144" i="47"/>
  <c r="U128" i="47"/>
  <c r="U127" i="47"/>
  <c r="U129" i="47"/>
  <c r="U159" i="47"/>
  <c r="S115" i="47"/>
  <c r="S90" i="47"/>
  <c r="S105" i="47"/>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M126" i="47"/>
  <c r="M156" i="47"/>
  <c r="M155" i="47"/>
  <c r="M151" i="47"/>
  <c r="M127" i="47"/>
  <c r="N131" i="47"/>
  <c r="U145" i="47"/>
  <c r="S128" i="47"/>
  <c r="S123" i="47"/>
  <c r="S141" i="47"/>
  <c r="R71" i="47"/>
  <c r="R67" i="47"/>
  <c r="R48" i="47"/>
  <c r="R61" i="47"/>
  <c r="P135" i="47"/>
  <c r="P142" i="47"/>
  <c r="R60" i="47"/>
  <c r="P152" i="47"/>
  <c r="R45" i="47"/>
  <c r="L137" i="47"/>
  <c r="L154" i="47"/>
  <c r="M143" i="47"/>
  <c r="O140" i="47"/>
  <c r="L144" i="47"/>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T111" i="47"/>
  <c r="T160" i="47"/>
  <c r="T78" i="47"/>
  <c r="T100" i="47"/>
  <c r="T83" i="47"/>
  <c r="R158" i="47"/>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W25" i="47"/>
  <c r="V42" i="47"/>
  <c r="V44" i="47" s="1"/>
  <c r="V57" i="47" s="1"/>
  <c r="V59" i="47" s="1"/>
  <c r="V72" i="47" s="1"/>
  <c r="V74" i="47" s="1"/>
  <c r="W20" i="47"/>
  <c r="W22" i="47"/>
  <c r="W24" i="47"/>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J35" i="47"/>
  <c r="J51" i="47"/>
  <c r="J78" i="47"/>
  <c r="J55" i="47"/>
  <c r="J33" i="47"/>
  <c r="J41" i="47"/>
  <c r="J52" i="47"/>
  <c r="J66" i="47"/>
  <c r="J53" i="47"/>
  <c r="J49" i="47"/>
  <c r="J67" i="47"/>
  <c r="J37" i="47"/>
  <c r="J31" i="47"/>
  <c r="W31" i="47" s="1"/>
  <c r="J46" i="47"/>
  <c r="J45" i="47"/>
  <c r="J75" i="47"/>
  <c r="J48" i="47"/>
  <c r="J62" i="47"/>
  <c r="J69" i="47"/>
  <c r="J60" i="47"/>
  <c r="J84" i="47"/>
  <c r="J68" i="47"/>
  <c r="J47" i="47"/>
  <c r="J38" i="47"/>
  <c r="J86" i="47"/>
  <c r="J65" i="47"/>
  <c r="J36" i="47"/>
  <c r="W36" i="47" s="1"/>
  <c r="J63" i="47"/>
  <c r="J32" i="47"/>
  <c r="J30" i="47"/>
  <c r="J39" i="47"/>
  <c r="W39" i="47" s="1"/>
  <c r="J64" i="47"/>
  <c r="J71" i="47"/>
  <c r="J79" i="47"/>
  <c r="J81" i="47"/>
  <c r="J83" i="47"/>
  <c r="J56" i="47"/>
  <c r="J54" i="47"/>
  <c r="J77" i="47"/>
  <c r="J70" i="47"/>
  <c r="J85" i="47"/>
  <c r="J82" i="47"/>
  <c r="J50" i="47"/>
  <c r="J80" i="47"/>
  <c r="J34" i="47"/>
  <c r="I27" i="47"/>
  <c r="I29" i="47" s="1"/>
  <c r="O27" i="47"/>
  <c r="O29" i="47" s="1"/>
  <c r="J27" i="47"/>
  <c r="J29" i="47" s="1"/>
  <c r="M27" i="47"/>
  <c r="M29" i="47" s="1"/>
  <c r="L27" i="47"/>
  <c r="L29" i="47" s="1"/>
  <c r="N27" i="47"/>
  <c r="N29" i="47" s="1"/>
  <c r="K29" i="47"/>
  <c r="R42" i="47" l="1"/>
  <c r="R44" i="47" s="1"/>
  <c r="W40" i="47"/>
  <c r="T72" i="47"/>
  <c r="T74" i="47" s="1"/>
  <c r="W30" i="47"/>
  <c r="W33" i="47"/>
  <c r="W41" i="47"/>
  <c r="W34" i="47"/>
  <c r="W32" i="47"/>
  <c r="W38" i="47"/>
  <c r="W37" i="47"/>
  <c r="U42" i="47"/>
  <c r="U44" i="47" s="1"/>
  <c r="U57" i="47" s="1"/>
  <c r="U59" i="47" s="1"/>
  <c r="U72" i="47" s="1"/>
  <c r="U74" i="47" s="1"/>
  <c r="U87" i="47" s="1"/>
  <c r="U89" i="47" s="1"/>
  <c r="U102" i="47" s="1"/>
  <c r="W35" i="47"/>
  <c r="P72" i="47"/>
  <c r="P74" i="47" s="1"/>
  <c r="P87" i="47" s="1"/>
  <c r="P89" i="47" s="1"/>
  <c r="P102" i="47" s="1"/>
  <c r="H19" i="43"/>
  <c r="W217" i="47"/>
  <c r="W232" i="47"/>
  <c r="W198" i="47"/>
  <c r="W205" i="47"/>
  <c r="W165" i="47"/>
  <c r="W203" i="47"/>
  <c r="W233" i="47"/>
  <c r="W187" i="47"/>
  <c r="W228" i="47"/>
  <c r="W180" i="47"/>
  <c r="W181" i="47"/>
  <c r="W167" i="47"/>
  <c r="W183" i="47"/>
  <c r="W176" i="47"/>
  <c r="W200" i="47"/>
  <c r="W185" i="47"/>
  <c r="W230" i="47"/>
  <c r="W218" i="47"/>
  <c r="W234" i="47"/>
  <c r="W197" i="47"/>
  <c r="W229" i="47"/>
  <c r="W188" i="47"/>
  <c r="W202" i="47"/>
  <c r="W195" i="47"/>
  <c r="W174" i="47"/>
  <c r="W204" i="47"/>
  <c r="W189" i="47"/>
  <c r="W212" i="47"/>
  <c r="W173" i="47"/>
  <c r="W206" i="47"/>
  <c r="W191" i="47"/>
  <c r="W214" i="47"/>
  <c r="W172" i="47"/>
  <c r="E43" i="43"/>
  <c r="W196" i="47"/>
  <c r="W216" i="47"/>
  <c r="W171" i="47"/>
  <c r="W186" i="47"/>
  <c r="W221" i="47"/>
  <c r="W215" i="47"/>
  <c r="W236" i="47"/>
  <c r="W190" i="47"/>
  <c r="W231" i="47"/>
  <c r="W211" i="47"/>
  <c r="W235" i="47"/>
  <c r="W213" i="47"/>
  <c r="W175" i="47"/>
  <c r="W170" i="47"/>
  <c r="W219" i="47"/>
  <c r="W220" i="47"/>
  <c r="W169" i="47"/>
  <c r="W166" i="47"/>
  <c r="W226" i="47"/>
  <c r="W225" i="47"/>
  <c r="W201" i="47"/>
  <c r="W182" i="47"/>
  <c r="W210" i="47"/>
  <c r="W227" i="47"/>
  <c r="W168" i="47"/>
  <c r="W184" i="47"/>
  <c r="W199" i="47"/>
  <c r="M104" i="43"/>
  <c r="W161" i="47"/>
  <c r="M103" i="43"/>
  <c r="W27" i="47"/>
  <c r="C105" i="43" s="1"/>
  <c r="Q87" i="47"/>
  <c r="Q89" i="47" s="1"/>
  <c r="Q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P104" i="47"/>
  <c r="P117" i="47" s="1"/>
  <c r="P119" i="47" s="1"/>
  <c r="P132" i="47" s="1"/>
  <c r="P134" i="47" s="1"/>
  <c r="P147" i="47" s="1"/>
  <c r="P149" i="47" s="1"/>
  <c r="P162" i="47" s="1"/>
  <c r="R104" i="47"/>
  <c r="R117" i="47" s="1"/>
  <c r="R119" i="47" s="1"/>
  <c r="R132" i="47" s="1"/>
  <c r="R134" i="47" s="1"/>
  <c r="R147" i="47" s="1"/>
  <c r="R149" i="47" s="1"/>
  <c r="R162" i="47" s="1"/>
  <c r="Q104" i="47"/>
  <c r="Q117" i="47" s="1"/>
  <c r="Q119" i="47" s="1"/>
  <c r="Q132" i="47" s="1"/>
  <c r="Q134" i="47" s="1"/>
  <c r="Q147" i="47" s="1"/>
  <c r="Q149" i="47" s="1"/>
  <c r="Q162" i="47" s="1"/>
  <c r="S104" i="47"/>
  <c r="S117" i="47" s="1"/>
  <c r="S119" i="47" s="1"/>
  <c r="S132" i="47" s="1"/>
  <c r="S134" i="47" s="1"/>
  <c r="S147" i="47" s="1"/>
  <c r="S149" i="47" s="1"/>
  <c r="S162" i="47" s="1"/>
  <c r="T104" i="47"/>
  <c r="T117" i="47" s="1"/>
  <c r="T119" i="47" s="1"/>
  <c r="T132" i="47" s="1"/>
  <c r="T134" i="47" s="1"/>
  <c r="T147" i="47" s="1"/>
  <c r="T149" i="47" s="1"/>
  <c r="T162" i="47" s="1"/>
  <c r="U104" i="47"/>
  <c r="U117" i="47" s="1"/>
  <c r="U119" i="47" s="1"/>
  <c r="U132" i="47" s="1"/>
  <c r="U134" i="47" s="1"/>
  <c r="U147" i="47" s="1"/>
  <c r="U149" i="47" s="1"/>
  <c r="U162" i="47"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U164" i="47" l="1"/>
  <c r="U177" i="47" s="1"/>
  <c r="U179" i="47" s="1"/>
  <c r="U192" i="47" s="1"/>
  <c r="U194" i="47" s="1"/>
  <c r="U207" i="47" s="1"/>
  <c r="U209" i="47" s="1"/>
  <c r="U222" i="47" s="1"/>
  <c r="U224" i="47" s="1"/>
  <c r="U237" i="47" s="1"/>
  <c r="P84" i="43" s="1"/>
  <c r="P85" i="43" s="1"/>
  <c r="P164" i="47"/>
  <c r="P177" i="47" s="1"/>
  <c r="P179" i="47" s="1"/>
  <c r="P192" i="47" s="1"/>
  <c r="P194" i="47" s="1"/>
  <c r="P207" i="47" s="1"/>
  <c r="P209" i="47" s="1"/>
  <c r="P222" i="47" s="1"/>
  <c r="P224" i="47" s="1"/>
  <c r="P237" i="47" s="1"/>
  <c r="K84" i="43" s="1"/>
  <c r="K85" i="43" s="1"/>
  <c r="S164" i="47"/>
  <c r="S177" i="47" s="1"/>
  <c r="S179" i="47" s="1"/>
  <c r="S192" i="47" s="1"/>
  <c r="S194" i="47" s="1"/>
  <c r="S207" i="47" s="1"/>
  <c r="S209" i="47" s="1"/>
  <c r="S222" i="47" s="1"/>
  <c r="S224" i="47" s="1"/>
  <c r="S237" i="47" s="1"/>
  <c r="N84" i="43" s="1"/>
  <c r="N85" i="43" s="1"/>
  <c r="V164" i="47"/>
  <c r="V177" i="47" s="1"/>
  <c r="V179" i="47" s="1"/>
  <c r="V192" i="47" s="1"/>
  <c r="V194" i="47" s="1"/>
  <c r="V207" i="47" s="1"/>
  <c r="V209" i="47" s="1"/>
  <c r="V222" i="47" s="1"/>
  <c r="V224" i="47" s="1"/>
  <c r="V237" i="47" s="1"/>
  <c r="Q84" i="43" s="1"/>
  <c r="F42" i="43" s="1"/>
  <c r="G42" i="43" s="1"/>
  <c r="R164" i="47"/>
  <c r="R177" i="47" s="1"/>
  <c r="R179" i="47" s="1"/>
  <c r="R192" i="47" s="1"/>
  <c r="R194" i="47" s="1"/>
  <c r="R207" i="47" s="1"/>
  <c r="R209" i="47" s="1"/>
  <c r="R222" i="47" s="1"/>
  <c r="R224" i="47" s="1"/>
  <c r="R237" i="47" s="1"/>
  <c r="M84" i="43" s="1"/>
  <c r="M85" i="43" s="1"/>
  <c r="T164" i="47"/>
  <c r="T177" i="47" s="1"/>
  <c r="T179" i="47" s="1"/>
  <c r="T192" i="47" s="1"/>
  <c r="T194" i="47" s="1"/>
  <c r="T207" i="47" s="1"/>
  <c r="T209" i="47" s="1"/>
  <c r="T222" i="47" s="1"/>
  <c r="T224" i="47" s="1"/>
  <c r="T237" i="47" s="1"/>
  <c r="O84" i="43" s="1"/>
  <c r="F40" i="43" s="1"/>
  <c r="G40" i="43" s="1"/>
  <c r="Q164" i="47"/>
  <c r="Q177" i="47" s="1"/>
  <c r="Q179" i="47" s="1"/>
  <c r="Q192" i="47" s="1"/>
  <c r="Q194" i="47" s="1"/>
  <c r="Q207" i="47" s="1"/>
  <c r="Q209" i="47" s="1"/>
  <c r="Q222" i="47" s="1"/>
  <c r="Q224" i="47" s="1"/>
  <c r="Q237" i="47" s="1"/>
  <c r="L84" i="43" s="1"/>
  <c r="L85"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F41" i="43" l="1"/>
  <c r="G41" i="43" s="1"/>
  <c r="F39" i="43"/>
  <c r="G39" i="43" s="1"/>
  <c r="F38" i="43"/>
  <c r="G38" i="43" s="1"/>
  <c r="F36" i="43"/>
  <c r="G36" i="43" s="1"/>
  <c r="O164" i="47"/>
  <c r="O177" i="47" s="1"/>
  <c r="O179" i="47" s="1"/>
  <c r="O192" i="47" s="1"/>
  <c r="O194" i="47" s="1"/>
  <c r="O207" i="47" s="1"/>
  <c r="O209" i="47" s="1"/>
  <c r="O222" i="47" s="1"/>
  <c r="O224" i="47" s="1"/>
  <c r="O237" i="47" s="1"/>
  <c r="J84" i="43" s="1"/>
  <c r="J85" i="43" s="1"/>
  <c r="F37" i="43"/>
  <c r="G37" i="43" s="1"/>
  <c r="O85" i="43"/>
  <c r="Q85" i="43"/>
  <c r="M164" i="47"/>
  <c r="M177" i="47" s="1"/>
  <c r="M179" i="47" s="1"/>
  <c r="M192" i="47" s="1"/>
  <c r="M194" i="47" s="1"/>
  <c r="M207" i="47" s="1"/>
  <c r="M209" i="47" s="1"/>
  <c r="M222" i="47" s="1"/>
  <c r="M224" i="47" s="1"/>
  <c r="M237" i="47" s="1"/>
  <c r="H84" i="43" s="1"/>
  <c r="H85" i="43" s="1"/>
  <c r="N164" i="47"/>
  <c r="N177" i="47" s="1"/>
  <c r="N179" i="47" s="1"/>
  <c r="N192" i="47" s="1"/>
  <c r="N194" i="47" s="1"/>
  <c r="N207" i="47" s="1"/>
  <c r="N209" i="47" s="1"/>
  <c r="N222" i="47" s="1"/>
  <c r="N224" i="47" s="1"/>
  <c r="N237" i="47" s="1"/>
  <c r="I84" i="43" s="1"/>
  <c r="I85" i="43" s="1"/>
  <c r="J164" i="47"/>
  <c r="J177" i="47" s="1"/>
  <c r="J179" i="47" s="1"/>
  <c r="J192" i="47" s="1"/>
  <c r="J194" i="47" s="1"/>
  <c r="J207" i="47" s="1"/>
  <c r="J209" i="47" s="1"/>
  <c r="J222" i="47" s="1"/>
  <c r="J224" i="47" s="1"/>
  <c r="J237" i="47" s="1"/>
  <c r="E84" i="43" s="1"/>
  <c r="F30" i="43" s="1"/>
  <c r="G30"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I194" i="47" s="1"/>
  <c r="I207" i="47" s="1"/>
  <c r="I209" i="47" s="1"/>
  <c r="I222" i="47" s="1"/>
  <c r="I224" i="47" l="1"/>
  <c r="I237" i="47" s="1"/>
  <c r="D84" i="43" s="1"/>
  <c r="F35" i="43"/>
  <c r="G35" i="43" s="1"/>
  <c r="F33" i="43"/>
  <c r="G33" i="43" s="1"/>
  <c r="F34" i="43"/>
  <c r="G34" i="43" s="1"/>
  <c r="L164" i="47"/>
  <c r="L177" i="47" s="1"/>
  <c r="L179" i="47" s="1"/>
  <c r="L192" i="47" s="1"/>
  <c r="L194" i="47" s="1"/>
  <c r="L207" i="47" s="1"/>
  <c r="L209" i="47" s="1"/>
  <c r="L222" i="47" s="1"/>
  <c r="L224" i="47" s="1"/>
  <c r="L237" i="47" s="1"/>
  <c r="G84" i="43" s="1"/>
  <c r="G85" i="43" s="1"/>
  <c r="E85" i="43"/>
  <c r="W42" i="47"/>
  <c r="D105" i="43" s="1"/>
  <c r="K42" i="47"/>
  <c r="F29" i="43" l="1"/>
  <c r="G29" i="43" s="1"/>
  <c r="D85" i="43"/>
  <c r="F32" i="43"/>
  <c r="G32" i="43" s="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W74" i="47"/>
  <c r="W87" i="47" s="1"/>
  <c r="F105" i="43"/>
  <c r="F106" i="43" s="1"/>
  <c r="E106" i="43"/>
  <c r="K164" i="47" l="1"/>
  <c r="K177" i="47" s="1"/>
  <c r="K179" i="47" s="1"/>
  <c r="K192" i="47" s="1"/>
  <c r="K194" i="47" s="1"/>
  <c r="K207" i="47" s="1"/>
  <c r="K209" i="47" s="1"/>
  <c r="K222" i="47" s="1"/>
  <c r="K224" i="47" s="1"/>
  <c r="K237" i="47" s="1"/>
  <c r="F84" i="43" s="1"/>
  <c r="R84" i="43" s="1"/>
  <c r="W89" i="47"/>
  <c r="W102" i="47" s="1"/>
  <c r="G105" i="43"/>
  <c r="R85" i="43" l="1"/>
  <c r="F31" i="43"/>
  <c r="F43" i="43" s="1"/>
  <c r="F85" i="43"/>
  <c r="H21" i="43"/>
  <c r="H22" i="43" s="1"/>
  <c r="G106" i="43"/>
  <c r="W104" i="47"/>
  <c r="W117" i="47" s="1"/>
  <c r="H105" i="43"/>
  <c r="H106" i="43" s="1"/>
  <c r="G31" i="43" l="1"/>
  <c r="G43" i="43" s="1"/>
  <c r="W119" i="47"/>
  <c r="W132" i="47" s="1"/>
  <c r="I105" i="43"/>
  <c r="I106" i="43" s="1"/>
  <c r="W134" i="47" l="1"/>
  <c r="W147" i="47" s="1"/>
  <c r="W149" i="47" s="1"/>
  <c r="W162" i="47" s="1"/>
  <c r="W164" i="47" s="1"/>
  <c r="W177" i="47" s="1"/>
  <c r="W179" i="47" s="1"/>
  <c r="W192" i="47" s="1"/>
  <c r="W194" i="47" s="1"/>
  <c r="W207" i="47" s="1"/>
  <c r="W209" i="47" s="1"/>
  <c r="W222" i="47" s="1"/>
  <c r="W224" i="47" s="1"/>
  <c r="W237" i="47" s="1"/>
  <c r="J105" i="43"/>
  <c r="J106" i="43" l="1"/>
  <c r="K105" i="43"/>
  <c r="K106" i="43" s="1"/>
  <c r="L105" i="43" l="1"/>
  <c r="L106" i="43" l="1"/>
  <c r="M105" i="43"/>
  <c r="M106"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<sst xmlns="http://schemas.openxmlformats.org/spreadsheetml/2006/main" count="11640" uniqueCount="865">
  <si>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</si>
  <si>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</si>
  <si>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</si>
  <si>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</si>
  <si>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</si>
  <si>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</si>
  <si>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</si>
  <si>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</si>
  <si>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</si>
  <si>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</si>
  <si>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</si>
  <si>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</si>
  <si>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</si>
  <si>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</si>
  <si>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</si>
  <si>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</si>
  <si>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</si>
  <si>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</si>
  <si>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</si>
  <si>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</si>
  <si>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</si>
  <si>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</si>
  <si>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</si>
  <si>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</si>
  <si>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</si>
  <si>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</si>
  <si>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</si>
  <si>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</si>
  <si>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</si>
  <si>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</si>
  <si>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</si>
  <si>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</si>
  <si>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</si>
  <si>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</si>
  <si>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</si>
  <si>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</si>
  <si>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</si>
  <si>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</si>
  <si>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</si>
  <si>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</si>
  <si>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</si>
  <si>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</si>
  <si>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</si>
  <si>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</si>
  <si>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</si>
  <si>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</si>
  <si>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</si>
  <si>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</si>
  <si>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</si>
  <si>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</si>
  <si>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</si>
  <si>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</si>
  <si>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</si>
  <si>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</si>
  <si>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</si>
  <si>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</si>
  <si>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</si>
  <si>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</si>
  <si>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</si>
  <si>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</si>
  <si>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</si>
  <si>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</si>
  <si>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</si>
  <si>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</si>
  <si>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</si>
  <si>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</si>
  <si>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</si>
  <si>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</si>
  <si>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</si>
  <si>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</si>
  <si>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</si>
  <si>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</si>
  <si>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</si>
  <si>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</si>
  <si>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</si>
  <si>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</si>
  <si>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</si>
  <si>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</si>
  <si>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</si>
  <si>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</si>
  <si>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</si>
  <si>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</si>
  <si>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</si>
  <si>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</si>
  <si>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</si>
  <si>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</si>
  <si>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</si>
  <si>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</si>
  <si>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</si>
  <si>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</si>
  <si>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</si>
  <si>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</si>
  <si>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</si>
  <si>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</si>
  <si>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</si>
  <si>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</si>
  <si>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</si>
  <si>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</si>
  <si>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</si>
  <si>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</si>
  <si>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</si>
  <si>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</si>
  <si>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</si>
  <si>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</si>
  <si>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</si>
  <si>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</si>
  <si>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</si>
  <si>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</si>
  <si>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</si>
  <si>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</si>
  <si>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</si>
  <si>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</si>
  <si>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</si>
  <si>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</si>
  <si>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</si>
  <si>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</si>
  <si>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</si>
  <si>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</si>
  <si>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</si>
  <si>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</si>
  <si>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</si>
  <si>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</si>
  <si>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</si>
  <si>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</si>
  <si>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</si>
  <si>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</si>
  <si>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</si>
  <si>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</si>
  <si>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</si>
  <si>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</si>
  <si>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</si>
  <si>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</si>
  <si>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</si>
  <si>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</si>
  <si>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</si>
  <si>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</si>
  <si>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</si>
  <si>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</si>
  <si>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</si>
  <si>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</si>
  <si>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</si>
  <si>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</si>
  <si>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</si>
  <si>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</si>
  <si>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</si>
  <si>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</si>
  <si>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</si>
  <si>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</si>
  <si>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</si>
  <si>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</si>
  <si>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</si>
  <si>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</si>
  <si>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</si>
  <si>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</si>
  <si>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</si>
  <si>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</si>
  <si>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</si>
  <si>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</si>
  <si>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</si>
  <si>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</si>
  <si>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</si>
  <si>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</si>
  <si>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</si>
  <si>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</si>
  <si>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</si>
  <si>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</si>
  <si>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</si>
  <si>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</si>
  <si>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</si>
  <si>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</si>
  <si>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</si>
  <si>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</si>
  <si>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</si>
  <si>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</si>
  <si>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</si>
  <si>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</si>
  <si>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</si>
  <si>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</si>
  <si>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</si>
  <si>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</si>
  <si>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</si>
  <si>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</si>
  <si>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</si>
  <si>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</si>
  <si>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</si>
  <si>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</si>
  <si>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</si>
  <si>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</si>
  <si>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</si>
  <si>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</si>
  <si>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</si>
  <si>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</si>
  <si>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</si>
  <si>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</si>
  <si>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</si>
  <si>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</si>
  <si>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</si>
  <si>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</si>
  <si>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</si>
  <si>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</si>
  <si>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</si>
  <si>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</si>
  <si>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</si>
  <si>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</si>
  <si>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</si>
  <si>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</si>
  <si>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</si>
  <si>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</si>
  <si>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</si>
  <si>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</si>
  <si>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</si>
  <si>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</si>
  <si>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</si>
  <si>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</si>
  <si>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</si>
  <si>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</si>
  <si>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</si>
  <si>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</si>
  <si>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</si>
  <si>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</si>
  <si>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</si>
  <si>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</si>
  <si>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</si>
  <si>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</si>
  <si>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</si>
  <si>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</si>
  <si>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</si>
  <si>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</si>
  <si>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</si>
  <si>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</si>
  <si>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</si>
  <si>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</si>
  <si>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</si>
  <si>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</si>
  <si>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</si>
  <si>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</si>
  <si>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</si>
  <si>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</si>
  <si>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</si>
  <si>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</si>
  <si>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</si>
  <si>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</si>
  <si>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</si>
  <si>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</si>
  <si>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</si>
  <si>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</si>
  <si>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</si>
  <si>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</si>
  <si>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</si>
  <si>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</si>
  <si>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</si>
  <si>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</si>
  <si>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</si>
  <si>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</si>
  <si>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</si>
  <si>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</si>
  <si>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</si>
  <si>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</si>
  <si>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</si>
  <si>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</si>
  <si>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</si>
  <si>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</si>
  <si>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</si>
  <si>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</si>
  <si>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</si>
  <si>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</si>
  <si>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</si>
  <si>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</si>
  <si>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</si>
  <si>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</si>
  <si>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</si>
  <si>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</si>
  <si>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</si>
  <si>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</si>
  <si>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</si>
  <si>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</si>
  <si>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</si>
  <si>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</si>
  <si>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</si>
  <si>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</si>
  <si>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</si>
  <si>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</si>
  <si>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</si>
  <si>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</si>
  <si>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</si>
  <si>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</si>
  <si>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</si>
  <si>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</si>
  <si>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</si>
  <si>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</si>
  <si>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</si>
  <si>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</si>
  <si>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</si>
  <si>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</si>
  <si>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</si>
  <si>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</si>
  <si>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</si>
  <si>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</si>
  <si>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</si>
  <si>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</si>
  <si>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</si>
  <si>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</si>
  <si>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</si>
  <si>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</si>
  <si>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</si>
  <si>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</si>
  <si>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</si>
  <si>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</si>
  <si>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</si>
  <si>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</si>
  <si>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</si>
  <si>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</si>
  <si>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</si>
  <si>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</si>
  <si>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</si>
  <si>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</si>
  <si>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</si>
  <si>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</si>
  <si>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</si>
  <si>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</si>
  <si>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</si>
  <si>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</si>
  <si>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</si>
  <si>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</si>
  <si>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</si>
  <si>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</si>
  <si>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</si>
  <si>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</si>
  <si>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</si>
  <si>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</si>
  <si>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</si>
  <si>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</si>
  <si>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</si>
  <si>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</si>
  <si>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</si>
  <si>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</si>
  <si>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</si>
  <si>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</si>
  <si>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</si>
  <si>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</si>
  <si>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</si>
  <si>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</si>
  <si>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</si>
  <si>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</si>
  <si>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</si>
  <si>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</si>
  <si>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</si>
  <si>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</si>
  <si>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</si>
  <si>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</si>
  <si>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</si>
  <si>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</si>
  <si>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</si>
  <si>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</si>
  <si>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</si>
  <si>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</si>
  <si>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</si>
  <si>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</si>
  <si>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</si>
  <si>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</si>
  <si>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</si>
  <si>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</si>
  <si>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</si>
  <si>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</si>
  <si>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</si>
  <si>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</si>
  <si>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</si>
  <si>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</si>
  <si>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</si>
  <si>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</si>
  <si>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</si>
  <si>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</si>
  <si>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</si>
  <si>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</si>
  <si>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</si>
  <si>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</si>
  <si>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</si>
  <si>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</si>
  <si>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</si>
  <si>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</si>
  <si>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</si>
  <si>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</si>
  <si>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</si>
  <si>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</si>
  <si>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</si>
  <si>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</si>
  <si>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</si>
  <si>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</si>
  <si>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</si>
  <si>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</si>
  <si>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</si>
  <si>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</si>
  <si>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</si>
  <si>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</si>
  <si>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</si>
  <si>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</si>
  <si>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</si>
  <si>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</si>
  <si>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</si>
  <si>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</si>
  <si>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</si>
  <si>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</si>
  <si>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</si>
  <si>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</si>
  <si>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</si>
  <si>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</si>
  <si>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</si>
  <si>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</si>
  <si>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</si>
  <si>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</si>
  <si>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</si>
  <si>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</si>
  <si>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</si>
  <si>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</si>
  <si>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</si>
  <si>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</si>
  <si>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</si>
  <si>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</si>
  <si>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</si>
  <si>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</si>
  <si>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</si>
  <si>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</si>
  <si>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</si>
  <si>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</si>
  <si>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</si>
  <si>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</si>
  <si>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</si>
  <si>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</si>
  <si>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</si>
  <si>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</si>
  <si>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</si>
  <si>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</si>
  <si>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</si>
  <si>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</si>
  <si>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</si>
  <si>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</si>
  <si>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</si>
  <si>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</si>
  <si>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</si>
  <si>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</si>
  <si>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</si>
  <si>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</si>
  <si>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</si>
  <si>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</si>
  <si>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</si>
  <si>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</si>
  <si>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</si>
  <si>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</si>
  <si>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</si>
  <si>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</si>
  <si>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</si>
  <si>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</si>
  <si>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</si>
  <si>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</si>
  <si>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</si>
  <si>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</si>
  <si>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</si>
  <si>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</si>
  <si>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</si>
  <si>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</si>
  <si>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</si>
  <si>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</si>
  <si>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</si>
  <si>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</si>
  <si>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</si>
  <si>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</si>
  <si>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</si>
  <si>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</si>
  <si>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</si>
  <si>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</si>
  <si>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</si>
  <si>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</si>
  <si>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</si>
  <si>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</si>
  <si>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</si>
  <si>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</si>
  <si>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</si>
  <si>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</si>
  <si>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</si>
  <si>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</si>
  <si>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</si>
  <si>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</si>
  <si>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</si>
  <si>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</si>
  <si>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</si>
  <si>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</si>
  <si>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</si>
  <si>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</si>
  <si>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</si>
  <si>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</si>
  <si>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</si>
  <si>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</si>
  <si>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</si>
  <si>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</si>
  <si>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</si>
  <si>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</si>
  <si>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</si>
  <si>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</si>
  <si>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</si>
  <si>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</si>
  <si>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</si>
  <si>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</si>
  <si>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</si>
  <si>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</si>
  <si>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</si>
  <si>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</si>
  <si>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</si>
  <si>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</si>
  <si>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</si>
  <si>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</si>
  <si>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</si>
  <si>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</si>
  <si>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</si>
  <si>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</si>
  <si>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</si>
  <si>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</si>
  <si>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</si>
  <si>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</si>
  <si>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</si>
  <si>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</si>
  <si>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</si>
  <si>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</si>
  <si>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</si>
  <si>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</si>
  <si>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</si>
  <si>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</si>
  <si>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</si>
  <si>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</si>
  <si>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</si>
  <si>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</si>
  <si>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</si>
  <si>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</si>
  <si>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</si>
  <si>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</si>
  <si>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</si>
  <si>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</si>
  <si>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</si>
  <si>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</si>
  <si>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</si>
  <si>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</si>
  <si>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</si>
  <si>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</si>
  <si>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</si>
  <si>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</si>
  <si>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</si>
  <si>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</si>
  <si>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</si>
  <si>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</si>
  <si>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</si>
  <si>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</si>
  <si>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</si>
  <si>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</si>
  <si>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</si>
  <si>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</si>
  <si>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</si>
  <si>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</si>
  <si>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</si>
  <si>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</si>
  <si>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</si>
  <si>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</si>
  <si>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</si>
  <si>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</si>
  <si>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</si>
  <si>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</si>
  <si>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</si>
  <si>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</si>
  <si>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</si>
  <si>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</si>
  <si>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</si>
  <si>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</si>
  <si>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</si>
  <si>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</si>
  <si>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</si>
  <si>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</si>
  <si>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</si>
  <si>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</si>
  <si>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</si>
  <si>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</si>
  <si>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</si>
  <si>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</si>
  <si>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</si>
  <si>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</si>
  <si>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</si>
  <si>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</si>
  <si>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</si>
  <si>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</si>
  <si>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</si>
  <si>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</si>
  <si>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</si>
  <si>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</si>
  <si>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</si>
  <si>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</si>
  <si>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</si>
  <si>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</si>
  <si>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</si>
  <si>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</si>
  <si>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</si>
  <si>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</si>
  <si>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</si>
  <si>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</si>
  <si>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</si>
  <si>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</si>
  <si>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</si>
  <si>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</si>
  <si>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</si>
  <si>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</si>
  <si>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</si>
  <si>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</si>
  <si>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</si>
  <si>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</si>
  <si>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</si>
  <si>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</si>
  <si>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</si>
  <si>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</si>
  <si>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</si>
  <si>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</si>
  <si>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</si>
  <si>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</si>
  <si>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</si>
  <si>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</si>
  <si>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</si>
  <si>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</si>
  <si>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</si>
  <si>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</si>
  <si>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</si>
  <si>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</si>
  <si>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</si>
  <si>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</si>
  <si>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</si>
  <si>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</si>
  <si>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</si>
  <si>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</si>
  <si>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</si>
  <si>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</si>
  <si>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</si>
  <si>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</si>
  <si>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</si>
  <si>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</si>
  <si>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</si>
  <si>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</si>
  <si>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</si>
  <si>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</si>
  <si>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</si>
  <si>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</si>
  <si>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</si>
  <si>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</si>
  <si>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</si>
  <si>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</si>
  <si>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</si>
  <si>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</si>
  <si>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</si>
  <si>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</si>
  <si>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</si>
  <si>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</si>
  <si>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</si>
  <si>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</si>
  <si>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</si>
  <si>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</si>
  <si>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</si>
  <si>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</si>
  <si>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</si>
  <si>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</si>
  <si>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</si>
  <si>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</si>
  <si>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</si>
  <si>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</si>
  <si>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</si>
  <si>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</si>
  <si>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</si>
  <si>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</si>
  <si>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</si>
  <si>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</si>
  <si>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</si>
  <si>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</si>
  <si>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</si>
  <si>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</si>
  <si>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</si>
  <si>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</si>
  <si>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</si>
  <si>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</si>
  <si>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</si>
  <si>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</si>
  <si>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</si>
  <si>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</si>
  <si>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</si>
  <si>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</si>
  <si>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</si>
  <si>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</si>
  <si>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</si>
  <si>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</si>
  <si>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</si>
  <si>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</si>
  <si>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</si>
  <si>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</si>
  <si>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</si>
  <si>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</si>
  <si>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</si>
  <si>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</si>
  <si>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</si>
  <si>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</si>
  <si>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</si>
  <si>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</si>
  <si>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</si>
  <si>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</si>
  <si>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</si>
  <si>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</si>
  <si>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</si>
  <si>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Details of Project #1 (Month, Year)</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</si>
  <si>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</si>
  <si>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</si>
  <si>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</si>
  <si>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</si>
  <si>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</si>
  <si>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</si>
  <si>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</si>
  <si>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</si>
  <si>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</si>
  <si>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</si>
  <si>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</si>
  <si>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</si>
  <si>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</si>
  <si>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Opening Balance for 2023</t>
  </si>
  <si>
    <t>Total for 2023</t>
  </si>
  <si>
    <t>2011-2021</t>
  </si>
  <si>
    <t>2011-2022</t>
  </si>
  <si>
    <t>2011-2023</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</si>
  <si>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</si>
  <si>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2023 Q1</t>
  </si>
  <si>
    <t>2023 Q2</t>
  </si>
  <si>
    <t>2023 Q3</t>
  </si>
  <si>
    <t>2023 Q4</t>
  </si>
  <si>
    <t>The LRAMVA work form was created in a generic manner for use by all LDCs.  Distributors should follow the checklist, which is referenced in this tab of the work form and listed below:</t>
  </si>
  <si>
    <t>2024 Q1</t>
  </si>
  <si>
    <t>2024 Q2</t>
  </si>
  <si>
    <t>2024 Q3</t>
  </si>
  <si>
    <t>2024 Q4</t>
  </si>
  <si>
    <t>2025 Q1</t>
  </si>
  <si>
    <t>2025 Q2</t>
  </si>
  <si>
    <t>2025 Q3</t>
  </si>
  <si>
    <t>2025 Q4</t>
  </si>
  <si>
    <t>Opening Balance for 2024</t>
  </si>
  <si>
    <t>Opening Balance for 2025</t>
  </si>
  <si>
    <t>Total for 2024</t>
  </si>
  <si>
    <t>Total for 2025</t>
  </si>
  <si>
    <t>2011-2024</t>
  </si>
  <si>
    <t>2011-2025</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</si>
  <si>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</si>
  <si>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EB-2016-0077
January 1, 2017 to December 31, 2017</t>
  </si>
  <si>
    <t>EB-2017-0024, January 1, 2018-December 31,2018</t>
  </si>
  <si>
    <t xml:space="preserve">                      -  </t>
  </si>
  <si>
    <t xml:space="preserve">                 -  </t>
  </si>
  <si>
    <t xml:space="preserve">                           -  </t>
  </si>
  <si>
    <t xml:space="preserve">                     -  </t>
  </si>
  <si>
    <t xml:space="preserve">                       -  </t>
  </si>
  <si>
    <t>Home Depot Home Appliance Market Uplift Conservation Fund Pilot Program</t>
  </si>
  <si>
    <t xml:space="preserve">Efficiency:Equipment Replacement Incentive Initiative (Streetlight project) </t>
  </si>
  <si>
    <t>Save on Energy Instant Discount Program</t>
  </si>
  <si>
    <t>Whole Home Pilot Program</t>
  </si>
  <si>
    <t>Save on Energy Business Refrigeration Incentive Program</t>
  </si>
  <si>
    <t>Save on Energy Energy Performance Program for Multi-Site Customers</t>
  </si>
  <si>
    <t>Smart Thermostat Program</t>
  </si>
  <si>
    <t>Save on Energy Retrofit Program - FCR</t>
  </si>
  <si>
    <t>Save on Energy Retrofit Program - Streetlighting Project</t>
  </si>
  <si>
    <t>Save on Energy Retrofit Program - P4P</t>
  </si>
  <si>
    <t xml:space="preserve">Smart Thermostat Program </t>
  </si>
  <si>
    <t>Table 8-a:  City of Hamilton</t>
  </si>
  <si>
    <t>Summary of Project #134184</t>
  </si>
  <si>
    <t>No high voltage</t>
  </si>
  <si>
    <t>No high voltage CO#2</t>
  </si>
  <si>
    <t>No high voltage no LOA</t>
  </si>
  <si>
    <t>No high voltage with LOA</t>
  </si>
  <si>
    <t>ERS1-0-H2-E1-5-40-A-GRAY-DLR</t>
  </si>
  <si>
    <t>ERS1-0-J2-E1-5-40-A-GRAY-DLR</t>
  </si>
  <si>
    <t>ERS2-0-H3-E1-7-40-A-GRAY-DLR</t>
  </si>
  <si>
    <t>ERS2-0-K2-D2-5-40-A-GRAY-DLR</t>
  </si>
  <si>
    <t>ERS2-0-Q2-E1-5-40-A-GRAY-DLR</t>
  </si>
  <si>
    <t>ERX1-0-G1-E1-5-40-A-GRAY-DR</t>
  </si>
  <si>
    <t>Persistence in 2016</t>
  </si>
  <si>
    <t>Persistence in 2017</t>
  </si>
  <si>
    <t>Persistence in 2018</t>
  </si>
  <si>
    <t>Persistence in 2019</t>
  </si>
  <si>
    <t>Pre-Conversion</t>
  </si>
  <si>
    <t>Luminaires - 70 W HPS</t>
  </si>
  <si>
    <t>Luminaires - 100 W HPS</t>
  </si>
  <si>
    <t>Luminaires - 200W HPS</t>
  </si>
  <si>
    <t>Luminaires - 200 W HPS</t>
  </si>
  <si>
    <t>ERL10A7A140AGRAYL</t>
  </si>
  <si>
    <t>ERL10B7E140GRAYL</t>
  </si>
  <si>
    <t>ERL10E3E140AGRAYL</t>
  </si>
  <si>
    <t>ERRS10J2C1540AGRAYL</t>
  </si>
  <si>
    <t>Persistence in 2020</t>
  </si>
  <si>
    <t>Summary of Project #143257</t>
  </si>
  <si>
    <t>Table 8-b:  City of St. Catharine</t>
  </si>
  <si>
    <t>Table 8-c:  City of Hamilton</t>
  </si>
  <si>
    <t>Summary of Project #156139</t>
  </si>
  <si>
    <t>HPS 30 to 60W</t>
  </si>
  <si>
    <t>HPS 60 to 120W</t>
  </si>
  <si>
    <t>HPS 120 to 200W</t>
  </si>
  <si>
    <t>GE ERL10B7E140A</t>
  </si>
  <si>
    <t>GE ERL0C7E140A</t>
  </si>
  <si>
    <t>GE ERL10E3E140A</t>
  </si>
  <si>
    <t>GE ERL10H2E1540</t>
  </si>
  <si>
    <t>Persistence in 2021</t>
  </si>
  <si>
    <t>Persistence in 2022</t>
  </si>
  <si>
    <t>Table 8-d:  City of Hamilton</t>
  </si>
  <si>
    <t>Summary of Project #156168</t>
  </si>
  <si>
    <t>Large Use 2</t>
  </si>
  <si>
    <t>General Service 50 to 4,999kW</t>
  </si>
  <si>
    <t>Instant Discount Program</t>
  </si>
  <si>
    <t>P/C Report</t>
  </si>
  <si>
    <t>Post P/C Report</t>
  </si>
  <si>
    <t>Save on Energy Retrofit Program -Streetlight</t>
  </si>
  <si>
    <t>EB-2019-0018</t>
  </si>
  <si>
    <t>2020 IRM Application</t>
  </si>
  <si>
    <t>EB-2020-0002</t>
  </si>
  <si>
    <t>2021 IRM Application</t>
  </si>
  <si>
    <t>Alectra relied on the Participation and Cost Report (P/C) and true up any savings subsequent to P/C report based on the CDM listing on closed/paid projects</t>
  </si>
  <si>
    <t>There are additional CDM savings after the Participation and Cost report was published in April 2019 related to the 2018 savings. This is to capture all 2018 project savings for 2018.</t>
  </si>
  <si>
    <t>Custom IR Application (EB-2014-0002, Exhibit 3, Tab 1, Schedule 2)</t>
  </si>
  <si>
    <t>Note:  Alectra relied on the Participation and Cost Report (P/C) and true up any savings subsequent to P/C report based on the CDM listing on closed/paid projects</t>
  </si>
  <si>
    <t>Tier 1</t>
  </si>
  <si>
    <t>Consumer</t>
  </si>
  <si>
    <t>Horizon Utilities Corporation</t>
  </si>
  <si>
    <t>EE</t>
  </si>
  <si>
    <t>Final; Released August 31, 2012</t>
  </si>
  <si>
    <t>DR</t>
  </si>
  <si>
    <t>Business</t>
  </si>
  <si>
    <t>Commercial Demand Response (part of the Residential program schedule)</t>
  </si>
  <si>
    <t>Commercial &amp; Institutional</t>
  </si>
  <si>
    <t>Demand Response 3 (part of the Industrial program schedule)</t>
  </si>
  <si>
    <t>Industrial</t>
  </si>
  <si>
    <t>Pre-2011 Programs Completed in 2011</t>
  </si>
  <si>
    <t xml:space="preserve">          -  </t>
  </si>
  <si>
    <t>C&amp;I</t>
  </si>
  <si>
    <t>Final; Released August 31, 2013</t>
  </si>
  <si>
    <t>Home Assistance</t>
  </si>
  <si>
    <t>Non-Tier 1</t>
  </si>
  <si>
    <t>Residential and Small Commercial Demand Response</t>
  </si>
  <si>
    <t>Tier 1 - 2011 Adjustment</t>
  </si>
  <si>
    <t>Energy Audit Funding</t>
  </si>
  <si>
    <t>Dx</t>
  </si>
  <si>
    <t>DR-3</t>
  </si>
  <si>
    <t>peaksaverPLUS</t>
  </si>
  <si>
    <t>peaksaverPLUS (IHD)</t>
  </si>
  <si>
    <t>Small Business Lighting</t>
  </si>
  <si>
    <t>Annual Coupons</t>
  </si>
  <si>
    <t>Bi-Annual Retailer Events</t>
  </si>
  <si>
    <t>HVAC</t>
  </si>
  <si>
    <t>Non-LDC</t>
  </si>
  <si>
    <t xml:space="preserve">     -  </t>
  </si>
  <si>
    <t xml:space="preserve">                    -  </t>
  </si>
  <si>
    <t xml:space="preserve">                -  </t>
  </si>
  <si>
    <t xml:space="preserve">              -  </t>
  </si>
  <si>
    <t>Commercial</t>
  </si>
  <si>
    <t>Time-of-Use Savings</t>
  </si>
  <si>
    <t>non-Tier 1</t>
  </si>
  <si>
    <t>Commercial Demand Response</t>
  </si>
  <si>
    <t xml:space="preserve">Demand Response 3 </t>
  </si>
  <si>
    <t>Energy Managers</t>
  </si>
  <si>
    <t xml:space="preserve">            -  </t>
  </si>
  <si>
    <t xml:space="preserve">      -  </t>
  </si>
  <si>
    <t xml:space="preserve">                        -  </t>
  </si>
  <si>
    <t>2015 Adjustment</t>
  </si>
  <si>
    <t>Save on Energy Heating &amp; Cooling Program</t>
  </si>
  <si>
    <t>The IESO performs evaluations for all of its programs, which includes examining gross energy savings from the programs and the net-to-gross ratio (“NTGR”). From these evaluations the IESO calculates net energy savings by initiative within a program group (residential, business, industrial and low income). Peak load savings are also calculated, and reported by initiative within a program group. For initiatives implemented under the Residential and Low Income Programs, 100% of CDM savings were attributed to the Residential Rate Class. For initiatives implemented under the Commercial and Industrial programs that apply to more than one rate class, the savings were estimated by rate class, based on participant-specific information, where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</si>
</sst>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6">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s>
  <fills count="93">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s>
  <borders count="143">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828">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71" fontId="91" fillId="2" borderId="103"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174"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69"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4" fontId="212" fillId="90" borderId="140" xfId="40" applyNumberFormat="1" applyFont="1" applyFill="1" applyBorder="1" applyAlignment="1">
      <alignment horizontal="left" vertical="center"/>
    </xf>
    <xf numFmtId="169" fontId="91" fillId="28" borderId="13" xfId="0" applyNumberFormat="1" applyFont="1" applyFill="1" applyBorder="1" applyAlignment="1">
      <alignment horizontal="center"/>
    </xf>
    <xf numFmtId="169"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3" xfId="0" applyNumberFormat="1" applyFont="1" applyFill="1" applyBorder="1" applyAlignment="1">
      <alignment horizontal="left" vertical="center"/>
    </xf>
    <xf numFmtId="171" fontId="91" fillId="2" borderId="7" xfId="0" quotePrefix="1" applyNumberFormat="1" applyFont="1" applyFill="1" applyBorder="1" applyAlignment="1">
      <alignment horizontal="left" vertical="center"/>
    </xf>
    <xf numFmtId="171" fontId="221" fillId="2" borderId="7" xfId="0" applyNumberFormat="1" applyFont="1" applyFill="1" applyBorder="1" applyAlignment="1">
      <alignment horizontal="left" vertical="center"/>
    </xf>
    <xf numFmtId="171" fontId="47" fillId="2" borderId="7" xfId="0" applyNumberFormat="1" applyFont="1" applyFill="1" applyBorder="1" applyAlignment="1">
      <alignment horizontal="left" vertical="center"/>
    </xf>
    <xf numFmtId="171" fontId="47" fillId="2" borderId="7" xfId="0" quotePrefix="1" applyNumberFormat="1" applyFont="1" applyFill="1" applyBorder="1" applyAlignment="1">
      <alignment horizontal="left" vertical="center"/>
    </xf>
    <xf numFmtId="171"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1" fontId="91" fillId="2" borderId="119"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xf>
    <xf numFmtId="171" fontId="91" fillId="2" borderId="142" xfId="0" applyNumberFormat="1" applyFont="1" applyFill="1" applyBorder="1" applyAlignment="1">
      <alignment horizontal="center" vertical="center"/>
    </xf>
    <xf numFmtId="171"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164" fontId="91" fillId="2" borderId="116" xfId="0" applyNumberFormat="1" applyFont="1" applyFill="1" applyBorder="1" applyAlignment="1">
      <alignment horizontal="center"/>
    </xf>
    <xf numFmtId="164" fontId="91" fillId="2" borderId="117" xfId="0" applyNumberFormat="1" applyFont="1" applyFill="1" applyBorder="1" applyAlignment="1">
      <alignment horizontal="center"/>
    </xf>
    <xf numFmtId="168" fontId="45" fillId="2" borderId="137" xfId="0" applyNumberFormat="1" applyFont="1" applyFill="1" applyBorder="1" applyAlignment="1" applyProtection="1">
      <alignment horizontal="center"/>
    </xf>
    <xf numFmtId="284" fontId="41" fillId="2" borderId="103" xfId="0" applyNumberFormat="1" applyFont="1" applyFill="1" applyBorder="1" applyAlignment="1" applyProtection="1">
      <alignment horizontal="center"/>
    </xf>
    <xf numFmtId="284" fontId="45" fillId="2" borderId="137" xfId="0" applyNumberFormat="1" applyFont="1" applyFill="1" applyBorder="1" applyAlignment="1" applyProtection="1">
      <alignment horizontal="center"/>
    </xf>
    <xf numFmtId="168" fontId="45" fillId="2" borderId="107" xfId="0" applyNumberFormat="1" applyFont="1" applyFill="1" applyBorder="1" applyAlignment="1" applyProtection="1">
      <alignment horizontal="center"/>
    </xf>
    <xf numFmtId="284" fontId="41" fillId="2" borderId="37" xfId="0" applyNumberFormat="1" applyFont="1" applyFill="1" applyBorder="1" applyAlignment="1" applyProtection="1">
      <alignment horizontal="center"/>
    </xf>
    <xf numFmtId="284" fontId="45" fillId="2" borderId="107" xfId="0" applyNumberFormat="1" applyFont="1" applyFill="1" applyBorder="1" applyAlignment="1" applyProtection="1">
      <alignment horizontal="center"/>
    </xf>
    <xf numFmtId="168" fontId="45" fillId="2" borderId="48" xfId="0" applyNumberFormat="1" applyFont="1" applyFill="1" applyBorder="1" applyAlignment="1" applyProtection="1">
      <alignment horizontal="center"/>
    </xf>
    <xf numFmtId="284" fontId="41" fillId="2" borderId="55" xfId="0" applyNumberFormat="1" applyFont="1" applyFill="1" applyBorder="1" applyAlignment="1" applyProtection="1">
      <alignment horizontal="center"/>
    </xf>
    <xf numFmtId="284"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3" xfId="70" applyFont="1" applyFill="1" applyBorder="1" applyAlignment="1">
      <alignment horizontal="left" vertical="center"/>
    </xf>
    <xf numFmtId="177"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 fontId="5" fillId="28" borderId="35"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0" fontId="5" fillId="28" borderId="35" xfId="0" applyFont="1" applyFill="1" applyBorder="1" applyAlignment="1" applyProtection="1">
      <alignment horizontal="center"/>
      <protection locked="0"/>
    </xf>
    <xf numFmtId="0" fontId="5" fillId="28" borderId="35" xfId="0" quotePrefix="1" applyFont="1" applyFill="1" applyBorder="1" applyProtection="1">
      <protection locked="0"/>
    </xf>
    <xf numFmtId="40" fontId="244" fillId="28" borderId="35" xfId="0" quotePrefix="1" applyNumberFormat="1" applyFont="1" applyFill="1" applyBorder="1" applyAlignment="1" applyProtection="1">
      <alignment horizontal="center"/>
      <protection locked="0"/>
    </xf>
    <xf numFmtId="40" fontId="24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0" fontId="4" fillId="28" borderId="35" xfId="0" quotePrefix="1" applyFont="1" applyFill="1" applyBorder="1" applyProtection="1">
      <protection locked="0"/>
    </xf>
    <xf numFmtId="9" fontId="72" fillId="26" borderId="35" xfId="5151" applyNumberFormat="1" applyFont="1" applyFill="1" applyBorder="1" applyAlignment="1">
      <alignment horizontal="center" vertical="center" wrapText="1"/>
    </xf>
    <xf numFmtId="10" fontId="45" fillId="28" borderId="0" xfId="0" applyNumberFormat="1" applyFont="1" applyFill="1" applyAlignment="1" applyProtection="1">
      <alignment horizontal="center" vertical="center"/>
      <protection locked="0"/>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91" fillId="2" borderId="12"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1" fontId="91" fillId="28" borderId="122" xfId="0" applyNumberFormat="1" applyFont="1" applyFill="1" applyBorder="1" applyAlignment="1">
      <alignment horizontal="left"/>
    </xf>
    <xf numFmtId="171"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22" xfId="0" applyFill="1" applyBorder="1" applyAlignment="1">
      <alignment horizontal="left"/>
    </xf>
    <xf numFmtId="0" fontId="0" fillId="28" borderId="134"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8" fillId="92" borderId="0" xfId="0" applyFont="1" applyFill="1" applyAlignment="1">
      <alignment horizontal="left" vertical="center" wrapText="1"/>
    </xf>
    <xf numFmtId="0" fontId="48" fillId="2" borderId="0" xfId="0" applyFont="1" applyFill="1" applyAlignment="1">
      <alignment horizontal="left" vertical="top" wrapText="1"/>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1" fillId="92" borderId="0" xfId="0" applyFont="1" applyFill="1" applyBorder="1" applyAlignment="1" applyProtection="1">
      <alignment horizontal="left" vertical="center" wrapText="1"/>
      <protection locked="0"/>
    </xf>
    <xf numFmtId="0" fontId="44" fillId="2" borderId="0"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5"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3">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32833" cy="2365436"/>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06918" y="134471"/>
          <a:ext cx="14679082" cy="209812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441584"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28405667" cy="1885950"/>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568751"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345960" cy="1974476"/>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9765246" cy="233538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28575</xdr:rowOff>
        </xdr:from>
        <xdr:to>
          <xdr:col>2</xdr:col>
          <xdr:colOff>1381125</xdr:colOff>
          <xdr:row>54</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28575</xdr:rowOff>
        </xdr:from>
        <xdr:to>
          <xdr:col>2</xdr:col>
          <xdr:colOff>1381125</xdr:colOff>
          <xdr:row>57</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28575</xdr:rowOff>
        </xdr:from>
        <xdr:to>
          <xdr:col>2</xdr:col>
          <xdr:colOff>1381125</xdr:colOff>
          <xdr:row>60</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28575</xdr:rowOff>
        </xdr:from>
        <xdr:to>
          <xdr:col>2</xdr:col>
          <xdr:colOff>1381125</xdr:colOff>
          <xdr:row>63</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28575</xdr:rowOff>
        </xdr:from>
        <xdr:to>
          <xdr:col>2</xdr:col>
          <xdr:colOff>1381125</xdr:colOff>
          <xdr:row>66</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38100</xdr:rowOff>
        </xdr:from>
        <xdr:to>
          <xdr:col>2</xdr:col>
          <xdr:colOff>1381125</xdr:colOff>
          <xdr:row>69</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71</xdr:row>
          <xdr:rowOff>38100</xdr:rowOff>
        </xdr:from>
        <xdr:to>
          <xdr:col>2</xdr:col>
          <xdr:colOff>1381125</xdr:colOff>
          <xdr:row>72</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74</xdr:row>
          <xdr:rowOff>38100</xdr:rowOff>
        </xdr:from>
        <xdr:to>
          <xdr:col>2</xdr:col>
          <xdr:colOff>1371600</xdr:colOff>
          <xdr:row>75</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863888"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70384" cy="218470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0393" y="281441"/>
          <a:ext cx="15448110" cy="157196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07128" y="216648"/>
          <a:ext cx="18398665" cy="224802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9"/>
  <sheetViews>
    <sheetView zoomScale="90" zoomScaleNormal="90" workbookViewId="0">
      <selection activeCell="G6" sqref="G6"/>
    </sheetView>
  </sheetViews>
  <sheetFormatPr defaultColWidth="9" defaultRowHeight="15"/>
  <cols>
    <col min="1" max="1" width="9" style="9"/>
    <col min="2" max="2" width="32" style="27" customWidth="1"/>
    <col min="3" max="3" width="114.28515625" style="9" customWidth="1"/>
    <col min="4" max="4" width="8" style="9" customWidth="1"/>
    <col min="5" max="16384" width="9" style="9"/>
  </cols>
  <sheetData>
    <row r="1" spans="1:3" ht="174" customHeight="1"/>
    <row r="3" spans="1:3" ht="20.25">
      <c r="B3" s="758" t="s">
        <v>174</v>
      </c>
      <c r="C3" s="758"/>
    </row>
    <row r="4" spans="1:3" ht="11.25" customHeight="1"/>
    <row r="5" spans="1:3" s="30" customFormat="1" ht="25.5" customHeight="1">
      <c r="B5" s="60" t="s">
        <v>420</v>
      </c>
      <c r="C5" s="60" t="s">
        <v>173</v>
      </c>
    </row>
    <row r="6" spans="1:3" s="176" customFormat="1" ht="48" customHeight="1">
      <c r="A6" s="241"/>
      <c r="B6" s="618" t="s">
        <v>170</v>
      </c>
      <c r="C6" s="671" t="s">
        <v>604</v>
      </c>
    </row>
    <row r="7" spans="1:3" s="176" customFormat="1" ht="21" customHeight="1">
      <c r="A7" s="241"/>
      <c r="B7" s="612" t="s">
        <v>552</v>
      </c>
      <c r="C7" s="672" t="s">
        <v>617</v>
      </c>
    </row>
    <row r="8" spans="1:3" s="176" customFormat="1" ht="32.25" customHeight="1">
      <c r="B8" s="612" t="s">
        <v>367</v>
      </c>
      <c r="C8" s="673" t="s">
        <v>605</v>
      </c>
    </row>
    <row r="9" spans="1:3" s="176" customFormat="1" ht="27.75" customHeight="1">
      <c r="B9" s="612" t="s">
        <v>169</v>
      </c>
      <c r="C9" s="673" t="s">
        <v>606</v>
      </c>
    </row>
    <row r="10" spans="1:3" s="176" customFormat="1" ht="33" customHeight="1">
      <c r="B10" s="612" t="s">
        <v>602</v>
      </c>
      <c r="C10" s="672" t="s">
        <v>610</v>
      </c>
    </row>
    <row r="11" spans="1:3" s="176" customFormat="1" ht="26.25" customHeight="1">
      <c r="B11" s="627" t="s">
        <v>368</v>
      </c>
      <c r="C11" s="675" t="s">
        <v>607</v>
      </c>
    </row>
    <row r="12" spans="1:3" s="176" customFormat="1" ht="39.75" customHeight="1">
      <c r="B12" s="612" t="s">
        <v>369</v>
      </c>
      <c r="C12" s="673" t="s">
        <v>608</v>
      </c>
    </row>
    <row r="13" spans="1:3" s="176" customFormat="1" ht="18" customHeight="1">
      <c r="B13" s="612" t="s">
        <v>370</v>
      </c>
      <c r="C13" s="673" t="s">
        <v>609</v>
      </c>
    </row>
    <row r="14" spans="1:3" s="176" customFormat="1" ht="13.5" customHeight="1">
      <c r="B14" s="612"/>
      <c r="C14" s="674"/>
    </row>
    <row r="15" spans="1:3" s="176" customFormat="1" ht="18" customHeight="1">
      <c r="B15" s="612" t="s">
        <v>673</v>
      </c>
      <c r="C15" s="672" t="s">
        <v>671</v>
      </c>
    </row>
    <row r="16" spans="1:3" s="176" customFormat="1" ht="8.25" customHeight="1">
      <c r="B16" s="612"/>
      <c r="C16" s="674"/>
    </row>
    <row r="17" spans="2:3" s="176" customFormat="1" ht="33" customHeight="1">
      <c r="B17" s="676" t="s">
        <v>603</v>
      </c>
      <c r="C17" s="677" t="s">
        <v>672</v>
      </c>
    </row>
    <row r="18" spans="2:3" s="103" customFormat="1" ht="15.75">
      <c r="B18" s="176"/>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3"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P534"/>
  <sheetViews>
    <sheetView topLeftCell="A31" zoomScale="90" zoomScaleNormal="90" zoomScaleSheetLayoutView="80" zoomScalePageLayoutView="85" workbookViewId="0">
      <selection activeCell="G47" sqref="G47"/>
    </sheetView>
  </sheetViews>
  <sheetFormatPr defaultColWidth="9" defaultRowHeight="14.25" outlineLevelRow="1" outlineLevelCol="1"/>
  <cols>
    <col min="1" max="1" width="4.5703125" style="509" customWidth="1"/>
    <col min="2" max="2" width="43.5703125" style="254" customWidth="1"/>
    <col min="3" max="3" width="14" style="254" customWidth="1"/>
    <col min="4" max="4" width="18" style="253" customWidth="1"/>
    <col min="5" max="13" width="11.28515625" style="253" bestFit="1" customWidth="1" outlineLevel="1"/>
    <col min="14" max="14" width="12.42578125" style="253" customWidth="1" outlineLevel="1"/>
    <col min="15" max="15" width="17.5703125" style="253" customWidth="1"/>
    <col min="16" max="24" width="9.42578125" style="253" customWidth="1" outlineLevel="1"/>
    <col min="25" max="25" width="14" style="255" customWidth="1"/>
    <col min="26" max="26" width="14.5703125" style="255" customWidth="1"/>
    <col min="27" max="27" width="17" style="255" customWidth="1"/>
    <col min="28" max="28" width="17.5703125" style="255" customWidth="1"/>
    <col min="29" max="35" width="14.5703125" style="255" customWidth="1"/>
    <col min="36" max="38" width="15" style="255" customWidth="1"/>
    <col min="39" max="39" width="14.28515625" style="256" customWidth="1"/>
    <col min="40" max="40" width="14.5703125" style="253" customWidth="1"/>
    <col min="41" max="41" width="15" style="253" customWidth="1"/>
    <col min="42" max="42" width="14" style="253" customWidth="1"/>
    <col min="43" max="43" width="9.5703125" style="253" customWidth="1"/>
    <col min="44" max="44" width="11" style="253" customWidth="1"/>
    <col min="45" max="45" width="12" style="253" customWidth="1"/>
    <col min="46" max="46" width="6.42578125" style="253" bestFit="1" customWidth="1"/>
    <col min="47" max="51" width="9" style="253"/>
    <col min="52" max="52" width="6.42578125" style="253" bestFit="1" customWidth="1"/>
    <col min="53" max="16384" width="9" style="253"/>
  </cols>
  <sheetData>
    <row r="1" spans="1:39" ht="164.25" customHeight="1"/>
    <row r="2" spans="1:39" ht="23.25" customHeight="1" thickBot="1"/>
    <row r="3" spans="1:39" ht="25.5" customHeight="1" thickBot="1">
      <c r="B3" s="822" t="s">
        <v>171</v>
      </c>
      <c r="C3" s="257" t="s">
        <v>175</v>
      </c>
      <c r="D3" s="507"/>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822"/>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5"/>
      <c r="C5" s="803" t="s">
        <v>551</v>
      </c>
      <c r="D5" s="804"/>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822" t="s">
        <v>505</v>
      </c>
      <c r="C7" s="821" t="s">
        <v>636</v>
      </c>
      <c r="D7" s="821"/>
      <c r="E7" s="821"/>
      <c r="F7" s="821"/>
      <c r="G7" s="821"/>
      <c r="H7" s="821"/>
      <c r="I7" s="821"/>
      <c r="J7" s="821"/>
      <c r="K7" s="821"/>
      <c r="L7" s="821"/>
      <c r="M7" s="821"/>
      <c r="N7" s="821"/>
      <c r="O7" s="821"/>
      <c r="P7" s="821"/>
      <c r="Q7" s="821"/>
      <c r="R7" s="821"/>
      <c r="S7" s="821"/>
      <c r="T7" s="821"/>
      <c r="U7" s="821"/>
      <c r="V7" s="821"/>
      <c r="W7" s="821"/>
      <c r="X7" s="821"/>
      <c r="Y7" s="606"/>
      <c r="Z7" s="606"/>
      <c r="AA7" s="606"/>
      <c r="AB7" s="606"/>
      <c r="AC7" s="606"/>
      <c r="AD7" s="606"/>
      <c r="AE7" s="270"/>
      <c r="AF7" s="270"/>
      <c r="AG7" s="270"/>
      <c r="AH7" s="270"/>
      <c r="AI7" s="270"/>
      <c r="AJ7" s="270"/>
      <c r="AK7" s="270"/>
      <c r="AL7" s="270"/>
    </row>
    <row r="8" spans="1:39" s="271" customFormat="1" ht="58.5" customHeight="1">
      <c r="A8" s="509"/>
      <c r="B8" s="822"/>
      <c r="C8" s="821" t="s">
        <v>574</v>
      </c>
      <c r="D8" s="821"/>
      <c r="E8" s="821"/>
      <c r="F8" s="821"/>
      <c r="G8" s="821"/>
      <c r="H8" s="821"/>
      <c r="I8" s="821"/>
      <c r="J8" s="821"/>
      <c r="K8" s="821"/>
      <c r="L8" s="821"/>
      <c r="M8" s="821"/>
      <c r="N8" s="821"/>
      <c r="O8" s="821"/>
      <c r="P8" s="821"/>
      <c r="Q8" s="821"/>
      <c r="R8" s="821"/>
      <c r="S8" s="821"/>
      <c r="T8" s="821"/>
      <c r="U8" s="821"/>
      <c r="V8" s="821"/>
      <c r="W8" s="821"/>
      <c r="X8" s="821"/>
      <c r="Y8" s="606"/>
      <c r="Z8" s="606"/>
      <c r="AA8" s="606"/>
      <c r="AB8" s="606"/>
      <c r="AC8" s="606"/>
      <c r="AD8" s="606"/>
      <c r="AE8" s="272"/>
      <c r="AF8" s="255"/>
      <c r="AG8" s="255"/>
      <c r="AH8" s="255"/>
      <c r="AI8" s="255"/>
      <c r="AJ8" s="255"/>
      <c r="AK8" s="255"/>
      <c r="AL8" s="255"/>
      <c r="AM8" s="256"/>
    </row>
    <row r="9" spans="1:39" s="271" customFormat="1" ht="57.75" customHeight="1">
      <c r="A9" s="509"/>
      <c r="B9" s="273"/>
      <c r="C9" s="821" t="s">
        <v>573</v>
      </c>
      <c r="D9" s="821"/>
      <c r="E9" s="821"/>
      <c r="F9" s="821"/>
      <c r="G9" s="821"/>
      <c r="H9" s="821"/>
      <c r="I9" s="821"/>
      <c r="J9" s="821"/>
      <c r="K9" s="821"/>
      <c r="L9" s="821"/>
      <c r="M9" s="821"/>
      <c r="N9" s="821"/>
      <c r="O9" s="821"/>
      <c r="P9" s="821"/>
      <c r="Q9" s="821"/>
      <c r="R9" s="821"/>
      <c r="S9" s="821"/>
      <c r="T9" s="821"/>
      <c r="U9" s="821"/>
      <c r="V9" s="821"/>
      <c r="W9" s="821"/>
      <c r="X9" s="821"/>
      <c r="Y9" s="606"/>
      <c r="Z9" s="606"/>
      <c r="AA9" s="606"/>
      <c r="AB9" s="606"/>
      <c r="AC9" s="606"/>
      <c r="AD9" s="606"/>
      <c r="AE9" s="272"/>
      <c r="AF9" s="255"/>
      <c r="AG9" s="255"/>
      <c r="AH9" s="255"/>
      <c r="AI9" s="255"/>
      <c r="AJ9" s="255"/>
      <c r="AK9" s="255"/>
      <c r="AL9" s="255"/>
      <c r="AM9" s="256"/>
    </row>
    <row r="10" spans="1:39" ht="41.25" customHeight="1">
      <c r="B10" s="275"/>
      <c r="C10" s="821" t="s">
        <v>639</v>
      </c>
      <c r="D10" s="821"/>
      <c r="E10" s="821"/>
      <c r="F10" s="821"/>
      <c r="G10" s="821"/>
      <c r="H10" s="821"/>
      <c r="I10" s="821"/>
      <c r="J10" s="821"/>
      <c r="K10" s="821"/>
      <c r="L10" s="821"/>
      <c r="M10" s="821"/>
      <c r="N10" s="821"/>
      <c r="O10" s="821"/>
      <c r="P10" s="821"/>
      <c r="Q10" s="821"/>
      <c r="R10" s="821"/>
      <c r="S10" s="821"/>
      <c r="T10" s="821"/>
      <c r="U10" s="821"/>
      <c r="V10" s="821"/>
      <c r="W10" s="821"/>
      <c r="X10" s="821"/>
      <c r="Y10" s="606"/>
      <c r="Z10" s="606"/>
      <c r="AA10" s="606"/>
      <c r="AB10" s="606"/>
      <c r="AC10" s="606"/>
      <c r="AD10" s="606"/>
      <c r="AE10" s="272"/>
      <c r="AF10" s="276"/>
      <c r="AG10" s="276"/>
      <c r="AH10" s="276"/>
      <c r="AI10" s="276"/>
      <c r="AJ10" s="276"/>
      <c r="AK10" s="276"/>
      <c r="AL10" s="276"/>
    </row>
    <row r="11" spans="1:39" ht="53.25" customHeight="1">
      <c r="C11" s="821" t="s">
        <v>624</v>
      </c>
      <c r="D11" s="821"/>
      <c r="E11" s="821"/>
      <c r="F11" s="821"/>
      <c r="G11" s="821"/>
      <c r="H11" s="821"/>
      <c r="I11" s="821"/>
      <c r="J11" s="821"/>
      <c r="K11" s="821"/>
      <c r="L11" s="821"/>
      <c r="M11" s="821"/>
      <c r="N11" s="821"/>
      <c r="O11" s="821"/>
      <c r="P11" s="821"/>
      <c r="Q11" s="821"/>
      <c r="R11" s="821"/>
      <c r="S11" s="821"/>
      <c r="T11" s="821"/>
      <c r="U11" s="821"/>
      <c r="V11" s="821"/>
      <c r="W11" s="821"/>
      <c r="X11" s="821"/>
      <c r="Y11" s="606"/>
      <c r="Z11" s="606"/>
      <c r="AA11" s="606"/>
      <c r="AB11" s="606"/>
      <c r="AC11" s="606"/>
      <c r="AD11" s="606"/>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822" t="s">
        <v>527</v>
      </c>
      <c r="C13" s="591" t="s">
        <v>522</v>
      </c>
      <c r="D13" s="541"/>
      <c r="E13" s="541"/>
      <c r="F13" s="541"/>
      <c r="G13" s="541"/>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272"/>
      <c r="AF13" s="276"/>
      <c r="AG13" s="276"/>
      <c r="AH13" s="276"/>
      <c r="AI13" s="276"/>
      <c r="AJ13" s="276"/>
      <c r="AK13" s="276"/>
      <c r="AL13" s="276"/>
      <c r="AM13" s="253"/>
    </row>
    <row r="14" spans="1:39" ht="20.25" customHeight="1">
      <c r="B14" s="822"/>
      <c r="C14" s="591" t="s">
        <v>523</v>
      </c>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272"/>
      <c r="AF14" s="276"/>
      <c r="AG14" s="276"/>
      <c r="AH14" s="276"/>
      <c r="AI14" s="276"/>
      <c r="AJ14" s="276"/>
      <c r="AK14" s="276"/>
      <c r="AL14" s="276"/>
      <c r="AM14" s="253"/>
    </row>
    <row r="15" spans="1:39" ht="20.25" customHeight="1">
      <c r="C15" s="591" t="s">
        <v>524</v>
      </c>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272"/>
      <c r="AF15" s="276"/>
      <c r="AG15" s="276"/>
      <c r="AH15" s="276"/>
      <c r="AI15" s="276"/>
      <c r="AJ15" s="276"/>
      <c r="AK15" s="276"/>
      <c r="AL15" s="276"/>
      <c r="AM15" s="253"/>
    </row>
    <row r="16" spans="1:39" ht="20.25" customHeight="1">
      <c r="C16" s="591" t="s">
        <v>525</v>
      </c>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75">
      <c r="B18" s="280" t="s">
        <v>241</v>
      </c>
      <c r="C18" s="281"/>
      <c r="E18" s="590"/>
      <c r="O18" s="281"/>
      <c r="Y18" s="270"/>
      <c r="Z18" s="267"/>
      <c r="AA18" s="267"/>
      <c r="AB18" s="267"/>
      <c r="AC18" s="267"/>
      <c r="AD18" s="267"/>
      <c r="AE18" s="267"/>
      <c r="AF18" s="267"/>
      <c r="AG18" s="267"/>
      <c r="AH18" s="267"/>
      <c r="AI18" s="267"/>
      <c r="AJ18" s="267"/>
      <c r="AK18" s="267"/>
      <c r="AL18" s="267"/>
      <c r="AM18" s="282"/>
    </row>
    <row r="19" spans="1:39" s="283" customFormat="1" ht="36" customHeight="1">
      <c r="A19" s="509"/>
      <c r="B19" s="812" t="s">
        <v>211</v>
      </c>
      <c r="C19" s="814" t="s">
        <v>33</v>
      </c>
      <c r="D19" s="284" t="s">
        <v>422</v>
      </c>
      <c r="E19" s="816" t="s">
        <v>209</v>
      </c>
      <c r="F19" s="817"/>
      <c r="G19" s="817"/>
      <c r="H19" s="817"/>
      <c r="I19" s="817"/>
      <c r="J19" s="817"/>
      <c r="K19" s="817"/>
      <c r="L19" s="817"/>
      <c r="M19" s="818"/>
      <c r="N19" s="819" t="s">
        <v>213</v>
      </c>
      <c r="O19" s="284" t="s">
        <v>423</v>
      </c>
      <c r="P19" s="816" t="s">
        <v>212</v>
      </c>
      <c r="Q19" s="817"/>
      <c r="R19" s="817"/>
      <c r="S19" s="817"/>
      <c r="T19" s="817"/>
      <c r="U19" s="817"/>
      <c r="V19" s="817"/>
      <c r="W19" s="817"/>
      <c r="X19" s="818"/>
      <c r="Y19" s="809" t="s">
        <v>243</v>
      </c>
      <c r="Z19" s="810"/>
      <c r="AA19" s="810"/>
      <c r="AB19" s="810"/>
      <c r="AC19" s="810"/>
      <c r="AD19" s="810"/>
      <c r="AE19" s="810"/>
      <c r="AF19" s="810"/>
      <c r="AG19" s="810"/>
      <c r="AH19" s="810"/>
      <c r="AI19" s="810"/>
      <c r="AJ19" s="810"/>
      <c r="AK19" s="810"/>
      <c r="AL19" s="810"/>
      <c r="AM19" s="811"/>
    </row>
    <row r="20" spans="1:39" s="283" customFormat="1" ht="59.25" customHeight="1">
      <c r="A20" s="509"/>
      <c r="B20" s="813"/>
      <c r="C20" s="815"/>
      <c r="D20" s="285">
        <v>2011</v>
      </c>
      <c r="E20" s="285">
        <v>2012</v>
      </c>
      <c r="F20" s="285">
        <v>2013</v>
      </c>
      <c r="G20" s="285">
        <v>2014</v>
      </c>
      <c r="H20" s="285">
        <v>2015</v>
      </c>
      <c r="I20" s="285">
        <v>2016</v>
      </c>
      <c r="J20" s="285">
        <v>2017</v>
      </c>
      <c r="K20" s="285">
        <v>2018</v>
      </c>
      <c r="L20" s="285">
        <v>2019</v>
      </c>
      <c r="M20" s="285">
        <v>2020</v>
      </c>
      <c r="N20" s="820"/>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General Service 50 to 4,999 kW</v>
      </c>
      <c r="AB20" s="286" t="str">
        <f>'1.  LRAMVA Summary'!G52</f>
        <v>Large Use</v>
      </c>
      <c r="AC20" s="286" t="str">
        <f>'1.  LRAMVA Summary'!H52</f>
        <v>Large Use 2</v>
      </c>
      <c r="AD20" s="286" t="str">
        <f>'1.  LRAMVA Summary'!I52</f>
        <v>Street Lighting</v>
      </c>
      <c r="AE20" s="286" t="str">
        <f>'1.  LRAMVA Summary'!J52</f>
        <v>Unmetered Scattered Load</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10"/>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
        <v>28</v>
      </c>
      <c r="AB21" s="291" t="s">
        <v>28</v>
      </c>
      <c r="AC21" s="291" t="str">
        <f>'1.  LRAMVA Summary'!H53</f>
        <v>kW</v>
      </c>
      <c r="AD21" s="291" t="str">
        <f>'1.  LRAMVA Summary'!I53</f>
        <v>kW</v>
      </c>
      <c r="AE21" s="291" t="str">
        <f>'1.  LRAMVA Summary'!J53</f>
        <v>kWh</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customHeight="1" outlineLevel="1">
      <c r="A22" s="509">
        <v>1</v>
      </c>
      <c r="B22" s="294" t="s">
        <v>1</v>
      </c>
      <c r="C22" s="291" t="s">
        <v>25</v>
      </c>
      <c r="D22" s="295">
        <v>1238865</v>
      </c>
      <c r="E22" s="295">
        <v>1238865</v>
      </c>
      <c r="F22" s="295">
        <v>1238865</v>
      </c>
      <c r="G22" s="295">
        <v>1235024</v>
      </c>
      <c r="H22" s="295">
        <v>845705</v>
      </c>
      <c r="I22" s="295">
        <v>0</v>
      </c>
      <c r="J22" s="295">
        <v>0</v>
      </c>
      <c r="K22" s="295">
        <v>0</v>
      </c>
      <c r="L22" s="295">
        <v>0</v>
      </c>
      <c r="M22" s="295">
        <v>0</v>
      </c>
      <c r="N22" s="291"/>
      <c r="O22" s="295">
        <v>172</v>
      </c>
      <c r="P22" s="295">
        <v>171.607</v>
      </c>
      <c r="Q22" s="295">
        <v>171.607</v>
      </c>
      <c r="R22" s="295">
        <v>167.31100000000001</v>
      </c>
      <c r="S22" s="295">
        <v>111.193</v>
      </c>
      <c r="T22" s="295">
        <v>0</v>
      </c>
      <c r="U22" s="295">
        <v>0</v>
      </c>
      <c r="V22" s="295">
        <v>0</v>
      </c>
      <c r="W22" s="295">
        <v>0</v>
      </c>
      <c r="X22" s="295">
        <v>0</v>
      </c>
      <c r="Y22" s="410">
        <v>1</v>
      </c>
      <c r="Z22" s="410"/>
      <c r="AA22" s="410"/>
      <c r="AB22" s="410"/>
      <c r="AC22" s="410"/>
      <c r="AD22" s="410"/>
      <c r="AE22" s="410"/>
      <c r="AF22" s="410"/>
      <c r="AG22" s="410"/>
      <c r="AH22" s="410"/>
      <c r="AI22" s="410"/>
      <c r="AJ22" s="410"/>
      <c r="AK22" s="410"/>
      <c r="AL22" s="410"/>
      <c r="AM22" s="296">
        <f>SUM(Y22:AL22)</f>
        <v>1</v>
      </c>
    </row>
    <row r="23" spans="1:39" s="283" customFormat="1" ht="15" outlineLevel="1">
      <c r="A23" s="509"/>
      <c r="B23" s="294" t="s">
        <v>214</v>
      </c>
      <c r="C23" s="291" t="s">
        <v>163</v>
      </c>
      <c r="D23" s="295"/>
      <c r="E23" s="295"/>
      <c r="F23" s="295"/>
      <c r="G23" s="295"/>
      <c r="H23" s="295"/>
      <c r="I23" s="295"/>
      <c r="J23" s="295"/>
      <c r="K23" s="295"/>
      <c r="L23" s="295"/>
      <c r="M23" s="295"/>
      <c r="N23" s="468"/>
      <c r="O23" s="295"/>
      <c r="P23" s="295"/>
      <c r="Q23" s="295"/>
      <c r="R23" s="295"/>
      <c r="S23" s="295"/>
      <c r="T23" s="295"/>
      <c r="U23" s="295"/>
      <c r="V23" s="295"/>
      <c r="W23" s="295"/>
      <c r="X23" s="295"/>
      <c r="Y23" s="411">
        <v>1</v>
      </c>
      <c r="Z23" s="411">
        <v>0</v>
      </c>
      <c r="AA23" s="411">
        <v>0</v>
      </c>
      <c r="AB23" s="411">
        <v>0</v>
      </c>
      <c r="AC23" s="411">
        <v>0</v>
      </c>
      <c r="AD23" s="411">
        <v>0</v>
      </c>
      <c r="AE23" s="411">
        <v>0</v>
      </c>
      <c r="AF23" s="411">
        <f t="shared" ref="AF23:AL23" si="0">AF22</f>
        <v>0</v>
      </c>
      <c r="AG23" s="411">
        <f t="shared" si="0"/>
        <v>0</v>
      </c>
      <c r="AH23" s="411">
        <f t="shared" si="0"/>
        <v>0</v>
      </c>
      <c r="AI23" s="411">
        <f t="shared" si="0"/>
        <v>0</v>
      </c>
      <c r="AJ23" s="411">
        <f t="shared" si="0"/>
        <v>0</v>
      </c>
      <c r="AK23" s="411">
        <f t="shared" si="0"/>
        <v>0</v>
      </c>
      <c r="AL23" s="411">
        <f t="shared" si="0"/>
        <v>0</v>
      </c>
      <c r="AM23" s="297"/>
    </row>
    <row r="24" spans="1:39" s="303" customFormat="1" ht="15.75" outlineLevel="1">
      <c r="A24" s="511"/>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 outlineLevel="1">
      <c r="A25" s="509">
        <v>2</v>
      </c>
      <c r="B25" s="294" t="s">
        <v>2</v>
      </c>
      <c r="C25" s="291" t="s">
        <v>25</v>
      </c>
      <c r="D25" s="295">
        <v>21438</v>
      </c>
      <c r="E25" s="295">
        <v>21438</v>
      </c>
      <c r="F25" s="295">
        <v>21438</v>
      </c>
      <c r="G25" s="295">
        <v>10247.700000000001</v>
      </c>
      <c r="H25" s="295">
        <v>0</v>
      </c>
      <c r="I25" s="295">
        <v>0</v>
      </c>
      <c r="J25" s="295">
        <v>0</v>
      </c>
      <c r="K25" s="295">
        <v>0</v>
      </c>
      <c r="L25" s="295">
        <v>0</v>
      </c>
      <c r="M25" s="295">
        <v>0</v>
      </c>
      <c r="N25" s="291"/>
      <c r="O25" s="295">
        <v>18</v>
      </c>
      <c r="P25" s="295">
        <v>18.2608</v>
      </c>
      <c r="Q25" s="295">
        <v>18.2608</v>
      </c>
      <c r="R25" s="295">
        <v>5.7472300000000001</v>
      </c>
      <c r="S25" s="295">
        <v>0</v>
      </c>
      <c r="T25" s="295">
        <v>0</v>
      </c>
      <c r="U25" s="295">
        <v>0</v>
      </c>
      <c r="V25" s="295">
        <v>0</v>
      </c>
      <c r="W25" s="295">
        <v>0</v>
      </c>
      <c r="X25" s="295">
        <v>0</v>
      </c>
      <c r="Y25" s="410">
        <v>1</v>
      </c>
      <c r="Z25" s="410"/>
      <c r="AA25" s="410"/>
      <c r="AB25" s="410"/>
      <c r="AC25" s="410"/>
      <c r="AD25" s="410"/>
      <c r="AE25" s="410"/>
      <c r="AF25" s="410"/>
      <c r="AG25" s="410"/>
      <c r="AH25" s="410"/>
      <c r="AI25" s="410"/>
      <c r="AJ25" s="410"/>
      <c r="AK25" s="410"/>
      <c r="AL25" s="410"/>
      <c r="AM25" s="296">
        <f>SUM(Y25:AL25)</f>
        <v>1</v>
      </c>
    </row>
    <row r="26" spans="1:39" s="283" customFormat="1" ht="15" outlineLevel="1">
      <c r="A26" s="509"/>
      <c r="B26" s="294" t="s">
        <v>214</v>
      </c>
      <c r="C26" s="291" t="s">
        <v>163</v>
      </c>
      <c r="D26" s="295"/>
      <c r="E26" s="295"/>
      <c r="F26" s="295"/>
      <c r="G26" s="295"/>
      <c r="H26" s="295"/>
      <c r="I26" s="295"/>
      <c r="J26" s="295"/>
      <c r="K26" s="295"/>
      <c r="L26" s="295"/>
      <c r="M26" s="295"/>
      <c r="N26" s="468"/>
      <c r="O26" s="295"/>
      <c r="P26" s="295"/>
      <c r="Q26" s="295"/>
      <c r="R26" s="295"/>
      <c r="S26" s="295"/>
      <c r="T26" s="295"/>
      <c r="U26" s="295"/>
      <c r="V26" s="295"/>
      <c r="W26" s="295"/>
      <c r="X26" s="295"/>
      <c r="Y26" s="411">
        <v>1</v>
      </c>
      <c r="Z26" s="411">
        <v>0</v>
      </c>
      <c r="AA26" s="411">
        <v>0</v>
      </c>
      <c r="AB26" s="411">
        <v>0</v>
      </c>
      <c r="AC26" s="411">
        <v>0</v>
      </c>
      <c r="AD26" s="411">
        <v>0</v>
      </c>
      <c r="AE26" s="411">
        <v>0</v>
      </c>
      <c r="AF26" s="411">
        <f t="shared" ref="AF26:AL26" si="1">AF25</f>
        <v>0</v>
      </c>
      <c r="AG26" s="411">
        <f t="shared" si="1"/>
        <v>0</v>
      </c>
      <c r="AH26" s="411">
        <f t="shared" si="1"/>
        <v>0</v>
      </c>
      <c r="AI26" s="411">
        <f t="shared" si="1"/>
        <v>0</v>
      </c>
      <c r="AJ26" s="411">
        <f t="shared" si="1"/>
        <v>0</v>
      </c>
      <c r="AK26" s="411">
        <f t="shared" si="1"/>
        <v>0</v>
      </c>
      <c r="AL26" s="411">
        <f t="shared" si="1"/>
        <v>0</v>
      </c>
      <c r="AM26" s="297"/>
    </row>
    <row r="27" spans="1:39" s="303" customFormat="1" ht="15.75" outlineLevel="1">
      <c r="A27" s="511"/>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 outlineLevel="1">
      <c r="A28" s="509">
        <v>3</v>
      </c>
      <c r="B28" s="294" t="s">
        <v>3</v>
      </c>
      <c r="C28" s="291" t="s">
        <v>25</v>
      </c>
      <c r="D28" s="295">
        <v>3070047</v>
      </c>
      <c r="E28" s="295">
        <v>3070047</v>
      </c>
      <c r="F28" s="295">
        <v>3070047</v>
      </c>
      <c r="G28" s="295">
        <v>3070047</v>
      </c>
      <c r="H28" s="295">
        <v>3070047</v>
      </c>
      <c r="I28" s="295">
        <v>3070047</v>
      </c>
      <c r="J28" s="295">
        <v>3070047</v>
      </c>
      <c r="K28" s="295">
        <v>3070047</v>
      </c>
      <c r="L28" s="295">
        <v>3070047</v>
      </c>
      <c r="M28" s="295">
        <v>3070047</v>
      </c>
      <c r="N28" s="291"/>
      <c r="O28" s="295">
        <v>1693</v>
      </c>
      <c r="P28" s="295">
        <v>1692.64</v>
      </c>
      <c r="Q28" s="295">
        <v>1692.64</v>
      </c>
      <c r="R28" s="295">
        <v>1692.64</v>
      </c>
      <c r="S28" s="295">
        <v>1692.64</v>
      </c>
      <c r="T28" s="295">
        <v>1692.64</v>
      </c>
      <c r="U28" s="295">
        <v>1692.64</v>
      </c>
      <c r="V28" s="295">
        <v>1692.64</v>
      </c>
      <c r="W28" s="295">
        <v>1692.64</v>
      </c>
      <c r="X28" s="295">
        <v>1692.64</v>
      </c>
      <c r="Y28" s="410">
        <v>1</v>
      </c>
      <c r="Z28" s="410"/>
      <c r="AA28" s="410"/>
      <c r="AB28" s="410"/>
      <c r="AC28" s="410"/>
      <c r="AD28" s="410"/>
      <c r="AE28" s="410"/>
      <c r="AF28" s="410"/>
      <c r="AG28" s="410"/>
      <c r="AH28" s="410"/>
      <c r="AI28" s="410"/>
      <c r="AJ28" s="410"/>
      <c r="AK28" s="410"/>
      <c r="AL28" s="410"/>
      <c r="AM28" s="296">
        <f>SUM(Y28:AL28)</f>
        <v>1</v>
      </c>
    </row>
    <row r="29" spans="1:39" s="283" customFormat="1" ht="15" outlineLevel="1">
      <c r="A29" s="509"/>
      <c r="B29" s="294" t="s">
        <v>214</v>
      </c>
      <c r="C29" s="291" t="s">
        <v>163</v>
      </c>
      <c r="D29" s="295">
        <v>-545322</v>
      </c>
      <c r="E29" s="295">
        <v>-545322.48479999998</v>
      </c>
      <c r="F29" s="295">
        <v>-545322.48479999998</v>
      </c>
      <c r="G29" s="295">
        <v>-545322.48479999998</v>
      </c>
      <c r="H29" s="295">
        <v>-545322.48479999998</v>
      </c>
      <c r="I29" s="295">
        <v>-545322.48479999998</v>
      </c>
      <c r="J29" s="295">
        <v>-545322.48479999998</v>
      </c>
      <c r="K29" s="295">
        <v>-545322.48479999998</v>
      </c>
      <c r="L29" s="295">
        <v>-545322.48479999998</v>
      </c>
      <c r="M29" s="295">
        <v>-545322.48479999998</v>
      </c>
      <c r="N29" s="468"/>
      <c r="O29" s="295">
        <v>-298</v>
      </c>
      <c r="P29" s="295">
        <v>-297.62702530000001</v>
      </c>
      <c r="Q29" s="295">
        <v>-297.62700000000001</v>
      </c>
      <c r="R29" s="295">
        <v>-297.62700000000001</v>
      </c>
      <c r="S29" s="295">
        <v>-297.62700000000001</v>
      </c>
      <c r="T29" s="295">
        <v>-297.62700000000001</v>
      </c>
      <c r="U29" s="295">
        <v>-297.62700000000001</v>
      </c>
      <c r="V29" s="295">
        <v>-297.62700000000001</v>
      </c>
      <c r="W29" s="295">
        <v>-297.62700000000001</v>
      </c>
      <c r="X29" s="295">
        <v>-297.62700000000001</v>
      </c>
      <c r="Y29" s="411">
        <v>1</v>
      </c>
      <c r="Z29" s="411">
        <v>0</v>
      </c>
      <c r="AA29" s="411">
        <v>0</v>
      </c>
      <c r="AB29" s="411">
        <v>0</v>
      </c>
      <c r="AC29" s="411">
        <v>0</v>
      </c>
      <c r="AD29" s="411">
        <v>0</v>
      </c>
      <c r="AE29" s="411">
        <v>0</v>
      </c>
      <c r="AF29" s="411">
        <f t="shared" ref="AF29:AL29" si="2">AF28</f>
        <v>0</v>
      </c>
      <c r="AG29" s="411">
        <f t="shared" si="2"/>
        <v>0</v>
      </c>
      <c r="AH29" s="411">
        <f t="shared" si="2"/>
        <v>0</v>
      </c>
      <c r="AI29" s="411">
        <f t="shared" si="2"/>
        <v>0</v>
      </c>
      <c r="AJ29" s="411">
        <f t="shared" si="2"/>
        <v>0</v>
      </c>
      <c r="AK29" s="411">
        <f t="shared" si="2"/>
        <v>0</v>
      </c>
      <c r="AL29" s="411">
        <f t="shared" si="2"/>
        <v>0</v>
      </c>
      <c r="AM29" s="297"/>
    </row>
    <row r="30" spans="1:39" s="283" customFormat="1" ht="15" outlineLevel="1">
      <c r="A30" s="509"/>
      <c r="B30" s="294"/>
      <c r="C30" s="305"/>
      <c r="D30" s="291"/>
      <c r="E30" s="291"/>
      <c r="F30" s="291"/>
      <c r="G30" s="291"/>
      <c r="H30" s="291"/>
      <c r="I30" s="291"/>
      <c r="J30" s="291"/>
      <c r="K30" s="291"/>
      <c r="L30" s="291"/>
      <c r="M30" s="291"/>
      <c r="O30" s="291"/>
      <c r="P30" s="291"/>
      <c r="Q30" s="291"/>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 outlineLevel="1">
      <c r="A31" s="509">
        <v>4</v>
      </c>
      <c r="B31" s="294" t="s">
        <v>4</v>
      </c>
      <c r="C31" s="291" t="s">
        <v>25</v>
      </c>
      <c r="D31" s="295">
        <v>810293</v>
      </c>
      <c r="E31" s="295">
        <v>810293</v>
      </c>
      <c r="F31" s="295">
        <v>810293</v>
      </c>
      <c r="G31" s="295">
        <v>810293</v>
      </c>
      <c r="H31" s="295">
        <v>745857</v>
      </c>
      <c r="I31" s="295">
        <v>675463</v>
      </c>
      <c r="J31" s="295">
        <v>534237</v>
      </c>
      <c r="K31" s="295">
        <v>530959</v>
      </c>
      <c r="L31" s="295">
        <v>665790</v>
      </c>
      <c r="M31" s="295">
        <v>261108</v>
      </c>
      <c r="N31" s="291"/>
      <c r="O31" s="295">
        <v>50</v>
      </c>
      <c r="P31" s="295">
        <v>49.745899999999999</v>
      </c>
      <c r="Q31" s="295">
        <v>49.745899999999999</v>
      </c>
      <c r="R31" s="295">
        <v>49.745899999999999</v>
      </c>
      <c r="S31" s="295">
        <v>46.762300000000003</v>
      </c>
      <c r="T31" s="295">
        <v>43.502899999999997</v>
      </c>
      <c r="U31" s="295">
        <v>36.963700000000003</v>
      </c>
      <c r="V31" s="295">
        <v>36.589599999999997</v>
      </c>
      <c r="W31" s="295">
        <v>42.832599999999999</v>
      </c>
      <c r="X31" s="295">
        <v>24.0947</v>
      </c>
      <c r="Y31" s="410">
        <v>1</v>
      </c>
      <c r="Z31" s="410"/>
      <c r="AA31" s="410"/>
      <c r="AB31" s="410"/>
      <c r="AC31" s="410"/>
      <c r="AD31" s="410"/>
      <c r="AE31" s="410"/>
      <c r="AF31" s="410"/>
      <c r="AG31" s="410"/>
      <c r="AH31" s="410"/>
      <c r="AI31" s="410"/>
      <c r="AJ31" s="410"/>
      <c r="AK31" s="410"/>
      <c r="AL31" s="410"/>
      <c r="AM31" s="296">
        <f>SUM(Y31:AL31)</f>
        <v>1</v>
      </c>
    </row>
    <row r="32" spans="1:39" s="283" customFormat="1" ht="15" outlineLevel="1">
      <c r="A32" s="509"/>
      <c r="B32" s="294" t="s">
        <v>214</v>
      </c>
      <c r="C32" s="291" t="s">
        <v>163</v>
      </c>
      <c r="D32" s="295">
        <v>11144</v>
      </c>
      <c r="E32" s="295">
        <v>11144.32396</v>
      </c>
      <c r="F32" s="295">
        <v>11144.32396</v>
      </c>
      <c r="G32" s="295">
        <v>11144.32396</v>
      </c>
      <c r="H32" s="295">
        <v>11144.32396</v>
      </c>
      <c r="I32" s="295">
        <v>10182.354600000001</v>
      </c>
      <c r="J32" s="295">
        <v>6246.7865229999998</v>
      </c>
      <c r="K32" s="295">
        <v>6238.2813729999998</v>
      </c>
      <c r="L32" s="295">
        <v>6238.2813729999998</v>
      </c>
      <c r="M32" s="295">
        <v>2209.6905409999999</v>
      </c>
      <c r="N32" s="468"/>
      <c r="O32" s="295">
        <v>1</v>
      </c>
      <c r="P32" s="295">
        <v>0.65085810399999999</v>
      </c>
      <c r="Q32" s="295">
        <v>0.65085809999999999</v>
      </c>
      <c r="R32" s="295">
        <v>0.65085809999999999</v>
      </c>
      <c r="S32" s="295">
        <v>0.65085809999999999</v>
      </c>
      <c r="T32" s="295">
        <v>0.60631610000000002</v>
      </c>
      <c r="U32" s="295">
        <v>0.42408770000000001</v>
      </c>
      <c r="V32" s="295">
        <v>0.42311680000000002</v>
      </c>
      <c r="W32" s="295">
        <v>0.42311680000000002</v>
      </c>
      <c r="X32" s="295">
        <v>0.23658109999999999</v>
      </c>
      <c r="Y32" s="411">
        <v>1</v>
      </c>
      <c r="Z32" s="411">
        <v>0</v>
      </c>
      <c r="AA32" s="411">
        <v>0</v>
      </c>
      <c r="AB32" s="411">
        <v>0</v>
      </c>
      <c r="AC32" s="411">
        <v>0</v>
      </c>
      <c r="AD32" s="411">
        <v>0</v>
      </c>
      <c r="AE32" s="411">
        <v>0</v>
      </c>
      <c r="AF32" s="411">
        <f t="shared" ref="AF32:AL32" si="3">AF31</f>
        <v>0</v>
      </c>
      <c r="AG32" s="411">
        <f t="shared" si="3"/>
        <v>0</v>
      </c>
      <c r="AH32" s="411">
        <f t="shared" si="3"/>
        <v>0</v>
      </c>
      <c r="AI32" s="411">
        <f t="shared" si="3"/>
        <v>0</v>
      </c>
      <c r="AJ32" s="411">
        <f t="shared" si="3"/>
        <v>0</v>
      </c>
      <c r="AK32" s="411">
        <f t="shared" si="3"/>
        <v>0</v>
      </c>
      <c r="AL32" s="411">
        <f t="shared" si="3"/>
        <v>0</v>
      </c>
      <c r="AM32" s="297"/>
    </row>
    <row r="33" spans="1:39" s="283" customFormat="1" ht="15" outlineLevel="1">
      <c r="A33" s="509"/>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 outlineLevel="1">
      <c r="A34" s="509">
        <v>5</v>
      </c>
      <c r="B34" s="294" t="s">
        <v>5</v>
      </c>
      <c r="C34" s="291" t="s">
        <v>25</v>
      </c>
      <c r="D34" s="295">
        <v>1188091</v>
      </c>
      <c r="E34" s="295">
        <v>1188091</v>
      </c>
      <c r="F34" s="295">
        <v>1188091</v>
      </c>
      <c r="G34" s="295">
        <v>1188091</v>
      </c>
      <c r="H34" s="295">
        <v>1085828</v>
      </c>
      <c r="I34" s="295">
        <v>974110</v>
      </c>
      <c r="J34" s="295">
        <v>734417</v>
      </c>
      <c r="K34" s="295">
        <v>731737</v>
      </c>
      <c r="L34" s="295">
        <v>945719</v>
      </c>
      <c r="M34" s="295">
        <v>303473</v>
      </c>
      <c r="N34" s="291"/>
      <c r="O34" s="295">
        <v>68</v>
      </c>
      <c r="P34" s="295">
        <v>67.979600000000005</v>
      </c>
      <c r="Q34" s="295">
        <v>67.979600000000005</v>
      </c>
      <c r="R34" s="295">
        <v>67.979600000000005</v>
      </c>
      <c r="S34" s="295">
        <v>63.244500000000002</v>
      </c>
      <c r="T34" s="295">
        <v>58.0717</v>
      </c>
      <c r="U34" s="295">
        <v>46.973199999999999</v>
      </c>
      <c r="V34" s="295">
        <v>46.667299999999997</v>
      </c>
      <c r="W34" s="295">
        <v>56.575299999999999</v>
      </c>
      <c r="X34" s="295">
        <v>26.837399999999999</v>
      </c>
      <c r="Y34" s="410">
        <v>1</v>
      </c>
      <c r="Z34" s="410"/>
      <c r="AA34" s="410"/>
      <c r="AB34" s="410"/>
      <c r="AC34" s="410"/>
      <c r="AD34" s="410"/>
      <c r="AE34" s="410"/>
      <c r="AF34" s="410"/>
      <c r="AG34" s="410"/>
      <c r="AH34" s="410"/>
      <c r="AI34" s="410"/>
      <c r="AJ34" s="410"/>
      <c r="AK34" s="410"/>
      <c r="AL34" s="410"/>
      <c r="AM34" s="296">
        <f>SUM(Y34:AL34)</f>
        <v>1</v>
      </c>
    </row>
    <row r="35" spans="1:39" s="283" customFormat="1" ht="15" outlineLevel="1">
      <c r="A35" s="509"/>
      <c r="B35" s="294" t="s">
        <v>214</v>
      </c>
      <c r="C35" s="291" t="s">
        <v>163</v>
      </c>
      <c r="D35" s="295">
        <v>88271</v>
      </c>
      <c r="E35" s="295">
        <v>88271.216190000006</v>
      </c>
      <c r="F35" s="295">
        <v>88271.216190000006</v>
      </c>
      <c r="G35" s="295">
        <v>88271.216190000006</v>
      </c>
      <c r="H35" s="295">
        <v>88271.216190000006</v>
      </c>
      <c r="I35" s="295">
        <v>80213.233810000005</v>
      </c>
      <c r="J35" s="295">
        <v>43306.25505</v>
      </c>
      <c r="K35" s="295">
        <v>43297.432500000003</v>
      </c>
      <c r="L35" s="295">
        <v>43297.432500000003</v>
      </c>
      <c r="M35" s="295">
        <v>9551.7487139999994</v>
      </c>
      <c r="N35" s="468"/>
      <c r="O35" s="295">
        <v>4</v>
      </c>
      <c r="P35" s="295">
        <v>4.3607827209999996</v>
      </c>
      <c r="Q35" s="295">
        <v>4.3607826999999997</v>
      </c>
      <c r="R35" s="295">
        <v>4.3607826999999997</v>
      </c>
      <c r="S35" s="295">
        <v>4.3607826999999997</v>
      </c>
      <c r="T35" s="295">
        <v>3.9876744</v>
      </c>
      <c r="U35" s="295">
        <v>2.2787723999999998</v>
      </c>
      <c r="V35" s="295">
        <v>2.2777652000000002</v>
      </c>
      <c r="W35" s="295">
        <v>2.2777652000000002</v>
      </c>
      <c r="X35" s="295">
        <v>0.71524049999999995</v>
      </c>
      <c r="Y35" s="411">
        <v>1</v>
      </c>
      <c r="Z35" s="411">
        <v>0</v>
      </c>
      <c r="AA35" s="411">
        <v>0</v>
      </c>
      <c r="AB35" s="411">
        <v>0</v>
      </c>
      <c r="AC35" s="411">
        <v>0</v>
      </c>
      <c r="AD35" s="411">
        <v>0</v>
      </c>
      <c r="AE35" s="411">
        <v>0</v>
      </c>
      <c r="AF35" s="411">
        <f t="shared" ref="AF35:AL35" si="4">AF34</f>
        <v>0</v>
      </c>
      <c r="AG35" s="411">
        <f t="shared" si="4"/>
        <v>0</v>
      </c>
      <c r="AH35" s="411">
        <f t="shared" si="4"/>
        <v>0</v>
      </c>
      <c r="AI35" s="411">
        <f t="shared" si="4"/>
        <v>0</v>
      </c>
      <c r="AJ35" s="411">
        <f t="shared" si="4"/>
        <v>0</v>
      </c>
      <c r="AK35" s="411">
        <f t="shared" si="4"/>
        <v>0</v>
      </c>
      <c r="AL35" s="411">
        <f t="shared" si="4"/>
        <v>0</v>
      </c>
      <c r="AM35" s="297"/>
    </row>
    <row r="36" spans="1:39" s="283" customFormat="1" ht="15" outlineLevel="1">
      <c r="A36" s="509"/>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 outlineLevel="1">
      <c r="A37" s="509">
        <v>6</v>
      </c>
      <c r="B37" s="294" t="s">
        <v>6</v>
      </c>
      <c r="C37" s="291" t="s">
        <v>25</v>
      </c>
      <c r="D37" s="295"/>
      <c r="E37" s="295"/>
      <c r="F37" s="295"/>
      <c r="G37" s="295"/>
      <c r="H37" s="295"/>
      <c r="I37" s="295"/>
      <c r="J37" s="295"/>
      <c r="K37" s="295"/>
      <c r="L37" s="295"/>
      <c r="M37" s="295"/>
      <c r="N37" s="291"/>
      <c r="O37" s="295"/>
      <c r="P37" s="295"/>
      <c r="Q37" s="295"/>
      <c r="R37" s="295"/>
      <c r="S37" s="295"/>
      <c r="T37" s="295"/>
      <c r="U37" s="295"/>
      <c r="V37" s="295"/>
      <c r="W37" s="295"/>
      <c r="X37" s="295"/>
      <c r="Y37" s="410"/>
      <c r="Z37" s="410"/>
      <c r="AA37" s="410"/>
      <c r="AB37" s="410"/>
      <c r="AC37" s="410"/>
      <c r="AD37" s="410"/>
      <c r="AE37" s="410"/>
      <c r="AF37" s="410"/>
      <c r="AG37" s="410"/>
      <c r="AH37" s="410"/>
      <c r="AI37" s="410"/>
      <c r="AJ37" s="410"/>
      <c r="AK37" s="410"/>
      <c r="AL37" s="410"/>
      <c r="AM37" s="296">
        <f>SUM(Y37:AL37)</f>
        <v>0</v>
      </c>
    </row>
    <row r="38" spans="1:39" s="283" customFormat="1" ht="15" outlineLevel="1">
      <c r="A38" s="509"/>
      <c r="B38" s="294" t="s">
        <v>214</v>
      </c>
      <c r="C38" s="291" t="s">
        <v>163</v>
      </c>
      <c r="D38" s="295"/>
      <c r="E38" s="295"/>
      <c r="F38" s="295"/>
      <c r="G38" s="295"/>
      <c r="H38" s="295"/>
      <c r="I38" s="295"/>
      <c r="J38" s="295"/>
      <c r="K38" s="295"/>
      <c r="L38" s="295"/>
      <c r="M38" s="295"/>
      <c r="N38" s="468"/>
      <c r="O38" s="295"/>
      <c r="P38" s="295"/>
      <c r="Q38" s="295"/>
      <c r="R38" s="295"/>
      <c r="S38" s="295"/>
      <c r="T38" s="295"/>
      <c r="U38" s="295"/>
      <c r="V38" s="295"/>
      <c r="W38" s="295"/>
      <c r="X38" s="295"/>
      <c r="Y38" s="411">
        <v>0</v>
      </c>
      <c r="Z38" s="411">
        <v>0</v>
      </c>
      <c r="AA38" s="411">
        <v>0</v>
      </c>
      <c r="AB38" s="411">
        <v>0</v>
      </c>
      <c r="AC38" s="411">
        <v>0</v>
      </c>
      <c r="AD38" s="411">
        <v>0</v>
      </c>
      <c r="AE38" s="411">
        <v>0</v>
      </c>
      <c r="AF38" s="411">
        <f t="shared" ref="AF38:AL38" si="5">AF37</f>
        <v>0</v>
      </c>
      <c r="AG38" s="411">
        <f t="shared" si="5"/>
        <v>0</v>
      </c>
      <c r="AH38" s="411">
        <f t="shared" si="5"/>
        <v>0</v>
      </c>
      <c r="AI38" s="411">
        <f t="shared" si="5"/>
        <v>0</v>
      </c>
      <c r="AJ38" s="411">
        <f t="shared" si="5"/>
        <v>0</v>
      </c>
      <c r="AK38" s="411">
        <f t="shared" si="5"/>
        <v>0</v>
      </c>
      <c r="AL38" s="411">
        <f t="shared" si="5"/>
        <v>0</v>
      </c>
      <c r="AM38" s="297"/>
    </row>
    <row r="39" spans="1:39" s="283" customFormat="1" ht="15" outlineLevel="1">
      <c r="A39" s="509"/>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 outlineLevel="1">
      <c r="A40" s="509">
        <v>7</v>
      </c>
      <c r="B40" s="294" t="s">
        <v>42</v>
      </c>
      <c r="C40" s="291" t="s">
        <v>25</v>
      </c>
      <c r="D40" s="295">
        <v>2830</v>
      </c>
      <c r="E40" s="295">
        <v>0</v>
      </c>
      <c r="F40" s="295">
        <v>0</v>
      </c>
      <c r="G40" s="295">
        <v>0</v>
      </c>
      <c r="H40" s="295">
        <v>0</v>
      </c>
      <c r="I40" s="295">
        <v>0</v>
      </c>
      <c r="J40" s="295">
        <v>0</v>
      </c>
      <c r="K40" s="295">
        <v>0</v>
      </c>
      <c r="L40" s="295">
        <v>0</v>
      </c>
      <c r="M40" s="295">
        <v>0</v>
      </c>
      <c r="N40" s="291"/>
      <c r="O40" s="295">
        <v>1093</v>
      </c>
      <c r="P40" s="295">
        <v>0</v>
      </c>
      <c r="Q40" s="295">
        <v>0</v>
      </c>
      <c r="R40" s="295">
        <v>0</v>
      </c>
      <c r="S40" s="295">
        <v>0</v>
      </c>
      <c r="T40" s="295">
        <v>0</v>
      </c>
      <c r="U40" s="295">
        <v>0</v>
      </c>
      <c r="V40" s="295">
        <v>0</v>
      </c>
      <c r="W40" s="295">
        <v>0</v>
      </c>
      <c r="X40" s="295">
        <v>0</v>
      </c>
      <c r="Y40" s="410">
        <v>1</v>
      </c>
      <c r="Z40" s="410"/>
      <c r="AA40" s="410"/>
      <c r="AB40" s="410"/>
      <c r="AC40" s="410"/>
      <c r="AD40" s="410"/>
      <c r="AE40" s="410"/>
      <c r="AF40" s="410"/>
      <c r="AG40" s="410"/>
      <c r="AH40" s="410"/>
      <c r="AI40" s="410"/>
      <c r="AJ40" s="410"/>
      <c r="AK40" s="410"/>
      <c r="AL40" s="410"/>
      <c r="AM40" s="296">
        <f>SUM(Y40:AL40)</f>
        <v>1</v>
      </c>
    </row>
    <row r="41" spans="1:39" s="283" customFormat="1" ht="15" outlineLevel="1">
      <c r="A41" s="509"/>
      <c r="B41" s="294" t="s">
        <v>214</v>
      </c>
      <c r="C41" s="291" t="s">
        <v>163</v>
      </c>
      <c r="D41" s="295"/>
      <c r="E41" s="295"/>
      <c r="F41" s="295"/>
      <c r="G41" s="295"/>
      <c r="H41" s="295"/>
      <c r="I41" s="295"/>
      <c r="J41" s="295"/>
      <c r="K41" s="295"/>
      <c r="L41" s="295"/>
      <c r="M41" s="295"/>
      <c r="N41" s="291"/>
      <c r="O41" s="295"/>
      <c r="P41" s="295"/>
      <c r="Q41" s="295"/>
      <c r="R41" s="295"/>
      <c r="S41" s="295"/>
      <c r="T41" s="295"/>
      <c r="U41" s="295"/>
      <c r="V41" s="295"/>
      <c r="W41" s="295"/>
      <c r="X41" s="295"/>
      <c r="Y41" s="411">
        <v>1</v>
      </c>
      <c r="Z41" s="411">
        <v>0</v>
      </c>
      <c r="AA41" s="411">
        <v>0</v>
      </c>
      <c r="AB41" s="411">
        <v>0</v>
      </c>
      <c r="AC41" s="411">
        <v>0</v>
      </c>
      <c r="AD41" s="411">
        <v>0</v>
      </c>
      <c r="AE41" s="411">
        <v>0</v>
      </c>
      <c r="AF41" s="411">
        <f t="shared" ref="AF41:AL41" si="6">AF40</f>
        <v>0</v>
      </c>
      <c r="AG41" s="411">
        <f t="shared" si="6"/>
        <v>0</v>
      </c>
      <c r="AH41" s="411">
        <f t="shared" si="6"/>
        <v>0</v>
      </c>
      <c r="AI41" s="411">
        <f t="shared" si="6"/>
        <v>0</v>
      </c>
      <c r="AJ41" s="411">
        <f t="shared" si="6"/>
        <v>0</v>
      </c>
      <c r="AK41" s="411">
        <f t="shared" si="6"/>
        <v>0</v>
      </c>
      <c r="AL41" s="411">
        <f t="shared" si="6"/>
        <v>0</v>
      </c>
      <c r="AM41" s="297"/>
    </row>
    <row r="42" spans="1:39" s="283" customFormat="1" ht="15" outlineLevel="1">
      <c r="A42" s="509"/>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 outlineLevel="1">
      <c r="A43" s="509">
        <v>8</v>
      </c>
      <c r="B43" s="294" t="s">
        <v>485</v>
      </c>
      <c r="C43" s="291" t="s">
        <v>25</v>
      </c>
      <c r="D43" s="295"/>
      <c r="E43" s="295"/>
      <c r="F43" s="295"/>
      <c r="G43" s="295"/>
      <c r="H43" s="295"/>
      <c r="I43" s="295"/>
      <c r="J43" s="295"/>
      <c r="K43" s="295"/>
      <c r="L43" s="295"/>
      <c r="M43" s="295"/>
      <c r="N43" s="291"/>
      <c r="O43" s="295"/>
      <c r="P43" s="295"/>
      <c r="Q43" s="295"/>
      <c r="R43" s="295"/>
      <c r="S43" s="295"/>
      <c r="T43" s="295"/>
      <c r="U43" s="295"/>
      <c r="V43" s="295"/>
      <c r="W43" s="295"/>
      <c r="X43" s="295"/>
      <c r="Y43" s="410"/>
      <c r="Z43" s="410"/>
      <c r="AA43" s="410"/>
      <c r="AB43" s="410"/>
      <c r="AC43" s="410"/>
      <c r="AD43" s="410"/>
      <c r="AE43" s="410"/>
      <c r="AF43" s="410"/>
      <c r="AG43" s="410"/>
      <c r="AH43" s="410"/>
      <c r="AI43" s="410"/>
      <c r="AJ43" s="410"/>
      <c r="AK43" s="410"/>
      <c r="AL43" s="410"/>
      <c r="AM43" s="296">
        <f>SUM(Y43:AL43)</f>
        <v>0</v>
      </c>
    </row>
    <row r="44" spans="1:39" s="283" customFormat="1" ht="15" outlineLevel="1">
      <c r="A44" s="509"/>
      <c r="B44" s="294" t="s">
        <v>214</v>
      </c>
      <c r="C44" s="291" t="s">
        <v>163</v>
      </c>
      <c r="D44" s="295"/>
      <c r="E44" s="295"/>
      <c r="F44" s="295"/>
      <c r="G44" s="295"/>
      <c r="H44" s="295"/>
      <c r="I44" s="295"/>
      <c r="J44" s="295"/>
      <c r="K44" s="295"/>
      <c r="L44" s="295"/>
      <c r="M44" s="295"/>
      <c r="N44" s="291"/>
      <c r="O44" s="295"/>
      <c r="P44" s="295"/>
      <c r="Q44" s="295"/>
      <c r="R44" s="295"/>
      <c r="S44" s="295"/>
      <c r="T44" s="295"/>
      <c r="U44" s="295"/>
      <c r="V44" s="295"/>
      <c r="W44" s="295"/>
      <c r="X44" s="295"/>
      <c r="Y44" s="411">
        <v>0</v>
      </c>
      <c r="Z44" s="411">
        <v>0</v>
      </c>
      <c r="AA44" s="411">
        <v>0</v>
      </c>
      <c r="AB44" s="411">
        <v>0</v>
      </c>
      <c r="AC44" s="411">
        <v>0</v>
      </c>
      <c r="AD44" s="411">
        <v>0</v>
      </c>
      <c r="AE44" s="411">
        <v>0</v>
      </c>
      <c r="AF44" s="411">
        <f t="shared" ref="AF44:AL44" si="7">AF43</f>
        <v>0</v>
      </c>
      <c r="AG44" s="411">
        <f t="shared" si="7"/>
        <v>0</v>
      </c>
      <c r="AH44" s="411">
        <f t="shared" si="7"/>
        <v>0</v>
      </c>
      <c r="AI44" s="411">
        <f t="shared" si="7"/>
        <v>0</v>
      </c>
      <c r="AJ44" s="411">
        <f t="shared" si="7"/>
        <v>0</v>
      </c>
      <c r="AK44" s="411">
        <f t="shared" si="7"/>
        <v>0</v>
      </c>
      <c r="AL44" s="411">
        <f t="shared" si="7"/>
        <v>0</v>
      </c>
      <c r="AM44" s="297"/>
    </row>
    <row r="45" spans="1:39" s="283" customFormat="1" ht="15" outlineLevel="1">
      <c r="A45" s="509"/>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 outlineLevel="1">
      <c r="A46" s="509">
        <v>9</v>
      </c>
      <c r="B46" s="294" t="s">
        <v>7</v>
      </c>
      <c r="C46" s="291" t="s">
        <v>25</v>
      </c>
      <c r="D46" s="295"/>
      <c r="E46" s="295"/>
      <c r="F46" s="295"/>
      <c r="G46" s="295"/>
      <c r="H46" s="295"/>
      <c r="I46" s="295"/>
      <c r="J46" s="295"/>
      <c r="K46" s="295"/>
      <c r="L46" s="295"/>
      <c r="M46" s="295"/>
      <c r="N46" s="291"/>
      <c r="O46" s="295"/>
      <c r="P46" s="295"/>
      <c r="Q46" s="295"/>
      <c r="R46" s="295"/>
      <c r="S46" s="295"/>
      <c r="T46" s="295"/>
      <c r="U46" s="295"/>
      <c r="V46" s="295"/>
      <c r="W46" s="295"/>
      <c r="X46" s="295"/>
      <c r="Y46" s="410"/>
      <c r="Z46" s="410"/>
      <c r="AA46" s="410"/>
      <c r="AB46" s="410"/>
      <c r="AC46" s="410"/>
      <c r="AD46" s="410"/>
      <c r="AE46" s="410"/>
      <c r="AF46" s="410"/>
      <c r="AG46" s="410"/>
      <c r="AH46" s="410"/>
      <c r="AI46" s="410"/>
      <c r="AJ46" s="410"/>
      <c r="AK46" s="410"/>
      <c r="AL46" s="410"/>
      <c r="AM46" s="296">
        <f>SUM(Y46:AL46)</f>
        <v>0</v>
      </c>
    </row>
    <row r="47" spans="1:39" s="283" customFormat="1" ht="15" outlineLevel="1">
      <c r="A47" s="509"/>
      <c r="B47" s="294" t="s">
        <v>214</v>
      </c>
      <c r="C47" s="291" t="s">
        <v>163</v>
      </c>
      <c r="D47" s="295"/>
      <c r="E47" s="295"/>
      <c r="F47" s="295"/>
      <c r="G47" s="295"/>
      <c r="H47" s="295"/>
      <c r="I47" s="295"/>
      <c r="J47" s="295"/>
      <c r="K47" s="295"/>
      <c r="L47" s="295"/>
      <c r="M47" s="295"/>
      <c r="N47" s="291"/>
      <c r="O47" s="295"/>
      <c r="P47" s="295"/>
      <c r="Q47" s="295"/>
      <c r="R47" s="295"/>
      <c r="S47" s="295"/>
      <c r="T47" s="295"/>
      <c r="U47" s="295"/>
      <c r="V47" s="295"/>
      <c r="W47" s="295"/>
      <c r="X47" s="295"/>
      <c r="Y47" s="411">
        <v>0</v>
      </c>
      <c r="Z47" s="411">
        <v>0</v>
      </c>
      <c r="AA47" s="411">
        <v>0</v>
      </c>
      <c r="AB47" s="411">
        <v>0</v>
      </c>
      <c r="AC47" s="411">
        <v>0</v>
      </c>
      <c r="AD47" s="411">
        <v>0</v>
      </c>
      <c r="AE47" s="411">
        <v>0</v>
      </c>
      <c r="AF47" s="411">
        <f t="shared" ref="AF47:AL47" si="8">AF46</f>
        <v>0</v>
      </c>
      <c r="AG47" s="411">
        <f t="shared" si="8"/>
        <v>0</v>
      </c>
      <c r="AH47" s="411">
        <f t="shared" si="8"/>
        <v>0</v>
      </c>
      <c r="AI47" s="411">
        <f t="shared" si="8"/>
        <v>0</v>
      </c>
      <c r="AJ47" s="411">
        <f t="shared" si="8"/>
        <v>0</v>
      </c>
      <c r="AK47" s="411">
        <f t="shared" si="8"/>
        <v>0</v>
      </c>
      <c r="AL47" s="411">
        <f t="shared" si="8"/>
        <v>0</v>
      </c>
      <c r="AM47" s="297"/>
    </row>
    <row r="48" spans="1:39" s="283" customFormat="1" ht="15" outlineLevel="1">
      <c r="A48" s="509"/>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75" outlineLevel="1">
      <c r="A49" s="510"/>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 outlineLevel="1">
      <c r="A50" s="509">
        <v>10</v>
      </c>
      <c r="B50" s="310" t="s">
        <v>22</v>
      </c>
      <c r="C50" s="291" t="s">
        <v>25</v>
      </c>
      <c r="D50" s="295">
        <v>4805916</v>
      </c>
      <c r="E50" s="295">
        <v>4805916</v>
      </c>
      <c r="F50" s="295">
        <v>4805916</v>
      </c>
      <c r="G50" s="295">
        <v>4805916</v>
      </c>
      <c r="H50" s="295">
        <v>4805916</v>
      </c>
      <c r="I50" s="295">
        <v>4805916</v>
      </c>
      <c r="J50" s="295">
        <v>4805916</v>
      </c>
      <c r="K50" s="295">
        <v>4805916</v>
      </c>
      <c r="L50" s="295">
        <v>4504954</v>
      </c>
      <c r="M50" s="295">
        <v>4504954</v>
      </c>
      <c r="N50" s="295">
        <v>12</v>
      </c>
      <c r="O50" s="295">
        <v>857</v>
      </c>
      <c r="P50" s="295">
        <v>856.61</v>
      </c>
      <c r="Q50" s="295">
        <v>856.61</v>
      </c>
      <c r="R50" s="295">
        <v>856.61</v>
      </c>
      <c r="S50" s="295">
        <v>856.61</v>
      </c>
      <c r="T50" s="295">
        <v>856.61</v>
      </c>
      <c r="U50" s="295">
        <v>856.61</v>
      </c>
      <c r="V50" s="295">
        <v>856.61</v>
      </c>
      <c r="W50" s="295">
        <v>788.66700000000003</v>
      </c>
      <c r="X50" s="295">
        <v>788.66700000000003</v>
      </c>
      <c r="Y50" s="415"/>
      <c r="Z50" s="415"/>
      <c r="AA50" s="415">
        <v>0.53</v>
      </c>
      <c r="AB50" s="415">
        <v>0.47</v>
      </c>
      <c r="AC50" s="415"/>
      <c r="AD50" s="415"/>
      <c r="AE50" s="415"/>
      <c r="AF50" s="415"/>
      <c r="AG50" s="415"/>
      <c r="AH50" s="415"/>
      <c r="AI50" s="415"/>
      <c r="AJ50" s="415"/>
      <c r="AK50" s="415"/>
      <c r="AL50" s="415"/>
      <c r="AM50" s="296">
        <f>SUM(Y50:AL50)</f>
        <v>1</v>
      </c>
    </row>
    <row r="51" spans="1:42" s="283" customFormat="1" ht="15" outlineLevel="1">
      <c r="A51" s="509"/>
      <c r="B51" s="294" t="s">
        <v>214</v>
      </c>
      <c r="C51" s="291" t="s">
        <v>163</v>
      </c>
      <c r="D51" s="295">
        <v>615841</v>
      </c>
      <c r="E51" s="295">
        <v>615840.94220000005</v>
      </c>
      <c r="F51" s="295">
        <v>615840.94220000005</v>
      </c>
      <c r="G51" s="295">
        <v>615840.94220000005</v>
      </c>
      <c r="H51" s="295">
        <v>615840.94220000005</v>
      </c>
      <c r="I51" s="295">
        <v>611886.85739999998</v>
      </c>
      <c r="J51" s="295">
        <v>545801.08010000002</v>
      </c>
      <c r="K51" s="295">
        <v>248053.83900000001</v>
      </c>
      <c r="L51" s="295">
        <v>248053.83900000001</v>
      </c>
      <c r="M51" s="295">
        <v>248053.83900000001</v>
      </c>
      <c r="N51" s="295">
        <f>N50</f>
        <v>12</v>
      </c>
      <c r="O51" s="295">
        <v>112</v>
      </c>
      <c r="P51" s="295">
        <v>111.8336966</v>
      </c>
      <c r="Q51" s="295">
        <v>111.83369999999999</v>
      </c>
      <c r="R51" s="295">
        <v>111.83369999999999</v>
      </c>
      <c r="S51" s="295">
        <v>111.83369999999999</v>
      </c>
      <c r="T51" s="295">
        <v>111.28069000000001</v>
      </c>
      <c r="U51" s="295">
        <v>96.347941000000006</v>
      </c>
      <c r="V51" s="295">
        <v>48.413406999999999</v>
      </c>
      <c r="W51" s="295">
        <v>48.413406999999999</v>
      </c>
      <c r="X51" s="295">
        <v>48.413406999999999</v>
      </c>
      <c r="Y51" s="411">
        <v>0</v>
      </c>
      <c r="Z51" s="411">
        <v>0</v>
      </c>
      <c r="AA51" s="411">
        <v>0.53</v>
      </c>
      <c r="AB51" s="411">
        <v>0.47</v>
      </c>
      <c r="AC51" s="411">
        <v>0</v>
      </c>
      <c r="AD51" s="411">
        <v>0</v>
      </c>
      <c r="AE51" s="411">
        <v>0</v>
      </c>
      <c r="AF51" s="411">
        <f t="shared" ref="AF51:AL51" si="9">AF50</f>
        <v>0</v>
      </c>
      <c r="AG51" s="411">
        <f t="shared" si="9"/>
        <v>0</v>
      </c>
      <c r="AH51" s="411">
        <f t="shared" si="9"/>
        <v>0</v>
      </c>
      <c r="AI51" s="411">
        <f t="shared" si="9"/>
        <v>0</v>
      </c>
      <c r="AJ51" s="411">
        <f t="shared" si="9"/>
        <v>0</v>
      </c>
      <c r="AK51" s="411">
        <f t="shared" si="9"/>
        <v>0</v>
      </c>
      <c r="AL51" s="411">
        <f t="shared" si="9"/>
        <v>0</v>
      </c>
      <c r="AM51" s="311"/>
    </row>
    <row r="52" spans="1:42" s="283" customFormat="1" ht="15" outlineLevel="1">
      <c r="A52" s="509"/>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 outlineLevel="1">
      <c r="A53" s="509">
        <v>11</v>
      </c>
      <c r="B53" s="314" t="s">
        <v>21</v>
      </c>
      <c r="C53" s="291" t="s">
        <v>25</v>
      </c>
      <c r="D53" s="295">
        <v>1693346</v>
      </c>
      <c r="E53" s="295">
        <v>1693346</v>
      </c>
      <c r="F53" s="295">
        <v>1614579</v>
      </c>
      <c r="G53" s="295">
        <v>1362735</v>
      </c>
      <c r="H53" s="295">
        <v>1362338</v>
      </c>
      <c r="I53" s="295">
        <v>1358309</v>
      </c>
      <c r="J53" s="295">
        <v>305906</v>
      </c>
      <c r="K53" s="295">
        <v>304862</v>
      </c>
      <c r="L53" s="295">
        <v>304862</v>
      </c>
      <c r="M53" s="295">
        <v>304862</v>
      </c>
      <c r="N53" s="295">
        <v>12</v>
      </c>
      <c r="O53" s="295">
        <v>661</v>
      </c>
      <c r="P53" s="295">
        <v>660.87300000000005</v>
      </c>
      <c r="Q53" s="295">
        <v>633.21799999999996</v>
      </c>
      <c r="R53" s="295">
        <v>544.13300000000004</v>
      </c>
      <c r="S53" s="295">
        <v>543.99099999999999</v>
      </c>
      <c r="T53" s="295">
        <v>542.43299999999999</v>
      </c>
      <c r="U53" s="295">
        <v>112.095</v>
      </c>
      <c r="V53" s="295">
        <v>110.703</v>
      </c>
      <c r="W53" s="295">
        <v>110.703</v>
      </c>
      <c r="X53" s="295">
        <v>110.703</v>
      </c>
      <c r="Y53" s="415"/>
      <c r="Z53" s="415">
        <v>1</v>
      </c>
      <c r="AA53" s="415"/>
      <c r="AB53" s="415"/>
      <c r="AC53" s="415"/>
      <c r="AD53" s="415"/>
      <c r="AE53" s="415"/>
      <c r="AF53" s="415"/>
      <c r="AG53" s="415"/>
      <c r="AH53" s="415"/>
      <c r="AI53" s="415"/>
      <c r="AJ53" s="415"/>
      <c r="AK53" s="415"/>
      <c r="AL53" s="415"/>
      <c r="AM53" s="296">
        <f>SUM(Y53:AL53)</f>
        <v>1</v>
      </c>
    </row>
    <row r="54" spans="1:42" s="283" customFormat="1" ht="15" outlineLevel="1">
      <c r="A54" s="509"/>
      <c r="B54" s="315" t="s">
        <v>214</v>
      </c>
      <c r="C54" s="291" t="s">
        <v>163</v>
      </c>
      <c r="D54" s="295">
        <v>60847</v>
      </c>
      <c r="E54" s="295">
        <v>60846.629610000004</v>
      </c>
      <c r="F54" s="295">
        <v>60846.629610000004</v>
      </c>
      <c r="G54" s="295">
        <v>56320.05502</v>
      </c>
      <c r="H54" s="295">
        <v>56320.05502</v>
      </c>
      <c r="I54" s="295">
        <v>56320.05502</v>
      </c>
      <c r="J54" s="295">
        <v>15837.70003</v>
      </c>
      <c r="K54" s="295">
        <v>15837.70003</v>
      </c>
      <c r="L54" s="295">
        <v>15837.70003</v>
      </c>
      <c r="M54" s="295">
        <v>15837.70003</v>
      </c>
      <c r="N54" s="295">
        <f>N53</f>
        <v>12</v>
      </c>
      <c r="O54" s="295">
        <v>28</v>
      </c>
      <c r="P54" s="295">
        <v>27.60681091</v>
      </c>
      <c r="Q54" s="295">
        <v>27.606811</v>
      </c>
      <c r="R54" s="295">
        <v>25.794468999999999</v>
      </c>
      <c r="S54" s="295">
        <v>25.794468999999999</v>
      </c>
      <c r="T54" s="295">
        <v>25.794468999999999</v>
      </c>
      <c r="U54" s="295">
        <v>7.4636668000000004</v>
      </c>
      <c r="V54" s="295">
        <v>7.4636668000000004</v>
      </c>
      <c r="W54" s="295">
        <v>7.4636668000000004</v>
      </c>
      <c r="X54" s="295">
        <v>7.4636668000000004</v>
      </c>
      <c r="Y54" s="411">
        <v>0</v>
      </c>
      <c r="Z54" s="411">
        <v>1</v>
      </c>
      <c r="AA54" s="411">
        <v>0</v>
      </c>
      <c r="AB54" s="411">
        <v>0</v>
      </c>
      <c r="AC54" s="411">
        <v>0</v>
      </c>
      <c r="AD54" s="411">
        <v>0</v>
      </c>
      <c r="AE54" s="411">
        <v>0</v>
      </c>
      <c r="AF54" s="411">
        <f t="shared" ref="AF54:AL54" si="10">AF53</f>
        <v>0</v>
      </c>
      <c r="AG54" s="411">
        <f t="shared" si="10"/>
        <v>0</v>
      </c>
      <c r="AH54" s="411">
        <f t="shared" si="10"/>
        <v>0</v>
      </c>
      <c r="AI54" s="411">
        <f t="shared" si="10"/>
        <v>0</v>
      </c>
      <c r="AJ54" s="411">
        <f t="shared" si="10"/>
        <v>0</v>
      </c>
      <c r="AK54" s="411">
        <f t="shared" si="10"/>
        <v>0</v>
      </c>
      <c r="AL54" s="411">
        <f t="shared" si="10"/>
        <v>0</v>
      </c>
      <c r="AM54" s="311"/>
    </row>
    <row r="55" spans="1:42" s="283" customFormat="1" ht="15" outlineLevel="1">
      <c r="A55" s="509"/>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 outlineLevel="1">
      <c r="A56" s="509">
        <v>12</v>
      </c>
      <c r="B56" s="314" t="s">
        <v>23</v>
      </c>
      <c r="C56" s="291" t="s">
        <v>25</v>
      </c>
      <c r="D56" s="295"/>
      <c r="E56" s="295"/>
      <c r="F56" s="295"/>
      <c r="G56" s="295"/>
      <c r="H56" s="295"/>
      <c r="I56" s="295"/>
      <c r="J56" s="295"/>
      <c r="K56" s="295"/>
      <c r="L56" s="295"/>
      <c r="M56" s="295"/>
      <c r="N56" s="295">
        <v>3</v>
      </c>
      <c r="O56" s="295"/>
      <c r="P56" s="295"/>
      <c r="Q56" s="295"/>
      <c r="R56" s="295"/>
      <c r="S56" s="295"/>
      <c r="T56" s="295"/>
      <c r="U56" s="295"/>
      <c r="V56" s="295"/>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5" outlineLevel="1">
      <c r="A57" s="509"/>
      <c r="B57" s="315" t="s">
        <v>214</v>
      </c>
      <c r="C57" s="291" t="s">
        <v>163</v>
      </c>
      <c r="D57" s="295"/>
      <c r="E57" s="295"/>
      <c r="F57" s="295"/>
      <c r="G57" s="295"/>
      <c r="H57" s="295"/>
      <c r="I57" s="295"/>
      <c r="J57" s="295"/>
      <c r="K57" s="295"/>
      <c r="L57" s="295"/>
      <c r="M57" s="295"/>
      <c r="N57" s="295">
        <f>N56</f>
        <v>3</v>
      </c>
      <c r="O57" s="295"/>
      <c r="P57" s="295"/>
      <c r="Q57" s="295"/>
      <c r="R57" s="295"/>
      <c r="S57" s="295"/>
      <c r="T57" s="295"/>
      <c r="U57" s="295"/>
      <c r="V57" s="295"/>
      <c r="W57" s="295"/>
      <c r="X57" s="295"/>
      <c r="Y57" s="411">
        <v>0</v>
      </c>
      <c r="Z57" s="411">
        <v>0</v>
      </c>
      <c r="AA57" s="411">
        <v>0</v>
      </c>
      <c r="AB57" s="411">
        <v>0</v>
      </c>
      <c r="AC57" s="411">
        <v>0</v>
      </c>
      <c r="AD57" s="411">
        <v>0</v>
      </c>
      <c r="AE57" s="411">
        <v>0</v>
      </c>
      <c r="AF57" s="411">
        <f t="shared" ref="AF57:AL57" si="11">AF56</f>
        <v>0</v>
      </c>
      <c r="AG57" s="411">
        <f t="shared" si="11"/>
        <v>0</v>
      </c>
      <c r="AH57" s="411">
        <f t="shared" si="11"/>
        <v>0</v>
      </c>
      <c r="AI57" s="411">
        <f t="shared" si="11"/>
        <v>0</v>
      </c>
      <c r="AJ57" s="411">
        <f t="shared" si="11"/>
        <v>0</v>
      </c>
      <c r="AK57" s="411">
        <f t="shared" si="11"/>
        <v>0</v>
      </c>
      <c r="AL57" s="411">
        <f t="shared" si="11"/>
        <v>0</v>
      </c>
      <c r="AM57" s="311"/>
    </row>
    <row r="58" spans="1:42" s="283" customFormat="1" ht="15" outlineLevel="1">
      <c r="A58" s="509"/>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 outlineLevel="1">
      <c r="A59" s="509">
        <v>13</v>
      </c>
      <c r="B59" s="314" t="s">
        <v>24</v>
      </c>
      <c r="C59" s="291" t="s">
        <v>25</v>
      </c>
      <c r="D59" s="295"/>
      <c r="E59" s="295"/>
      <c r="F59" s="295"/>
      <c r="G59" s="295"/>
      <c r="H59" s="295"/>
      <c r="I59" s="295"/>
      <c r="J59" s="295"/>
      <c r="K59" s="295"/>
      <c r="L59" s="295"/>
      <c r="M59" s="295"/>
      <c r="N59" s="295">
        <v>12</v>
      </c>
      <c r="O59" s="295"/>
      <c r="P59" s="295"/>
      <c r="Q59" s="295"/>
      <c r="R59" s="295"/>
      <c r="S59" s="295"/>
      <c r="T59" s="295"/>
      <c r="U59" s="295"/>
      <c r="V59" s="295"/>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5" outlineLevel="1">
      <c r="A60" s="509"/>
      <c r="B60" s="315" t="s">
        <v>214</v>
      </c>
      <c r="C60" s="291" t="s">
        <v>163</v>
      </c>
      <c r="D60" s="295"/>
      <c r="E60" s="295"/>
      <c r="F60" s="295"/>
      <c r="G60" s="295"/>
      <c r="H60" s="295"/>
      <c r="I60" s="295"/>
      <c r="J60" s="295"/>
      <c r="K60" s="295"/>
      <c r="L60" s="295"/>
      <c r="M60" s="295"/>
      <c r="N60" s="295">
        <f>N59</f>
        <v>12</v>
      </c>
      <c r="O60" s="295"/>
      <c r="P60" s="295"/>
      <c r="Q60" s="295"/>
      <c r="R60" s="295"/>
      <c r="S60" s="295"/>
      <c r="T60" s="295"/>
      <c r="U60" s="295"/>
      <c r="V60" s="295"/>
      <c r="W60" s="295"/>
      <c r="X60" s="295"/>
      <c r="Y60" s="411">
        <v>0</v>
      </c>
      <c r="Z60" s="411">
        <v>0</v>
      </c>
      <c r="AA60" s="411">
        <v>0</v>
      </c>
      <c r="AB60" s="411">
        <v>0</v>
      </c>
      <c r="AC60" s="411">
        <v>0</v>
      </c>
      <c r="AD60" s="411">
        <v>0</v>
      </c>
      <c r="AE60" s="411">
        <v>0</v>
      </c>
      <c r="AF60" s="411">
        <f t="shared" ref="AF60:AL60" si="12">AF59</f>
        <v>0</v>
      </c>
      <c r="AG60" s="411">
        <f t="shared" si="12"/>
        <v>0</v>
      </c>
      <c r="AH60" s="411">
        <f t="shared" si="12"/>
        <v>0</v>
      </c>
      <c r="AI60" s="411">
        <f t="shared" si="12"/>
        <v>0</v>
      </c>
      <c r="AJ60" s="411">
        <f t="shared" si="12"/>
        <v>0</v>
      </c>
      <c r="AK60" s="411">
        <f t="shared" si="12"/>
        <v>0</v>
      </c>
      <c r="AL60" s="411">
        <f t="shared" si="12"/>
        <v>0</v>
      </c>
      <c r="AM60" s="311"/>
    </row>
    <row r="61" spans="1:42" s="283" customFormat="1" ht="15" outlineLevel="1">
      <c r="A61" s="509"/>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 outlineLevel="1">
      <c r="A62" s="509">
        <v>14</v>
      </c>
      <c r="B62" s="314" t="s">
        <v>20</v>
      </c>
      <c r="C62" s="291" t="s">
        <v>25</v>
      </c>
      <c r="D62" s="295"/>
      <c r="E62" s="295">
        <v>0</v>
      </c>
      <c r="F62" s="295">
        <v>0</v>
      </c>
      <c r="G62" s="295">
        <v>0</v>
      </c>
      <c r="H62" s="295">
        <v>0</v>
      </c>
      <c r="I62" s="295">
        <v>0</v>
      </c>
      <c r="J62" s="295">
        <v>0</v>
      </c>
      <c r="K62" s="295">
        <v>0</v>
      </c>
      <c r="L62" s="295">
        <v>0</v>
      </c>
      <c r="M62" s="295">
        <v>0</v>
      </c>
      <c r="N62" s="295">
        <v>12</v>
      </c>
      <c r="O62" s="295"/>
      <c r="P62" s="295">
        <v>0</v>
      </c>
      <c r="Q62" s="295">
        <v>0</v>
      </c>
      <c r="R62" s="295">
        <v>0</v>
      </c>
      <c r="S62" s="295">
        <v>0</v>
      </c>
      <c r="T62" s="295">
        <v>0</v>
      </c>
      <c r="U62" s="295">
        <v>0</v>
      </c>
      <c r="V62" s="295">
        <v>0</v>
      </c>
      <c r="W62" s="295">
        <v>0</v>
      </c>
      <c r="X62" s="295">
        <v>0</v>
      </c>
      <c r="Y62" s="415"/>
      <c r="Z62" s="415">
        <v>1</v>
      </c>
      <c r="AA62" s="415"/>
      <c r="AB62" s="415"/>
      <c r="AC62" s="415"/>
      <c r="AD62" s="415"/>
      <c r="AE62" s="415"/>
      <c r="AF62" s="415"/>
      <c r="AG62" s="415"/>
      <c r="AH62" s="415"/>
      <c r="AI62" s="415"/>
      <c r="AJ62" s="415"/>
      <c r="AK62" s="415"/>
      <c r="AL62" s="415"/>
      <c r="AM62" s="296">
        <f>SUM(Y62:AL62)</f>
        <v>1</v>
      </c>
    </row>
    <row r="63" spans="1:42" s="283" customFormat="1" ht="15" outlineLevel="1">
      <c r="A63" s="509"/>
      <c r="B63" s="315" t="s">
        <v>214</v>
      </c>
      <c r="C63" s="291" t="s">
        <v>163</v>
      </c>
      <c r="D63" s="295">
        <v>263983</v>
      </c>
      <c r="E63" s="295">
        <v>263982.9546</v>
      </c>
      <c r="F63" s="295">
        <v>263982.9546</v>
      </c>
      <c r="G63" s="295">
        <v>263982.9546</v>
      </c>
      <c r="H63" s="295">
        <v>0</v>
      </c>
      <c r="I63" s="295">
        <v>0</v>
      </c>
      <c r="J63" s="295">
        <v>0</v>
      </c>
      <c r="K63" s="295">
        <v>0</v>
      </c>
      <c r="L63" s="295">
        <v>0</v>
      </c>
      <c r="M63" s="295">
        <v>0</v>
      </c>
      <c r="N63" s="295">
        <f>N62</f>
        <v>12</v>
      </c>
      <c r="O63" s="295">
        <v>54</v>
      </c>
      <c r="P63" s="295">
        <v>54.241746299999996</v>
      </c>
      <c r="Q63" s="295">
        <v>54.241745999999999</v>
      </c>
      <c r="R63" s="295">
        <v>54.241745999999999</v>
      </c>
      <c r="S63" s="295">
        <v>0</v>
      </c>
      <c r="T63" s="295">
        <v>0</v>
      </c>
      <c r="U63" s="295">
        <v>0</v>
      </c>
      <c r="V63" s="295">
        <v>0</v>
      </c>
      <c r="W63" s="295">
        <v>0</v>
      </c>
      <c r="X63" s="295">
        <v>0</v>
      </c>
      <c r="Y63" s="411">
        <v>0</v>
      </c>
      <c r="Z63" s="411">
        <v>1</v>
      </c>
      <c r="AA63" s="411">
        <v>0</v>
      </c>
      <c r="AB63" s="411">
        <v>0</v>
      </c>
      <c r="AC63" s="411">
        <v>0</v>
      </c>
      <c r="AD63" s="411">
        <v>0</v>
      </c>
      <c r="AE63" s="411">
        <v>0</v>
      </c>
      <c r="AF63" s="411">
        <f t="shared" ref="AF63:AL63" si="13">AF62</f>
        <v>0</v>
      </c>
      <c r="AG63" s="411">
        <f t="shared" si="13"/>
        <v>0</v>
      </c>
      <c r="AH63" s="411">
        <f t="shared" si="13"/>
        <v>0</v>
      </c>
      <c r="AI63" s="411">
        <f t="shared" si="13"/>
        <v>0</v>
      </c>
      <c r="AJ63" s="411">
        <f t="shared" si="13"/>
        <v>0</v>
      </c>
      <c r="AK63" s="411">
        <f t="shared" si="13"/>
        <v>0</v>
      </c>
      <c r="AL63" s="411">
        <f t="shared" si="13"/>
        <v>0</v>
      </c>
      <c r="AM63" s="311"/>
    </row>
    <row r="64" spans="1:42" s="283" customFormat="1" ht="15" outlineLevel="1">
      <c r="A64" s="509"/>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 outlineLevel="1">
      <c r="A65" s="509">
        <v>15</v>
      </c>
      <c r="B65" s="314" t="s">
        <v>486</v>
      </c>
      <c r="C65" s="291" t="s">
        <v>25</v>
      </c>
      <c r="D65" s="295"/>
      <c r="E65" s="295"/>
      <c r="F65" s="295"/>
      <c r="G65" s="295"/>
      <c r="H65" s="295"/>
      <c r="I65" s="295"/>
      <c r="J65" s="295"/>
      <c r="K65" s="295"/>
      <c r="L65" s="295"/>
      <c r="M65" s="295"/>
      <c r="N65" s="291"/>
      <c r="O65" s="295"/>
      <c r="P65" s="295"/>
      <c r="Q65" s="295"/>
      <c r="R65" s="295"/>
      <c r="S65" s="295"/>
      <c r="T65" s="295"/>
      <c r="U65" s="295"/>
      <c r="V65" s="295"/>
      <c r="W65" s="295"/>
      <c r="X65" s="295"/>
      <c r="Y65" s="415"/>
      <c r="Z65" s="415"/>
      <c r="AA65" s="415"/>
      <c r="AB65" s="415"/>
      <c r="AC65" s="415"/>
      <c r="AD65" s="415"/>
      <c r="AE65" s="415"/>
      <c r="AF65" s="415"/>
      <c r="AG65" s="415"/>
      <c r="AH65" s="415"/>
      <c r="AI65" s="415"/>
      <c r="AJ65" s="415"/>
      <c r="AK65" s="415"/>
      <c r="AL65" s="415"/>
      <c r="AM65" s="296">
        <f>SUM(Y65:AL65)</f>
        <v>0</v>
      </c>
    </row>
    <row r="66" spans="1:39" s="283" customFormat="1" ht="15" outlineLevel="1">
      <c r="A66" s="509"/>
      <c r="B66" s="315" t="s">
        <v>214</v>
      </c>
      <c r="C66" s="291" t="s">
        <v>163</v>
      </c>
      <c r="D66" s="295"/>
      <c r="E66" s="295"/>
      <c r="F66" s="295"/>
      <c r="G66" s="295"/>
      <c r="H66" s="295"/>
      <c r="I66" s="295"/>
      <c r="J66" s="295"/>
      <c r="K66" s="295"/>
      <c r="L66" s="295"/>
      <c r="M66" s="295"/>
      <c r="N66" s="291"/>
      <c r="O66" s="295"/>
      <c r="P66" s="295"/>
      <c r="Q66" s="295"/>
      <c r="R66" s="295"/>
      <c r="S66" s="295"/>
      <c r="T66" s="295"/>
      <c r="U66" s="295"/>
      <c r="V66" s="295"/>
      <c r="W66" s="295"/>
      <c r="X66" s="295"/>
      <c r="Y66" s="411">
        <v>0</v>
      </c>
      <c r="Z66" s="411">
        <v>0</v>
      </c>
      <c r="AA66" s="411">
        <v>0</v>
      </c>
      <c r="AB66" s="411">
        <v>0</v>
      </c>
      <c r="AC66" s="411">
        <v>0</v>
      </c>
      <c r="AD66" s="411">
        <v>0</v>
      </c>
      <c r="AE66" s="411">
        <v>0</v>
      </c>
      <c r="AF66" s="411">
        <f t="shared" ref="AF66:AL66" si="14">AF65</f>
        <v>0</v>
      </c>
      <c r="AG66" s="411">
        <f t="shared" si="14"/>
        <v>0</v>
      </c>
      <c r="AH66" s="411">
        <f t="shared" si="14"/>
        <v>0</v>
      </c>
      <c r="AI66" s="411">
        <f t="shared" si="14"/>
        <v>0</v>
      </c>
      <c r="AJ66" s="411">
        <f t="shared" si="14"/>
        <v>0</v>
      </c>
      <c r="AK66" s="411">
        <f t="shared" si="14"/>
        <v>0</v>
      </c>
      <c r="AL66" s="411">
        <f t="shared" si="14"/>
        <v>0</v>
      </c>
      <c r="AM66" s="311"/>
    </row>
    <row r="67" spans="1:39" s="283" customFormat="1" ht="15" outlineLevel="1">
      <c r="A67" s="509"/>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30" outlineLevel="1">
      <c r="A68" s="509">
        <v>16</v>
      </c>
      <c r="B68" s="314" t="s">
        <v>487</v>
      </c>
      <c r="C68" s="291" t="s">
        <v>25</v>
      </c>
      <c r="D68" s="295"/>
      <c r="E68" s="295"/>
      <c r="F68" s="295"/>
      <c r="G68" s="295"/>
      <c r="H68" s="295"/>
      <c r="I68" s="295"/>
      <c r="J68" s="295"/>
      <c r="K68" s="295"/>
      <c r="L68" s="295"/>
      <c r="M68" s="295"/>
      <c r="N68" s="291"/>
      <c r="O68" s="295"/>
      <c r="P68" s="295"/>
      <c r="Q68" s="295"/>
      <c r="R68" s="295"/>
      <c r="S68" s="295"/>
      <c r="T68" s="295"/>
      <c r="U68" s="295"/>
      <c r="V68" s="295"/>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5" outlineLevel="1">
      <c r="A69" s="509"/>
      <c r="B69" s="315" t="s">
        <v>214</v>
      </c>
      <c r="C69" s="291" t="s">
        <v>163</v>
      </c>
      <c r="D69" s="295"/>
      <c r="E69" s="295"/>
      <c r="F69" s="295"/>
      <c r="G69" s="295"/>
      <c r="H69" s="295"/>
      <c r="I69" s="295"/>
      <c r="J69" s="295"/>
      <c r="K69" s="295"/>
      <c r="L69" s="295"/>
      <c r="M69" s="295"/>
      <c r="N69" s="291"/>
      <c r="O69" s="295"/>
      <c r="P69" s="295"/>
      <c r="Q69" s="295"/>
      <c r="R69" s="295"/>
      <c r="S69" s="295"/>
      <c r="T69" s="295"/>
      <c r="U69" s="295"/>
      <c r="V69" s="295"/>
      <c r="W69" s="295"/>
      <c r="X69" s="295"/>
      <c r="Y69" s="411">
        <v>0</v>
      </c>
      <c r="Z69" s="411">
        <v>0</v>
      </c>
      <c r="AA69" s="411">
        <v>0</v>
      </c>
      <c r="AB69" s="411">
        <v>0</v>
      </c>
      <c r="AC69" s="411">
        <v>0</v>
      </c>
      <c r="AD69" s="411">
        <v>0</v>
      </c>
      <c r="AE69" s="411">
        <v>0</v>
      </c>
      <c r="AF69" s="411">
        <f t="shared" ref="AF69:AL69" si="15">AF68</f>
        <v>0</v>
      </c>
      <c r="AG69" s="411">
        <f t="shared" si="15"/>
        <v>0</v>
      </c>
      <c r="AH69" s="411">
        <f t="shared" si="15"/>
        <v>0</v>
      </c>
      <c r="AI69" s="411">
        <f t="shared" si="15"/>
        <v>0</v>
      </c>
      <c r="AJ69" s="411">
        <f t="shared" si="15"/>
        <v>0</v>
      </c>
      <c r="AK69" s="411">
        <f t="shared" si="15"/>
        <v>0</v>
      </c>
      <c r="AL69" s="411">
        <f t="shared" si="15"/>
        <v>0</v>
      </c>
      <c r="AM69" s="311"/>
    </row>
    <row r="70" spans="1:39" s="283" customFormat="1" ht="15" outlineLevel="1">
      <c r="A70" s="509"/>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 outlineLevel="1">
      <c r="A71" s="509">
        <v>17</v>
      </c>
      <c r="B71" s="314" t="s">
        <v>9</v>
      </c>
      <c r="C71" s="291" t="s">
        <v>25</v>
      </c>
      <c r="D71" s="295">
        <v>20936</v>
      </c>
      <c r="E71" s="295">
        <v>0</v>
      </c>
      <c r="F71" s="295">
        <v>0</v>
      </c>
      <c r="G71" s="295">
        <v>0</v>
      </c>
      <c r="H71" s="295">
        <v>0</v>
      </c>
      <c r="I71" s="295">
        <v>0</v>
      </c>
      <c r="J71" s="295">
        <v>0</v>
      </c>
      <c r="K71" s="295">
        <v>0</v>
      </c>
      <c r="L71" s="295">
        <v>0</v>
      </c>
      <c r="M71" s="295">
        <v>0</v>
      </c>
      <c r="N71" s="291"/>
      <c r="O71" s="295">
        <v>536</v>
      </c>
      <c r="P71" s="295">
        <v>0</v>
      </c>
      <c r="Q71" s="295">
        <v>0</v>
      </c>
      <c r="R71" s="295">
        <v>0</v>
      </c>
      <c r="S71" s="295">
        <v>0</v>
      </c>
      <c r="T71" s="295">
        <v>0</v>
      </c>
      <c r="U71" s="295">
        <v>0</v>
      </c>
      <c r="V71" s="295">
        <v>0</v>
      </c>
      <c r="W71" s="295">
        <v>0</v>
      </c>
      <c r="X71" s="295">
        <v>0</v>
      </c>
      <c r="Y71" s="415"/>
      <c r="Z71" s="415"/>
      <c r="AA71" s="415"/>
      <c r="AB71" s="415"/>
      <c r="AC71" s="415"/>
      <c r="AD71" s="415"/>
      <c r="AE71" s="415"/>
      <c r="AF71" s="415"/>
      <c r="AG71" s="415"/>
      <c r="AH71" s="415"/>
      <c r="AI71" s="415"/>
      <c r="AJ71" s="415"/>
      <c r="AK71" s="415"/>
      <c r="AL71" s="415"/>
      <c r="AM71" s="296">
        <f>SUM(Y71:AL71)</f>
        <v>0</v>
      </c>
    </row>
    <row r="72" spans="1:39" s="283" customFormat="1" ht="15" outlineLevel="1">
      <c r="A72" s="509"/>
      <c r="B72" s="315" t="s">
        <v>214</v>
      </c>
      <c r="C72" s="291" t="s">
        <v>163</v>
      </c>
      <c r="D72" s="295"/>
      <c r="E72" s="295"/>
      <c r="F72" s="295"/>
      <c r="G72" s="295"/>
      <c r="H72" s="295"/>
      <c r="I72" s="295"/>
      <c r="J72" s="295"/>
      <c r="K72" s="295"/>
      <c r="L72" s="295"/>
      <c r="M72" s="295"/>
      <c r="N72" s="291"/>
      <c r="O72" s="295"/>
      <c r="P72" s="295"/>
      <c r="Q72" s="295"/>
      <c r="R72" s="295"/>
      <c r="S72" s="295"/>
      <c r="T72" s="295"/>
      <c r="U72" s="295"/>
      <c r="V72" s="295"/>
      <c r="W72" s="295"/>
      <c r="X72" s="295"/>
      <c r="Y72" s="411">
        <v>0</v>
      </c>
      <c r="Z72" s="411">
        <v>0</v>
      </c>
      <c r="AA72" s="411">
        <v>0</v>
      </c>
      <c r="AB72" s="411">
        <v>0</v>
      </c>
      <c r="AC72" s="411">
        <v>0</v>
      </c>
      <c r="AD72" s="411">
        <v>0</v>
      </c>
      <c r="AE72" s="411">
        <v>0</v>
      </c>
      <c r="AF72" s="411">
        <f t="shared" ref="AF72:AL72" si="16">AF71</f>
        <v>0</v>
      </c>
      <c r="AG72" s="411">
        <f t="shared" si="16"/>
        <v>0</v>
      </c>
      <c r="AH72" s="411">
        <f t="shared" si="16"/>
        <v>0</v>
      </c>
      <c r="AI72" s="411">
        <f t="shared" si="16"/>
        <v>0</v>
      </c>
      <c r="AJ72" s="411">
        <f t="shared" si="16"/>
        <v>0</v>
      </c>
      <c r="AK72" s="411">
        <f t="shared" si="16"/>
        <v>0</v>
      </c>
      <c r="AL72" s="411">
        <f t="shared" si="16"/>
        <v>0</v>
      </c>
      <c r="AM72" s="311"/>
    </row>
    <row r="73" spans="1:39" s="283" customFormat="1" ht="15" outlineLevel="1">
      <c r="A73" s="509"/>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75" outlineLevel="1">
      <c r="A74" s="510"/>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 outlineLevel="1">
      <c r="A75" s="509">
        <v>18</v>
      </c>
      <c r="B75" s="315" t="s">
        <v>11</v>
      </c>
      <c r="C75" s="291" t="s">
        <v>25</v>
      </c>
      <c r="D75" s="295"/>
      <c r="E75" s="295"/>
      <c r="F75" s="295"/>
      <c r="G75" s="295"/>
      <c r="H75" s="295"/>
      <c r="I75" s="295"/>
      <c r="J75" s="295"/>
      <c r="K75" s="295"/>
      <c r="L75" s="295"/>
      <c r="M75" s="295"/>
      <c r="N75" s="295">
        <v>12</v>
      </c>
      <c r="O75" s="295"/>
      <c r="P75" s="295"/>
      <c r="Q75" s="295"/>
      <c r="R75" s="295"/>
      <c r="S75" s="295"/>
      <c r="T75" s="295"/>
      <c r="U75" s="295"/>
      <c r="V75" s="295"/>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5" outlineLevel="1">
      <c r="A76" s="509"/>
      <c r="B76" s="315" t="s">
        <v>214</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411">
        <v>0</v>
      </c>
      <c r="Z76" s="411">
        <v>0</v>
      </c>
      <c r="AA76" s="411">
        <v>0</v>
      </c>
      <c r="AB76" s="411">
        <v>0</v>
      </c>
      <c r="AC76" s="411">
        <v>0</v>
      </c>
      <c r="AD76" s="411">
        <v>0</v>
      </c>
      <c r="AE76" s="411">
        <v>0</v>
      </c>
      <c r="AF76" s="411">
        <f t="shared" ref="AF76:AL76" si="17">AF75</f>
        <v>0</v>
      </c>
      <c r="AG76" s="411">
        <f t="shared" si="17"/>
        <v>0</v>
      </c>
      <c r="AH76" s="411">
        <f t="shared" si="17"/>
        <v>0</v>
      </c>
      <c r="AI76" s="411">
        <f t="shared" si="17"/>
        <v>0</v>
      </c>
      <c r="AJ76" s="411">
        <f t="shared" si="17"/>
        <v>0</v>
      </c>
      <c r="AK76" s="411">
        <f t="shared" si="17"/>
        <v>0</v>
      </c>
      <c r="AL76" s="411">
        <f t="shared" si="17"/>
        <v>0</v>
      </c>
      <c r="AM76" s="297"/>
    </row>
    <row r="77" spans="1:39" s="309" customFormat="1" ht="15" outlineLevel="1">
      <c r="A77" s="512"/>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 outlineLevel="1">
      <c r="A78" s="509">
        <v>19</v>
      </c>
      <c r="B78" s="315" t="s">
        <v>12</v>
      </c>
      <c r="C78" s="291" t="s">
        <v>25</v>
      </c>
      <c r="D78" s="295"/>
      <c r="E78" s="295"/>
      <c r="F78" s="295"/>
      <c r="G78" s="295"/>
      <c r="H78" s="295"/>
      <c r="I78" s="295"/>
      <c r="J78" s="295"/>
      <c r="K78" s="295"/>
      <c r="L78" s="295"/>
      <c r="M78" s="295"/>
      <c r="N78" s="295">
        <v>12</v>
      </c>
      <c r="O78" s="295"/>
      <c r="P78" s="295"/>
      <c r="Q78" s="295"/>
      <c r="R78" s="295"/>
      <c r="S78" s="295"/>
      <c r="T78" s="295"/>
      <c r="U78" s="295"/>
      <c r="V78" s="295"/>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5" outlineLevel="1">
      <c r="A79" s="509"/>
      <c r="B79" s="315" t="s">
        <v>214</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411">
        <v>0</v>
      </c>
      <c r="Z79" s="411">
        <v>0</v>
      </c>
      <c r="AA79" s="411">
        <v>0</v>
      </c>
      <c r="AB79" s="411">
        <v>0</v>
      </c>
      <c r="AC79" s="411">
        <v>0</v>
      </c>
      <c r="AD79" s="411">
        <v>0</v>
      </c>
      <c r="AE79" s="411">
        <v>0</v>
      </c>
      <c r="AF79" s="411">
        <f t="shared" ref="AF79:AL79" si="18">AF78</f>
        <v>0</v>
      </c>
      <c r="AG79" s="411">
        <f t="shared" si="18"/>
        <v>0</v>
      </c>
      <c r="AH79" s="411">
        <f t="shared" si="18"/>
        <v>0</v>
      </c>
      <c r="AI79" s="411">
        <f t="shared" si="18"/>
        <v>0</v>
      </c>
      <c r="AJ79" s="411">
        <f t="shared" si="18"/>
        <v>0</v>
      </c>
      <c r="AK79" s="411">
        <f t="shared" si="18"/>
        <v>0</v>
      </c>
      <c r="AL79" s="411">
        <f t="shared" si="18"/>
        <v>0</v>
      </c>
      <c r="AM79" s="297"/>
    </row>
    <row r="80" spans="1:39" s="283" customFormat="1" ht="15" outlineLevel="1">
      <c r="A80" s="509"/>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 outlineLevel="1">
      <c r="A81" s="509">
        <v>20</v>
      </c>
      <c r="B81" s="315" t="s">
        <v>13</v>
      </c>
      <c r="C81" s="291" t="s">
        <v>25</v>
      </c>
      <c r="D81" s="295"/>
      <c r="E81" s="295"/>
      <c r="F81" s="295"/>
      <c r="G81" s="295"/>
      <c r="H81" s="295"/>
      <c r="I81" s="295"/>
      <c r="J81" s="295"/>
      <c r="K81" s="295"/>
      <c r="L81" s="295"/>
      <c r="M81" s="295"/>
      <c r="N81" s="295">
        <v>12</v>
      </c>
      <c r="O81" s="295"/>
      <c r="P81" s="295"/>
      <c r="Q81" s="295"/>
      <c r="R81" s="295"/>
      <c r="S81" s="295"/>
      <c r="T81" s="295"/>
      <c r="U81" s="295"/>
      <c r="V81" s="295"/>
      <c r="W81" s="295"/>
      <c r="X81" s="295"/>
      <c r="Y81" s="410">
        <v>1</v>
      </c>
      <c r="Z81" s="415"/>
      <c r="AA81" s="415"/>
      <c r="AB81" s="415"/>
      <c r="AC81" s="415"/>
      <c r="AD81" s="415"/>
      <c r="AE81" s="415"/>
      <c r="AF81" s="415"/>
      <c r="AG81" s="415"/>
      <c r="AH81" s="415"/>
      <c r="AI81" s="415"/>
      <c r="AJ81" s="415"/>
      <c r="AK81" s="415"/>
      <c r="AL81" s="415"/>
      <c r="AM81" s="296">
        <f>SUM(Y81:AL81)</f>
        <v>1</v>
      </c>
    </row>
    <row r="82" spans="1:39" s="283" customFormat="1" ht="15" outlineLevel="1">
      <c r="A82" s="509"/>
      <c r="B82" s="315" t="s">
        <v>214</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1">
        <v>1</v>
      </c>
      <c r="Z82" s="411">
        <v>0</v>
      </c>
      <c r="AA82" s="411">
        <v>0</v>
      </c>
      <c r="AB82" s="411">
        <v>0</v>
      </c>
      <c r="AC82" s="411">
        <v>0</v>
      </c>
      <c r="AD82" s="411">
        <v>0</v>
      </c>
      <c r="AE82" s="411">
        <v>0</v>
      </c>
      <c r="AF82" s="411">
        <f t="shared" ref="AF82:AL82" si="19">AF81</f>
        <v>0</v>
      </c>
      <c r="AG82" s="411">
        <f t="shared" si="19"/>
        <v>0</v>
      </c>
      <c r="AH82" s="411">
        <f t="shared" si="19"/>
        <v>0</v>
      </c>
      <c r="AI82" s="411">
        <f t="shared" si="19"/>
        <v>0</v>
      </c>
      <c r="AJ82" s="411">
        <f t="shared" si="19"/>
        <v>0</v>
      </c>
      <c r="AK82" s="411">
        <f t="shared" si="19"/>
        <v>0</v>
      </c>
      <c r="AL82" s="411">
        <f t="shared" si="19"/>
        <v>0</v>
      </c>
      <c r="AM82" s="306"/>
    </row>
    <row r="83" spans="1:39" s="283" customFormat="1" ht="15" outlineLevel="1">
      <c r="A83" s="509"/>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 outlineLevel="1">
      <c r="A84" s="509">
        <v>21</v>
      </c>
      <c r="B84" s="315" t="s">
        <v>22</v>
      </c>
      <c r="C84" s="291" t="s">
        <v>25</v>
      </c>
      <c r="D84" s="295">
        <v>402527</v>
      </c>
      <c r="E84" s="295">
        <v>402527</v>
      </c>
      <c r="F84" s="295">
        <v>402527</v>
      </c>
      <c r="G84" s="295">
        <v>402527</v>
      </c>
      <c r="H84" s="295">
        <v>402527</v>
      </c>
      <c r="I84" s="295">
        <v>402527</v>
      </c>
      <c r="J84" s="295">
        <v>402527</v>
      </c>
      <c r="K84" s="295">
        <v>402527</v>
      </c>
      <c r="L84" s="295">
        <v>357485</v>
      </c>
      <c r="M84" s="295">
        <v>357485</v>
      </c>
      <c r="N84" s="295">
        <v>12</v>
      </c>
      <c r="O84" s="295">
        <v>70</v>
      </c>
      <c r="P84" s="295">
        <v>69.623999999999995</v>
      </c>
      <c r="Q84" s="295">
        <v>69.623999999999995</v>
      </c>
      <c r="R84" s="295">
        <v>69.623999999999995</v>
      </c>
      <c r="S84" s="295">
        <v>69.623999999999995</v>
      </c>
      <c r="T84" s="295">
        <v>69.623999999999995</v>
      </c>
      <c r="U84" s="295">
        <v>69.623999999999995</v>
      </c>
      <c r="V84" s="295">
        <v>69.623999999999995</v>
      </c>
      <c r="W84" s="295">
        <v>56.886899999999997</v>
      </c>
      <c r="X84" s="295">
        <v>56.886899999999997</v>
      </c>
      <c r="Y84" s="410"/>
      <c r="Z84" s="415"/>
      <c r="AA84" s="415">
        <v>0.53</v>
      </c>
      <c r="AB84" s="415">
        <v>0.47</v>
      </c>
      <c r="AC84" s="415"/>
      <c r="AD84" s="415"/>
      <c r="AE84" s="415"/>
      <c r="AF84" s="415"/>
      <c r="AG84" s="415"/>
      <c r="AH84" s="415"/>
      <c r="AI84" s="415"/>
      <c r="AJ84" s="415"/>
      <c r="AK84" s="415"/>
      <c r="AL84" s="415"/>
      <c r="AM84" s="296">
        <f>SUM(Y84:AL84)</f>
        <v>1</v>
      </c>
    </row>
    <row r="85" spans="1:39" s="283" customFormat="1" ht="15" outlineLevel="1">
      <c r="A85" s="509"/>
      <c r="B85" s="315" t="s">
        <v>214</v>
      </c>
      <c r="C85" s="291" t="s">
        <v>163</v>
      </c>
      <c r="D85" s="295"/>
      <c r="E85" s="295"/>
      <c r="F85" s="295"/>
      <c r="G85" s="295"/>
      <c r="H85" s="295"/>
      <c r="I85" s="295"/>
      <c r="J85" s="295"/>
      <c r="K85" s="295"/>
      <c r="L85" s="295"/>
      <c r="M85" s="295"/>
      <c r="N85" s="295">
        <f>N84</f>
        <v>12</v>
      </c>
      <c r="O85" s="295"/>
      <c r="P85" s="295"/>
      <c r="Q85" s="295"/>
      <c r="R85" s="295"/>
      <c r="S85" s="295"/>
      <c r="T85" s="295"/>
      <c r="U85" s="295"/>
      <c r="V85" s="295"/>
      <c r="W85" s="295"/>
      <c r="X85" s="295"/>
      <c r="Y85" s="411">
        <v>0</v>
      </c>
      <c r="Z85" s="411">
        <v>0</v>
      </c>
      <c r="AA85" s="411">
        <v>0.53</v>
      </c>
      <c r="AB85" s="411">
        <v>0.47</v>
      </c>
      <c r="AC85" s="411">
        <v>0</v>
      </c>
      <c r="AD85" s="411">
        <v>0</v>
      </c>
      <c r="AE85" s="411">
        <v>0</v>
      </c>
      <c r="AF85" s="411">
        <f t="shared" ref="AF85:AL85" si="20">AF84</f>
        <v>0</v>
      </c>
      <c r="AG85" s="411">
        <f t="shared" si="20"/>
        <v>0</v>
      </c>
      <c r="AH85" s="411">
        <f t="shared" si="20"/>
        <v>0</v>
      </c>
      <c r="AI85" s="411">
        <f t="shared" si="20"/>
        <v>0</v>
      </c>
      <c r="AJ85" s="411">
        <f t="shared" si="20"/>
        <v>0</v>
      </c>
      <c r="AK85" s="411">
        <f t="shared" si="20"/>
        <v>0</v>
      </c>
      <c r="AL85" s="411">
        <f t="shared" si="20"/>
        <v>0</v>
      </c>
      <c r="AM85" s="297"/>
    </row>
    <row r="86" spans="1:39" s="283" customFormat="1" ht="15" outlineLevel="1">
      <c r="A86" s="509"/>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 outlineLevel="1">
      <c r="A87" s="509">
        <v>22</v>
      </c>
      <c r="B87" s="315" t="s">
        <v>9</v>
      </c>
      <c r="C87" s="291" t="s">
        <v>25</v>
      </c>
      <c r="D87" s="295">
        <v>205346</v>
      </c>
      <c r="E87" s="295">
        <v>0</v>
      </c>
      <c r="F87" s="295">
        <v>0</v>
      </c>
      <c r="G87" s="295">
        <v>0</v>
      </c>
      <c r="H87" s="295">
        <v>0</v>
      </c>
      <c r="I87" s="295">
        <v>0</v>
      </c>
      <c r="J87" s="295">
        <v>0</v>
      </c>
      <c r="K87" s="295">
        <v>0</v>
      </c>
      <c r="L87" s="295">
        <v>0</v>
      </c>
      <c r="M87" s="295">
        <v>0</v>
      </c>
      <c r="N87" s="291"/>
      <c r="O87" s="295">
        <v>3498</v>
      </c>
      <c r="P87" s="295">
        <v>0</v>
      </c>
      <c r="Q87" s="295">
        <v>0</v>
      </c>
      <c r="R87" s="295">
        <v>0</v>
      </c>
      <c r="S87" s="295">
        <v>0</v>
      </c>
      <c r="T87" s="295">
        <v>0</v>
      </c>
      <c r="U87" s="295">
        <v>0</v>
      </c>
      <c r="V87" s="295">
        <v>0</v>
      </c>
      <c r="W87" s="295">
        <v>0</v>
      </c>
      <c r="X87" s="295">
        <v>0</v>
      </c>
      <c r="Y87" s="410"/>
      <c r="Z87" s="415"/>
      <c r="AA87" s="415"/>
      <c r="AB87" s="415"/>
      <c r="AC87" s="415"/>
      <c r="AD87" s="415"/>
      <c r="AE87" s="415"/>
      <c r="AF87" s="415"/>
      <c r="AG87" s="415"/>
      <c r="AH87" s="415"/>
      <c r="AI87" s="415"/>
      <c r="AJ87" s="415"/>
      <c r="AK87" s="415"/>
      <c r="AL87" s="415"/>
      <c r="AM87" s="296">
        <f>SUM(Y87:AL87)</f>
        <v>0</v>
      </c>
    </row>
    <row r="88" spans="1:39" s="283" customFormat="1" ht="15" outlineLevel="1">
      <c r="A88" s="509"/>
      <c r="B88" s="315" t="s">
        <v>214</v>
      </c>
      <c r="C88" s="291" t="s">
        <v>163</v>
      </c>
      <c r="D88" s="295"/>
      <c r="E88" s="295"/>
      <c r="F88" s="295"/>
      <c r="G88" s="295"/>
      <c r="H88" s="295"/>
      <c r="I88" s="295"/>
      <c r="J88" s="295"/>
      <c r="K88" s="295"/>
      <c r="L88" s="295"/>
      <c r="M88" s="295"/>
      <c r="N88" s="291"/>
      <c r="O88" s="295"/>
      <c r="P88" s="295"/>
      <c r="Q88" s="295"/>
      <c r="R88" s="295"/>
      <c r="S88" s="295"/>
      <c r="T88" s="295"/>
      <c r="U88" s="295"/>
      <c r="V88" s="295"/>
      <c r="W88" s="295"/>
      <c r="X88" s="295"/>
      <c r="Y88" s="411">
        <v>0</v>
      </c>
      <c r="Z88" s="411">
        <v>0</v>
      </c>
      <c r="AA88" s="411">
        <v>0</v>
      </c>
      <c r="AB88" s="411">
        <v>0</v>
      </c>
      <c r="AC88" s="411">
        <v>0</v>
      </c>
      <c r="AD88" s="411">
        <v>0</v>
      </c>
      <c r="AE88" s="411">
        <v>0</v>
      </c>
      <c r="AF88" s="411">
        <f t="shared" ref="AF88:AL88" si="21">AF87</f>
        <v>0</v>
      </c>
      <c r="AG88" s="411">
        <f t="shared" si="21"/>
        <v>0</v>
      </c>
      <c r="AH88" s="411">
        <f t="shared" si="21"/>
        <v>0</v>
      </c>
      <c r="AI88" s="411">
        <f t="shared" si="21"/>
        <v>0</v>
      </c>
      <c r="AJ88" s="411">
        <f t="shared" si="21"/>
        <v>0</v>
      </c>
      <c r="AK88" s="411">
        <f t="shared" si="21"/>
        <v>0</v>
      </c>
      <c r="AL88" s="411">
        <f t="shared" si="21"/>
        <v>0</v>
      </c>
      <c r="AM88" s="306"/>
    </row>
    <row r="89" spans="1:39" s="283" customFormat="1" ht="15" outlineLevel="1">
      <c r="A89" s="509"/>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75" outlineLevel="1">
      <c r="A90" s="510"/>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5" outlineLevel="1">
      <c r="A91" s="509">
        <v>23</v>
      </c>
      <c r="B91" s="315" t="s">
        <v>14</v>
      </c>
      <c r="C91" s="291" t="s">
        <v>25</v>
      </c>
      <c r="D91" s="295"/>
      <c r="E91" s="295"/>
      <c r="F91" s="295"/>
      <c r="G91" s="295"/>
      <c r="H91" s="295"/>
      <c r="I91" s="295"/>
      <c r="J91" s="295"/>
      <c r="K91" s="295"/>
      <c r="L91" s="295"/>
      <c r="M91" s="295"/>
      <c r="N91" s="291"/>
      <c r="O91" s="295"/>
      <c r="P91" s="295"/>
      <c r="Q91" s="295"/>
      <c r="R91" s="295"/>
      <c r="S91" s="295"/>
      <c r="T91" s="295"/>
      <c r="U91" s="295"/>
      <c r="V91" s="295"/>
      <c r="W91" s="295"/>
      <c r="X91" s="295"/>
      <c r="Y91" s="410"/>
      <c r="Z91" s="410"/>
      <c r="AA91" s="410"/>
      <c r="AB91" s="410"/>
      <c r="AC91" s="410"/>
      <c r="AD91" s="410"/>
      <c r="AE91" s="410"/>
      <c r="AF91" s="410"/>
      <c r="AG91" s="410"/>
      <c r="AH91" s="410"/>
      <c r="AI91" s="410"/>
      <c r="AJ91" s="410"/>
      <c r="AK91" s="410"/>
      <c r="AL91" s="410"/>
      <c r="AM91" s="296">
        <f>SUM(Y91:AL91)</f>
        <v>0</v>
      </c>
    </row>
    <row r="92" spans="1:39" s="283" customFormat="1" ht="15" outlineLevel="1">
      <c r="A92" s="509"/>
      <c r="B92" s="315" t="s">
        <v>214</v>
      </c>
      <c r="C92" s="291" t="s">
        <v>163</v>
      </c>
      <c r="D92" s="295"/>
      <c r="E92" s="295"/>
      <c r="F92" s="295"/>
      <c r="G92" s="295"/>
      <c r="H92" s="295"/>
      <c r="I92" s="295"/>
      <c r="J92" s="295"/>
      <c r="K92" s="295"/>
      <c r="L92" s="295"/>
      <c r="M92" s="295"/>
      <c r="N92" s="468"/>
      <c r="O92" s="295"/>
      <c r="P92" s="295"/>
      <c r="Q92" s="295"/>
      <c r="R92" s="295"/>
      <c r="S92" s="295"/>
      <c r="T92" s="295"/>
      <c r="U92" s="295"/>
      <c r="V92" s="295"/>
      <c r="W92" s="295"/>
      <c r="X92" s="295"/>
      <c r="Y92" s="411">
        <v>0</v>
      </c>
      <c r="Z92" s="411">
        <v>0</v>
      </c>
      <c r="AA92" s="411">
        <v>0</v>
      </c>
      <c r="AB92" s="411">
        <v>0</v>
      </c>
      <c r="AC92" s="411">
        <v>0</v>
      </c>
      <c r="AD92" s="411">
        <v>0</v>
      </c>
      <c r="AE92" s="411">
        <v>0</v>
      </c>
      <c r="AF92" s="411">
        <f t="shared" ref="AF92:AL92" si="22">AF91</f>
        <v>0</v>
      </c>
      <c r="AG92" s="411">
        <f t="shared" si="22"/>
        <v>0</v>
      </c>
      <c r="AH92" s="411">
        <f t="shared" si="22"/>
        <v>0</v>
      </c>
      <c r="AI92" s="411">
        <f t="shared" si="22"/>
        <v>0</v>
      </c>
      <c r="AJ92" s="411">
        <f t="shared" si="22"/>
        <v>0</v>
      </c>
      <c r="AK92" s="411">
        <f t="shared" si="22"/>
        <v>0</v>
      </c>
      <c r="AL92" s="411">
        <f t="shared" si="22"/>
        <v>0</v>
      </c>
      <c r="AM92" s="297"/>
    </row>
    <row r="93" spans="1:39" s="283" customFormat="1" ht="15" outlineLevel="1">
      <c r="A93" s="509"/>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75" outlineLevel="1">
      <c r="A94" s="510"/>
      <c r="B94" s="288" t="s">
        <v>488</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5" outlineLevel="1">
      <c r="A95" s="509">
        <v>24</v>
      </c>
      <c r="B95" s="315" t="s">
        <v>14</v>
      </c>
      <c r="C95" s="291" t="s">
        <v>25</v>
      </c>
      <c r="D95" s="295"/>
      <c r="E95" s="295"/>
      <c r="F95" s="295"/>
      <c r="G95" s="295"/>
      <c r="H95" s="295"/>
      <c r="I95" s="295"/>
      <c r="J95" s="295"/>
      <c r="K95" s="295"/>
      <c r="L95" s="295"/>
      <c r="M95" s="295"/>
      <c r="N95" s="291"/>
      <c r="O95" s="295"/>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 outlineLevel="1">
      <c r="A96" s="509"/>
      <c r="B96" s="315" t="s">
        <v>214</v>
      </c>
      <c r="C96" s="291" t="s">
        <v>163</v>
      </c>
      <c r="D96" s="295"/>
      <c r="E96" s="295"/>
      <c r="F96" s="295"/>
      <c r="G96" s="295"/>
      <c r="H96" s="295"/>
      <c r="I96" s="295"/>
      <c r="J96" s="295"/>
      <c r="K96" s="295"/>
      <c r="L96" s="295"/>
      <c r="M96" s="295"/>
      <c r="N96" s="468"/>
      <c r="O96" s="295"/>
      <c r="P96" s="295"/>
      <c r="Q96" s="295"/>
      <c r="R96" s="295"/>
      <c r="S96" s="295"/>
      <c r="T96" s="295"/>
      <c r="U96" s="295"/>
      <c r="V96" s="295"/>
      <c r="W96" s="295"/>
      <c r="X96" s="295"/>
      <c r="Y96" s="411">
        <v>0</v>
      </c>
      <c r="Z96" s="411">
        <v>0</v>
      </c>
      <c r="AA96" s="411">
        <v>0</v>
      </c>
      <c r="AB96" s="411">
        <v>0</v>
      </c>
      <c r="AC96" s="411">
        <v>0</v>
      </c>
      <c r="AD96" s="411">
        <v>0</v>
      </c>
      <c r="AE96" s="411">
        <v>0</v>
      </c>
      <c r="AF96" s="411">
        <f t="shared" ref="AF96:AL96" si="23">AF95</f>
        <v>0</v>
      </c>
      <c r="AG96" s="411">
        <f t="shared" si="23"/>
        <v>0</v>
      </c>
      <c r="AH96" s="411">
        <f t="shared" si="23"/>
        <v>0</v>
      </c>
      <c r="AI96" s="411">
        <f t="shared" si="23"/>
        <v>0</v>
      </c>
      <c r="AJ96" s="411">
        <f t="shared" si="23"/>
        <v>0</v>
      </c>
      <c r="AK96" s="411">
        <f t="shared" si="23"/>
        <v>0</v>
      </c>
      <c r="AL96" s="411">
        <f t="shared" si="23"/>
        <v>0</v>
      </c>
      <c r="AM96" s="297"/>
    </row>
    <row r="97" spans="1:39" s="283" customFormat="1" ht="15" outlineLevel="1">
      <c r="A97" s="509"/>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 outlineLevel="1">
      <c r="A98" s="509">
        <v>25</v>
      </c>
      <c r="B98" s="314" t="s">
        <v>21</v>
      </c>
      <c r="C98" s="291" t="s">
        <v>25</v>
      </c>
      <c r="D98" s="295"/>
      <c r="E98" s="295"/>
      <c r="F98" s="295"/>
      <c r="G98" s="295"/>
      <c r="H98" s="295"/>
      <c r="I98" s="295"/>
      <c r="J98" s="295"/>
      <c r="K98" s="295"/>
      <c r="L98" s="295"/>
      <c r="M98" s="295"/>
      <c r="N98" s="295">
        <v>0</v>
      </c>
      <c r="O98" s="295"/>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 outlineLevel="1">
      <c r="A99" s="509"/>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v>0</v>
      </c>
      <c r="Z99" s="411">
        <v>0</v>
      </c>
      <c r="AA99" s="411">
        <v>0</v>
      </c>
      <c r="AB99" s="411">
        <v>0</v>
      </c>
      <c r="AC99" s="411">
        <v>0</v>
      </c>
      <c r="AD99" s="411">
        <v>0</v>
      </c>
      <c r="AE99" s="411">
        <v>0</v>
      </c>
      <c r="AF99" s="411">
        <f t="shared" ref="AF99:AL99" si="24">AF98</f>
        <v>0</v>
      </c>
      <c r="AG99" s="411">
        <f t="shared" si="24"/>
        <v>0</v>
      </c>
      <c r="AH99" s="411">
        <f t="shared" si="24"/>
        <v>0</v>
      </c>
      <c r="AI99" s="411">
        <f t="shared" si="24"/>
        <v>0</v>
      </c>
      <c r="AJ99" s="411">
        <f t="shared" si="24"/>
        <v>0</v>
      </c>
      <c r="AK99" s="411">
        <f t="shared" si="24"/>
        <v>0</v>
      </c>
      <c r="AL99" s="411">
        <f t="shared" si="24"/>
        <v>0</v>
      </c>
      <c r="AM99" s="311"/>
    </row>
    <row r="100" spans="1:39" s="283" customFormat="1" ht="15" outlineLevel="1">
      <c r="A100" s="509"/>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75" outlineLevel="1">
      <c r="A101" s="510"/>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5" outlineLevel="1">
      <c r="A102" s="509">
        <v>26</v>
      </c>
      <c r="B102" s="321" t="s">
        <v>16</v>
      </c>
      <c r="C102" s="291" t="s">
        <v>25</v>
      </c>
      <c r="D102" s="295">
        <v>17700219</v>
      </c>
      <c r="E102" s="295">
        <v>17700218.579999998</v>
      </c>
      <c r="F102" s="295">
        <v>17700218.579999998</v>
      </c>
      <c r="G102" s="295">
        <v>17700218.579999998</v>
      </c>
      <c r="H102" s="295">
        <v>17700218.579999998</v>
      </c>
      <c r="I102" s="295">
        <v>17700218.579999998</v>
      </c>
      <c r="J102" s="295">
        <v>17700218.579999998</v>
      </c>
      <c r="K102" s="295">
        <v>17700218.579999998</v>
      </c>
      <c r="L102" s="295">
        <v>17700218.579999998</v>
      </c>
      <c r="M102" s="295">
        <v>17700218.579999998</v>
      </c>
      <c r="N102" s="295">
        <v>12</v>
      </c>
      <c r="O102" s="295">
        <v>3066</v>
      </c>
      <c r="P102" s="295">
        <v>3066.09</v>
      </c>
      <c r="Q102" s="295">
        <v>3066.09</v>
      </c>
      <c r="R102" s="295">
        <v>3066.09</v>
      </c>
      <c r="S102" s="295">
        <v>3066.09</v>
      </c>
      <c r="T102" s="295">
        <v>3066.09</v>
      </c>
      <c r="U102" s="295">
        <v>3066.09</v>
      </c>
      <c r="V102" s="295">
        <v>3066.09</v>
      </c>
      <c r="W102" s="295">
        <v>3066.09</v>
      </c>
      <c r="X102" s="295">
        <v>3066.09</v>
      </c>
      <c r="Y102" s="410"/>
      <c r="Z102" s="410"/>
      <c r="AA102" s="410">
        <v>0.53</v>
      </c>
      <c r="AB102" s="410">
        <v>0.47</v>
      </c>
      <c r="AC102" s="410"/>
      <c r="AD102" s="410"/>
      <c r="AE102" s="415"/>
      <c r="AF102" s="415"/>
      <c r="AG102" s="415"/>
      <c r="AH102" s="415"/>
      <c r="AI102" s="415"/>
      <c r="AJ102" s="415"/>
      <c r="AK102" s="415"/>
      <c r="AL102" s="415"/>
      <c r="AM102" s="296">
        <f>SUM(Y102:AL102)</f>
        <v>1</v>
      </c>
    </row>
    <row r="103" spans="1:39" s="283" customFormat="1" ht="15" outlineLevel="1">
      <c r="A103" s="509"/>
      <c r="B103" s="315" t="s">
        <v>214</v>
      </c>
      <c r="C103" s="291" t="s">
        <v>163</v>
      </c>
      <c r="D103" s="295"/>
      <c r="E103" s="295"/>
      <c r="F103" s="295"/>
      <c r="G103" s="295"/>
      <c r="H103" s="295"/>
      <c r="I103" s="295"/>
      <c r="J103" s="295"/>
      <c r="K103" s="295"/>
      <c r="L103" s="295"/>
      <c r="M103" s="295"/>
      <c r="N103" s="295">
        <f>N102</f>
        <v>12</v>
      </c>
      <c r="O103" s="295"/>
      <c r="P103" s="295"/>
      <c r="Q103" s="295"/>
      <c r="R103" s="295"/>
      <c r="S103" s="295"/>
      <c r="T103" s="295"/>
      <c r="U103" s="295"/>
      <c r="V103" s="295"/>
      <c r="W103" s="295"/>
      <c r="X103" s="295"/>
      <c r="Y103" s="411">
        <v>0</v>
      </c>
      <c r="Z103" s="411">
        <v>0</v>
      </c>
      <c r="AA103" s="411">
        <v>0.53</v>
      </c>
      <c r="AB103" s="411">
        <v>0.47</v>
      </c>
      <c r="AC103" s="411">
        <v>0</v>
      </c>
      <c r="AD103" s="411">
        <v>0</v>
      </c>
      <c r="AE103" s="411">
        <v>0</v>
      </c>
      <c r="AF103" s="411">
        <f t="shared" ref="AF103:AL103" si="25">AF102</f>
        <v>0</v>
      </c>
      <c r="AG103" s="411">
        <f t="shared" si="25"/>
        <v>0</v>
      </c>
      <c r="AH103" s="411">
        <f t="shared" si="25"/>
        <v>0</v>
      </c>
      <c r="AI103" s="411">
        <f t="shared" si="25"/>
        <v>0</v>
      </c>
      <c r="AJ103" s="411">
        <f t="shared" si="25"/>
        <v>0</v>
      </c>
      <c r="AK103" s="411">
        <f t="shared" si="25"/>
        <v>0</v>
      </c>
      <c r="AL103" s="411">
        <f t="shared" si="25"/>
        <v>0</v>
      </c>
      <c r="AM103" s="306"/>
    </row>
    <row r="104" spans="1:39" s="309" customFormat="1" ht="15" outlineLevel="1">
      <c r="A104" s="512"/>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5" outlineLevel="1">
      <c r="A105" s="509">
        <v>27</v>
      </c>
      <c r="B105" s="321" t="s">
        <v>17</v>
      </c>
      <c r="C105" s="291" t="s">
        <v>25</v>
      </c>
      <c r="D105" s="295">
        <v>1244589</v>
      </c>
      <c r="E105" s="295">
        <v>1244589</v>
      </c>
      <c r="F105" s="295">
        <v>1244589</v>
      </c>
      <c r="G105" s="295">
        <v>1244589</v>
      </c>
      <c r="H105" s="295">
        <v>1244589</v>
      </c>
      <c r="I105" s="295">
        <v>1244589</v>
      </c>
      <c r="J105" s="295">
        <v>1244589</v>
      </c>
      <c r="K105" s="295">
        <v>1244589</v>
      </c>
      <c r="L105" s="295">
        <v>1244589</v>
      </c>
      <c r="M105" s="295">
        <v>1244589</v>
      </c>
      <c r="N105" s="295">
        <v>12</v>
      </c>
      <c r="O105" s="295">
        <v>242</v>
      </c>
      <c r="P105" s="295">
        <v>242.32599999999999</v>
      </c>
      <c r="Q105" s="295">
        <v>242.32599999999999</v>
      </c>
      <c r="R105" s="295">
        <v>242.32599999999999</v>
      </c>
      <c r="S105" s="295">
        <v>242.32599999999999</v>
      </c>
      <c r="T105" s="295">
        <v>242.32599999999999</v>
      </c>
      <c r="U105" s="295">
        <v>242.32599999999999</v>
      </c>
      <c r="V105" s="295">
        <v>242.32599999999999</v>
      </c>
      <c r="W105" s="295">
        <v>242.32599999999999</v>
      </c>
      <c r="X105" s="295">
        <v>242.32599999999999</v>
      </c>
      <c r="Y105" s="410"/>
      <c r="Z105" s="410"/>
      <c r="AA105" s="410">
        <v>1</v>
      </c>
      <c r="AB105" s="410"/>
      <c r="AC105" s="410"/>
      <c r="AD105" s="410"/>
      <c r="AE105" s="415"/>
      <c r="AF105" s="415"/>
      <c r="AG105" s="415"/>
      <c r="AH105" s="415"/>
      <c r="AI105" s="415"/>
      <c r="AJ105" s="415"/>
      <c r="AK105" s="415"/>
      <c r="AL105" s="415"/>
      <c r="AM105" s="296">
        <f>SUM(Y105:AL105)</f>
        <v>1</v>
      </c>
    </row>
    <row r="106" spans="1:39" s="283" customFormat="1" ht="15" outlineLevel="1">
      <c r="A106" s="509"/>
      <c r="B106" s="315" t="s">
        <v>214</v>
      </c>
      <c r="C106" s="291" t="s">
        <v>163</v>
      </c>
      <c r="D106" s="295">
        <v>1668716</v>
      </c>
      <c r="E106" s="295">
        <v>1668715.602</v>
      </c>
      <c r="F106" s="295">
        <v>1668715.602</v>
      </c>
      <c r="G106" s="295">
        <v>1668715.602</v>
      </c>
      <c r="H106" s="295">
        <v>1668715.602</v>
      </c>
      <c r="I106" s="295">
        <v>1668715.602</v>
      </c>
      <c r="J106" s="295">
        <v>1668715.602</v>
      </c>
      <c r="K106" s="295">
        <v>1668715.602</v>
      </c>
      <c r="L106" s="295">
        <v>1668715.602</v>
      </c>
      <c r="M106" s="295">
        <v>1668715.602</v>
      </c>
      <c r="N106" s="295">
        <f>N105</f>
        <v>12</v>
      </c>
      <c r="O106" s="295">
        <v>295</v>
      </c>
      <c r="P106" s="295">
        <v>294.66454479999999</v>
      </c>
      <c r="Q106" s="295">
        <v>294.66453999999999</v>
      </c>
      <c r="R106" s="295">
        <v>294.66453999999999</v>
      </c>
      <c r="S106" s="295">
        <v>294.66453999999999</v>
      </c>
      <c r="T106" s="295">
        <v>294.66453999999999</v>
      </c>
      <c r="U106" s="295">
        <v>294.66453999999999</v>
      </c>
      <c r="V106" s="295">
        <v>294.66453999999999</v>
      </c>
      <c r="W106" s="295">
        <v>294.66453999999999</v>
      </c>
      <c r="X106" s="295">
        <v>294.66453999999999</v>
      </c>
      <c r="Y106" s="411">
        <v>0</v>
      </c>
      <c r="Z106" s="411">
        <v>0</v>
      </c>
      <c r="AA106" s="411">
        <v>1</v>
      </c>
      <c r="AB106" s="411">
        <v>0</v>
      </c>
      <c r="AC106" s="411">
        <v>0</v>
      </c>
      <c r="AD106" s="411">
        <v>0</v>
      </c>
      <c r="AE106" s="411">
        <v>0</v>
      </c>
      <c r="AF106" s="411">
        <f t="shared" ref="AF106:AL106" si="26">AF105</f>
        <v>0</v>
      </c>
      <c r="AG106" s="411">
        <f t="shared" si="26"/>
        <v>0</v>
      </c>
      <c r="AH106" s="411">
        <f t="shared" si="26"/>
        <v>0</v>
      </c>
      <c r="AI106" s="411">
        <f t="shared" si="26"/>
        <v>0</v>
      </c>
      <c r="AJ106" s="411">
        <f t="shared" si="26"/>
        <v>0</v>
      </c>
      <c r="AK106" s="411">
        <f t="shared" si="26"/>
        <v>0</v>
      </c>
      <c r="AL106" s="411">
        <f t="shared" si="26"/>
        <v>0</v>
      </c>
      <c r="AM106" s="306"/>
    </row>
    <row r="107" spans="1:39" s="309" customFormat="1" ht="15.75" outlineLevel="1">
      <c r="A107" s="512"/>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 outlineLevel="1">
      <c r="A108" s="509">
        <v>28</v>
      </c>
      <c r="B108" s="321" t="s">
        <v>18</v>
      </c>
      <c r="C108" s="291" t="s">
        <v>25</v>
      </c>
      <c r="D108" s="295"/>
      <c r="E108" s="295"/>
      <c r="F108" s="295"/>
      <c r="G108" s="295"/>
      <c r="H108" s="295"/>
      <c r="I108" s="295"/>
      <c r="J108" s="295"/>
      <c r="K108" s="295"/>
      <c r="L108" s="295"/>
      <c r="M108" s="295"/>
      <c r="N108" s="295">
        <v>0</v>
      </c>
      <c r="O108" s="295"/>
      <c r="P108" s="295"/>
      <c r="Q108" s="29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 outlineLevel="1">
      <c r="A109" s="509"/>
      <c r="B109" s="315" t="s">
        <v>214</v>
      </c>
      <c r="C109" s="291" t="s">
        <v>163</v>
      </c>
      <c r="D109" s="295"/>
      <c r="E109" s="295"/>
      <c r="F109" s="295"/>
      <c r="G109" s="295"/>
      <c r="H109" s="295"/>
      <c r="I109" s="295"/>
      <c r="J109" s="295"/>
      <c r="K109" s="295"/>
      <c r="L109" s="295"/>
      <c r="M109" s="295"/>
      <c r="N109" s="295">
        <f>N108</f>
        <v>0</v>
      </c>
      <c r="O109" s="295"/>
      <c r="P109" s="295"/>
      <c r="Q109" s="295"/>
      <c r="R109" s="295"/>
      <c r="S109" s="295"/>
      <c r="T109" s="295"/>
      <c r="U109" s="295"/>
      <c r="V109" s="295"/>
      <c r="W109" s="295"/>
      <c r="X109" s="295"/>
      <c r="Y109" s="411">
        <v>0</v>
      </c>
      <c r="Z109" s="411">
        <v>0</v>
      </c>
      <c r="AA109" s="411">
        <v>0</v>
      </c>
      <c r="AB109" s="411">
        <v>0</v>
      </c>
      <c r="AC109" s="411">
        <v>0</v>
      </c>
      <c r="AD109" s="411">
        <v>0</v>
      </c>
      <c r="AE109" s="411">
        <v>0</v>
      </c>
      <c r="AF109" s="411">
        <f t="shared" ref="AF109:AK109" si="27">AF108</f>
        <v>0</v>
      </c>
      <c r="AG109" s="411">
        <f t="shared" si="27"/>
        <v>0</v>
      </c>
      <c r="AH109" s="411">
        <f t="shared" si="27"/>
        <v>0</v>
      </c>
      <c r="AI109" s="411">
        <f t="shared" si="27"/>
        <v>0</v>
      </c>
      <c r="AJ109" s="411">
        <f t="shared" si="27"/>
        <v>0</v>
      </c>
      <c r="AK109" s="411">
        <f t="shared" si="27"/>
        <v>0</v>
      </c>
      <c r="AL109" s="411">
        <f>AL108</f>
        <v>0</v>
      </c>
      <c r="AM109" s="297"/>
    </row>
    <row r="110" spans="1:39" s="309" customFormat="1" ht="15" outlineLevel="1">
      <c r="A110" s="512"/>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 outlineLevel="1">
      <c r="A111" s="509">
        <v>29</v>
      </c>
      <c r="B111" s="324" t="s">
        <v>19</v>
      </c>
      <c r="C111" s="291" t="s">
        <v>25</v>
      </c>
      <c r="D111" s="295"/>
      <c r="E111" s="295"/>
      <c r="F111" s="295"/>
      <c r="G111" s="295"/>
      <c r="H111" s="295"/>
      <c r="I111" s="295"/>
      <c r="J111" s="295"/>
      <c r="K111" s="295"/>
      <c r="L111" s="295"/>
      <c r="M111" s="295"/>
      <c r="N111" s="295">
        <v>0</v>
      </c>
      <c r="O111" s="295"/>
      <c r="P111" s="295"/>
      <c r="Q111" s="29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 outlineLevel="1">
      <c r="A112" s="509"/>
      <c r="B112" s="324" t="s">
        <v>214</v>
      </c>
      <c r="C112" s="291" t="s">
        <v>163</v>
      </c>
      <c r="D112" s="295"/>
      <c r="E112" s="295"/>
      <c r="F112" s="295"/>
      <c r="G112" s="295"/>
      <c r="H112" s="295"/>
      <c r="I112" s="295"/>
      <c r="J112" s="295"/>
      <c r="K112" s="295"/>
      <c r="L112" s="295"/>
      <c r="M112" s="295"/>
      <c r="N112" s="295">
        <f>N111</f>
        <v>0</v>
      </c>
      <c r="O112" s="295"/>
      <c r="P112" s="295"/>
      <c r="Q112" s="295"/>
      <c r="R112" s="295"/>
      <c r="S112" s="295"/>
      <c r="T112" s="295"/>
      <c r="U112" s="295"/>
      <c r="V112" s="295"/>
      <c r="W112" s="295"/>
      <c r="X112" s="295"/>
      <c r="Y112" s="411">
        <v>0</v>
      </c>
      <c r="Z112" s="411">
        <v>0</v>
      </c>
      <c r="AA112" s="411">
        <v>0</v>
      </c>
      <c r="AB112" s="411">
        <v>0</v>
      </c>
      <c r="AC112" s="411">
        <v>0</v>
      </c>
      <c r="AD112" s="411">
        <v>0</v>
      </c>
      <c r="AE112" s="411">
        <v>0</v>
      </c>
      <c r="AF112" s="411">
        <f t="shared" ref="AF112:AK112" si="28">AF111</f>
        <v>0</v>
      </c>
      <c r="AG112" s="411">
        <f t="shared" si="28"/>
        <v>0</v>
      </c>
      <c r="AH112" s="411">
        <f t="shared" si="28"/>
        <v>0</v>
      </c>
      <c r="AI112" s="411">
        <f t="shared" si="28"/>
        <v>0</v>
      </c>
      <c r="AJ112" s="411">
        <f t="shared" si="28"/>
        <v>0</v>
      </c>
      <c r="AK112" s="411">
        <f t="shared" si="28"/>
        <v>0</v>
      </c>
      <c r="AL112" s="411">
        <f>AL111</f>
        <v>0</v>
      </c>
      <c r="AM112" s="505"/>
    </row>
    <row r="113" spans="1:39" s="283" customFormat="1" ht="15" outlineLevel="1">
      <c r="A113" s="509"/>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 outlineLevel="1">
      <c r="A114" s="509">
        <v>30</v>
      </c>
      <c r="B114" s="324" t="s">
        <v>489</v>
      </c>
      <c r="C114" s="291" t="s">
        <v>25</v>
      </c>
      <c r="D114" s="295"/>
      <c r="E114" s="295"/>
      <c r="F114" s="295"/>
      <c r="G114" s="295"/>
      <c r="H114" s="295"/>
      <c r="I114" s="295"/>
      <c r="J114" s="295"/>
      <c r="K114" s="295"/>
      <c r="L114" s="295"/>
      <c r="M114" s="295"/>
      <c r="N114" s="295">
        <v>0</v>
      </c>
      <c r="O114" s="295"/>
      <c r="P114" s="295"/>
      <c r="Q114" s="29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 outlineLevel="1">
      <c r="A115" s="509"/>
      <c r="B115" s="324" t="s">
        <v>214</v>
      </c>
      <c r="C115" s="291" t="s">
        <v>163</v>
      </c>
      <c r="D115" s="295"/>
      <c r="E115" s="295"/>
      <c r="F115" s="295"/>
      <c r="G115" s="295"/>
      <c r="H115" s="295"/>
      <c r="I115" s="295"/>
      <c r="J115" s="295"/>
      <c r="K115" s="295"/>
      <c r="L115" s="295"/>
      <c r="M115" s="295"/>
      <c r="N115" s="295">
        <f>N114</f>
        <v>0</v>
      </c>
      <c r="O115" s="295"/>
      <c r="P115" s="295"/>
      <c r="Q115" s="295"/>
      <c r="R115" s="295"/>
      <c r="S115" s="295"/>
      <c r="T115" s="295"/>
      <c r="U115" s="295"/>
      <c r="V115" s="295"/>
      <c r="W115" s="295"/>
      <c r="X115" s="295"/>
      <c r="Y115" s="411">
        <v>0</v>
      </c>
      <c r="Z115" s="411">
        <v>0</v>
      </c>
      <c r="AA115" s="411">
        <v>0</v>
      </c>
      <c r="AB115" s="411">
        <v>0</v>
      </c>
      <c r="AC115" s="411">
        <v>0</v>
      </c>
      <c r="AD115" s="411">
        <v>0</v>
      </c>
      <c r="AE115" s="411">
        <v>0</v>
      </c>
      <c r="AF115" s="411">
        <f t="shared" ref="AF115:AL115" si="29">AF114</f>
        <v>0</v>
      </c>
      <c r="AG115" s="411">
        <f t="shared" si="29"/>
        <v>0</v>
      </c>
      <c r="AH115" s="411">
        <f t="shared" si="29"/>
        <v>0</v>
      </c>
      <c r="AI115" s="411">
        <f t="shared" si="29"/>
        <v>0</v>
      </c>
      <c r="AJ115" s="411">
        <f t="shared" si="29"/>
        <v>0</v>
      </c>
      <c r="AK115" s="411">
        <f t="shared" si="29"/>
        <v>0</v>
      </c>
      <c r="AL115" s="411">
        <f t="shared" si="29"/>
        <v>0</v>
      </c>
      <c r="AM115" s="505"/>
    </row>
    <row r="116" spans="1:39" s="283" customFormat="1" ht="15" outlineLevel="1">
      <c r="A116" s="509"/>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75" outlineLevel="1">
      <c r="A117" s="509"/>
      <c r="B117" s="288" t="s">
        <v>490</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 outlineLevel="1">
      <c r="A118" s="509">
        <v>31</v>
      </c>
      <c r="B118" s="324" t="s">
        <v>491</v>
      </c>
      <c r="C118" s="291" t="s">
        <v>25</v>
      </c>
      <c r="D118" s="295"/>
      <c r="E118" s="295"/>
      <c r="F118" s="295"/>
      <c r="G118" s="295"/>
      <c r="H118" s="295"/>
      <c r="I118" s="295"/>
      <c r="J118" s="295"/>
      <c r="K118" s="295"/>
      <c r="L118" s="295"/>
      <c r="M118" s="295"/>
      <c r="N118" s="295">
        <v>0</v>
      </c>
      <c r="O118" s="295"/>
      <c r="P118" s="295"/>
      <c r="Q118" s="295"/>
      <c r="R118" s="295"/>
      <c r="S118" s="295"/>
      <c r="T118" s="295"/>
      <c r="U118" s="295"/>
      <c r="V118" s="295"/>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5" outlineLevel="1">
      <c r="A119" s="509"/>
      <c r="B119" s="324" t="s">
        <v>214</v>
      </c>
      <c r="C119" s="291" t="s">
        <v>163</v>
      </c>
      <c r="D119" s="295"/>
      <c r="E119" s="295"/>
      <c r="F119" s="295"/>
      <c r="G119" s="295"/>
      <c r="H119" s="295"/>
      <c r="I119" s="295"/>
      <c r="J119" s="295"/>
      <c r="K119" s="295"/>
      <c r="L119" s="295"/>
      <c r="M119" s="295"/>
      <c r="N119" s="295">
        <f>N118</f>
        <v>0</v>
      </c>
      <c r="O119" s="295"/>
      <c r="P119" s="295"/>
      <c r="Q119" s="295"/>
      <c r="R119" s="295"/>
      <c r="S119" s="295"/>
      <c r="T119" s="295"/>
      <c r="U119" s="295"/>
      <c r="V119" s="295"/>
      <c r="W119" s="295"/>
      <c r="X119" s="295"/>
      <c r="Y119" s="411">
        <v>0</v>
      </c>
      <c r="Z119" s="411">
        <v>0</v>
      </c>
      <c r="AA119" s="411">
        <v>0</v>
      </c>
      <c r="AB119" s="411">
        <v>0</v>
      </c>
      <c r="AC119" s="411">
        <v>0</v>
      </c>
      <c r="AD119" s="411">
        <v>0</v>
      </c>
      <c r="AE119" s="411">
        <v>0</v>
      </c>
      <c r="AF119" s="411">
        <f t="shared" ref="AF119:AL119" si="30">AF118</f>
        <v>0</v>
      </c>
      <c r="AG119" s="411">
        <f t="shared" si="30"/>
        <v>0</v>
      </c>
      <c r="AH119" s="411">
        <f t="shared" si="30"/>
        <v>0</v>
      </c>
      <c r="AI119" s="411">
        <f t="shared" si="30"/>
        <v>0</v>
      </c>
      <c r="AJ119" s="411">
        <f t="shared" si="30"/>
        <v>0</v>
      </c>
      <c r="AK119" s="411">
        <f t="shared" si="30"/>
        <v>0</v>
      </c>
      <c r="AL119" s="411">
        <f t="shared" si="30"/>
        <v>0</v>
      </c>
      <c r="AM119" s="505"/>
    </row>
    <row r="120" spans="1:39" s="283" customFormat="1" ht="15" outlineLevel="1">
      <c r="A120" s="509"/>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 outlineLevel="1">
      <c r="A121" s="509">
        <v>32</v>
      </c>
      <c r="B121" s="324" t="s">
        <v>492</v>
      </c>
      <c r="C121" s="291" t="s">
        <v>25</v>
      </c>
      <c r="D121" s="295"/>
      <c r="E121" s="295"/>
      <c r="F121" s="295"/>
      <c r="G121" s="295"/>
      <c r="H121" s="295"/>
      <c r="I121" s="295"/>
      <c r="J121" s="295"/>
      <c r="K121" s="295"/>
      <c r="L121" s="295"/>
      <c r="M121" s="295"/>
      <c r="N121" s="295">
        <v>0</v>
      </c>
      <c r="O121" s="295"/>
      <c r="P121" s="295"/>
      <c r="Q121" s="29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 outlineLevel="1">
      <c r="A122" s="509"/>
      <c r="B122" s="324" t="s">
        <v>214</v>
      </c>
      <c r="C122" s="291" t="s">
        <v>163</v>
      </c>
      <c r="D122" s="295"/>
      <c r="E122" s="295"/>
      <c r="F122" s="295"/>
      <c r="G122" s="295"/>
      <c r="H122" s="295"/>
      <c r="I122" s="295"/>
      <c r="J122" s="295"/>
      <c r="K122" s="295"/>
      <c r="L122" s="295"/>
      <c r="M122" s="295"/>
      <c r="N122" s="295">
        <f>N121</f>
        <v>0</v>
      </c>
      <c r="O122" s="295"/>
      <c r="P122" s="295"/>
      <c r="Q122" s="295"/>
      <c r="R122" s="295"/>
      <c r="S122" s="295"/>
      <c r="T122" s="295"/>
      <c r="U122" s="295"/>
      <c r="V122" s="295"/>
      <c r="W122" s="295"/>
      <c r="X122" s="295"/>
      <c r="Y122" s="411">
        <v>0</v>
      </c>
      <c r="Z122" s="411">
        <v>0</v>
      </c>
      <c r="AA122" s="411">
        <v>0</v>
      </c>
      <c r="AB122" s="411">
        <v>0</v>
      </c>
      <c r="AC122" s="411">
        <v>0</v>
      </c>
      <c r="AD122" s="411">
        <v>0</v>
      </c>
      <c r="AE122" s="411">
        <v>0</v>
      </c>
      <c r="AF122" s="411">
        <f t="shared" ref="AF122:AL122" si="31">AF121</f>
        <v>0</v>
      </c>
      <c r="AG122" s="411">
        <f t="shared" si="31"/>
        <v>0</v>
      </c>
      <c r="AH122" s="411">
        <f t="shared" si="31"/>
        <v>0</v>
      </c>
      <c r="AI122" s="411">
        <f t="shared" si="31"/>
        <v>0</v>
      </c>
      <c r="AJ122" s="411">
        <f t="shared" si="31"/>
        <v>0</v>
      </c>
      <c r="AK122" s="411">
        <f t="shared" si="31"/>
        <v>0</v>
      </c>
      <c r="AL122" s="411">
        <f t="shared" si="31"/>
        <v>0</v>
      </c>
      <c r="AM122" s="505"/>
    </row>
    <row r="123" spans="1:39" s="283" customFormat="1" ht="15" outlineLevel="1">
      <c r="A123" s="509"/>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 outlineLevel="1">
      <c r="A124" s="509">
        <v>33</v>
      </c>
      <c r="B124" s="324" t="s">
        <v>493</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 outlineLevel="1">
      <c r="A125" s="509"/>
      <c r="B125" s="324" t="s">
        <v>214</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v>0</v>
      </c>
      <c r="Z125" s="411">
        <v>0</v>
      </c>
      <c r="AA125" s="411">
        <v>0</v>
      </c>
      <c r="AB125" s="411">
        <v>0</v>
      </c>
      <c r="AC125" s="411">
        <v>0</v>
      </c>
      <c r="AD125" s="411">
        <v>0</v>
      </c>
      <c r="AE125" s="411">
        <v>0</v>
      </c>
      <c r="AF125" s="411">
        <f t="shared" ref="AF125:AL125" si="32">AF124</f>
        <v>0</v>
      </c>
      <c r="AG125" s="411">
        <f t="shared" si="32"/>
        <v>0</v>
      </c>
      <c r="AH125" s="411">
        <f t="shared" si="32"/>
        <v>0</v>
      </c>
      <c r="AI125" s="411">
        <f t="shared" si="32"/>
        <v>0</v>
      </c>
      <c r="AJ125" s="411">
        <f t="shared" si="32"/>
        <v>0</v>
      </c>
      <c r="AK125" s="411">
        <f t="shared" si="32"/>
        <v>0</v>
      </c>
      <c r="AL125" s="411">
        <f t="shared" si="32"/>
        <v>0</v>
      </c>
      <c r="AM125" s="505"/>
    </row>
    <row r="126" spans="1:39" s="283" customFormat="1" ht="15" outlineLevel="1">
      <c r="A126" s="509"/>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75">
      <c r="A127" s="509"/>
      <c r="B127" s="327" t="s">
        <v>237</v>
      </c>
      <c r="C127" s="328"/>
      <c r="D127" s="328">
        <f>SUM(D22:D125)</f>
        <v>34567923</v>
      </c>
      <c r="E127" s="328">
        <f t="shared" ref="E127:M127" si="33">SUM(E22:E125)</f>
        <v>34338809.76376</v>
      </c>
      <c r="F127" s="328">
        <f t="shared" si="33"/>
        <v>34260042.76376</v>
      </c>
      <c r="G127" s="328">
        <f t="shared" si="33"/>
        <v>33988640.889169998</v>
      </c>
      <c r="H127" s="328">
        <f t="shared" si="33"/>
        <v>33157995.234569997</v>
      </c>
      <c r="I127" s="328">
        <f t="shared" si="33"/>
        <v>32113175.198030002</v>
      </c>
      <c r="J127" s="328">
        <f t="shared" si="33"/>
        <v>30532442.518902995</v>
      </c>
      <c r="K127" s="328">
        <f t="shared" si="33"/>
        <v>30227675.950103</v>
      </c>
      <c r="L127" s="328">
        <f t="shared" si="33"/>
        <v>30230484.950103</v>
      </c>
      <c r="M127" s="328">
        <f t="shared" si="33"/>
        <v>29145782.675485</v>
      </c>
      <c r="N127" s="328"/>
      <c r="O127" s="328">
        <f>SUM(O22:O125)</f>
        <v>12220</v>
      </c>
      <c r="P127" s="328">
        <f t="shared" ref="P127:X127" si="34">SUM(P22:P125)</f>
        <v>7091.4877141349998</v>
      </c>
      <c r="Q127" s="328">
        <f t="shared" si="34"/>
        <v>7063.8327378000004</v>
      </c>
      <c r="R127" s="328">
        <f t="shared" si="34"/>
        <v>6956.1258258000007</v>
      </c>
      <c r="S127" s="328">
        <f t="shared" si="34"/>
        <v>6832.1581498000005</v>
      </c>
      <c r="T127" s="328">
        <f t="shared" si="34"/>
        <v>6710.0042894999997</v>
      </c>
      <c r="U127" s="328">
        <f t="shared" si="34"/>
        <v>6226.8739078999997</v>
      </c>
      <c r="V127" s="328">
        <f t="shared" si="34"/>
        <v>6176.8653957999995</v>
      </c>
      <c r="W127" s="328">
        <f t="shared" si="34"/>
        <v>6112.3362957999998</v>
      </c>
      <c r="X127" s="328">
        <f t="shared" si="34"/>
        <v>6062.1114353999992</v>
      </c>
      <c r="Y127" s="329">
        <f>IF(Y21="kWh",SUMPRODUCT(D22:D125,Y22:Y125))</f>
        <v>5885657</v>
      </c>
      <c r="Z127" s="329">
        <f>IF(Z21="kWh",SUMPRODUCT(D22:D125,Z22:Z125))</f>
        <v>2018176</v>
      </c>
      <c r="AA127" s="329">
        <f>IF(AA21="kW",SUMPRODUCT(N22:N125,O22:O125,AA22:AA125),SUMPRODUCT(D22:D125,AA22:AA125))</f>
        <v>32551.800000000003</v>
      </c>
      <c r="AB127" s="329">
        <f>IF(AB21="kW",SUMPRODUCT(N22:N125,O22:O125,AB22:AB125),SUMPRODUCT(D22:D125,AB22:AB125))</f>
        <v>23152.199999999997</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5.75">
      <c r="A128" s="509"/>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v>0</v>
      </c>
      <c r="AE128" s="328">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5">
      <c r="A129" s="511"/>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
      <c r="A130" s="508"/>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0</v>
      </c>
      <c r="Z130" s="341">
        <f>HLOOKUP(Z$20,'3.  Distribution Rates'!$C$122:$P$133,3,FALSE)</f>
        <v>0</v>
      </c>
      <c r="AA130" s="341">
        <f>HLOOKUP(AA$20,'3.  Distribution Rates'!$C$122:$P$133,3,FALSE)</f>
        <v>0</v>
      </c>
      <c r="AB130" s="341">
        <f>HLOOKUP(AB$20,'3.  Distribution Rates'!$C$122:$P$133,3,FALSE)</f>
        <v>0</v>
      </c>
      <c r="AC130" s="341">
        <f>HLOOKUP(AC$20,'3.  Distribution Rates'!$C$122:$P$133,3,FALSE)</f>
        <v>0</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5.75">
      <c r="A131" s="511"/>
      <c r="B131" s="298" t="s">
        <v>253</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5">Y127*Y130</f>
        <v>0</v>
      </c>
      <c r="Z131" s="346">
        <f t="shared" si="35"/>
        <v>0</v>
      </c>
      <c r="AA131" s="347">
        <f t="shared" si="35"/>
        <v>0</v>
      </c>
      <c r="AB131" s="347">
        <f t="shared" si="35"/>
        <v>0</v>
      </c>
      <c r="AC131" s="347">
        <f t="shared" si="35"/>
        <v>0</v>
      </c>
      <c r="AD131" s="347">
        <f t="shared" si="35"/>
        <v>0</v>
      </c>
      <c r="AE131" s="347">
        <f>AE127*AE130</f>
        <v>0</v>
      </c>
      <c r="AF131" s="347">
        <f t="shared" ref="AF131:AL131" si="36">AF127*AF130</f>
        <v>0</v>
      </c>
      <c r="AG131" s="347">
        <f t="shared" si="36"/>
        <v>0</v>
      </c>
      <c r="AH131" s="347">
        <f t="shared" si="36"/>
        <v>0</v>
      </c>
      <c r="AI131" s="347">
        <f t="shared" si="36"/>
        <v>0</v>
      </c>
      <c r="AJ131" s="347">
        <f t="shared" si="36"/>
        <v>0</v>
      </c>
      <c r="AK131" s="347">
        <f t="shared" si="36"/>
        <v>0</v>
      </c>
      <c r="AL131" s="347">
        <f t="shared" si="36"/>
        <v>0</v>
      </c>
      <c r="AM131" s="407">
        <f>SUM(Y131:AL131)</f>
        <v>0</v>
      </c>
    </row>
    <row r="132" spans="1:40" s="303" customFormat="1" ht="15.75">
      <c r="A132" s="511"/>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7">Y128*Y130</f>
        <v>0</v>
      </c>
      <c r="Z132" s="347">
        <f t="shared" si="37"/>
        <v>0</v>
      </c>
      <c r="AA132" s="347">
        <f t="shared" si="37"/>
        <v>0</v>
      </c>
      <c r="AB132" s="347">
        <f t="shared" si="37"/>
        <v>0</v>
      </c>
      <c r="AC132" s="347">
        <f t="shared" si="37"/>
        <v>0</v>
      </c>
      <c r="AD132" s="347">
        <f t="shared" si="37"/>
        <v>0</v>
      </c>
      <c r="AE132" s="347">
        <f>AE128*AE130</f>
        <v>0</v>
      </c>
      <c r="AF132" s="347">
        <f t="shared" ref="AF132:AL132" si="38">AF128*AF130</f>
        <v>0</v>
      </c>
      <c r="AG132" s="347">
        <f t="shared" si="38"/>
        <v>0</v>
      </c>
      <c r="AH132" s="347">
        <f t="shared" si="38"/>
        <v>0</v>
      </c>
      <c r="AI132" s="347">
        <f t="shared" si="38"/>
        <v>0</v>
      </c>
      <c r="AJ132" s="347">
        <f t="shared" si="38"/>
        <v>0</v>
      </c>
      <c r="AK132" s="347">
        <f t="shared" si="38"/>
        <v>0</v>
      </c>
      <c r="AL132" s="347">
        <f t="shared" si="38"/>
        <v>0</v>
      </c>
      <c r="AM132" s="407">
        <f>SUM(Y132:AL132)</f>
        <v>0</v>
      </c>
    </row>
    <row r="133" spans="1:40" s="350" customFormat="1" ht="17.25" customHeight="1">
      <c r="A133" s="513"/>
      <c r="B133" s="349" t="s">
        <v>256</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0</v>
      </c>
    </row>
    <row r="134" spans="1:40" s="354" customFormat="1" ht="19.5" customHeight="1">
      <c r="A134" s="508"/>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
      <c r="A135" s="509"/>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5882827.05535</v>
      </c>
      <c r="Z135" s="291">
        <f>SUMPRODUCT(E22:E125,Z22:Z125)</f>
        <v>2018175.58421</v>
      </c>
      <c r="AA135" s="291">
        <f>IF(AA21="kW",SUMPRODUCT(N22:N125,P22:P125,AA22:AA125),SUMPRODUCT(E22:E125,AA22:AA125))</f>
        <v>32546.329487976003</v>
      </c>
      <c r="AB135" s="291">
        <f>IF(AB21="kW",SUMPRODUCT(N22:N125,P22:P125,AB22:AB125),SUMPRODUCT(E22:E125,AB22:AB125))</f>
        <v>23147.449408823999</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5">
      <c r="A136" s="509"/>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5882827.05535</v>
      </c>
      <c r="Z136" s="291">
        <f>SUMPRODUCT(F22:F125,Z22:Z125)</f>
        <v>1939408.58421</v>
      </c>
      <c r="AA136" s="291">
        <f>IF(AA21="kW",SUMPRODUCT(N22:N125,Q22:Q125,AA22:AA125),SUMPRODUCT(F22:F125,AA22:AA125))</f>
        <v>32546.329452000005</v>
      </c>
      <c r="AB136" s="291">
        <f>IF(AB21="kW",SUMPRODUCT(N22:N125,Q22:Q125,AB22:AB125),SUMPRODUCT(F22:F125,AB22:AB125))</f>
        <v>23147.449428</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5">
      <c r="A137" s="509"/>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5867795.7553500002</v>
      </c>
      <c r="Z137" s="291">
        <f>SUMPRODUCT(G22:G125,Z22:Z125)</f>
        <v>1683038.0096200001</v>
      </c>
      <c r="AA137" s="291">
        <f>IF(AA21="kW",SUMPRODUCT(N22:N125,R22:R125,AA22:AA125),SUMPRODUCT(G22:G125,AA22:AA125))</f>
        <v>32546.329452000005</v>
      </c>
      <c r="AB137" s="291">
        <f>IF(AB21="kW",SUMPRODUCT(N22:N125,R22:R125,AB22:AB125),SUMPRODUCT(G22:G125,AB22:AB125))</f>
        <v>23147.449428</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5">
      <c r="A138" s="509"/>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5301530.055350001</v>
      </c>
      <c r="Z138" s="291">
        <f>SUMPRODUCT(H22:H125,Z22:Z125)</f>
        <v>1418658.0550200001</v>
      </c>
      <c r="AA138" s="291">
        <f>IF(AA21="kW",SUMPRODUCT(N22:N125,S22:S125,AA22:AA125),SUMPRODUCT(H22:H125,AA22:AA125))</f>
        <v>32546.329452000005</v>
      </c>
      <c r="AB138" s="291">
        <f>IF(AB21="kW",SUMPRODUCT(N22:N125,S22:S125,AB22:AB125),SUMPRODUCT(H22:H125,AB22:AB125))</f>
        <v>23147.449428</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5">
      <c r="A139" s="509"/>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4264693.1036100006</v>
      </c>
      <c r="Z139" s="291">
        <f>SUMPRODUCT(I22:I125,Z22:Z125)</f>
        <v>1414629.0550200001</v>
      </c>
      <c r="AA139" s="291">
        <f>IF(AA21="kW",SUMPRODUCT(N22:N125,T22:T125,AA22:AA125),SUMPRODUCT(I22:I125,AA22:AA125))</f>
        <v>32542.812308400004</v>
      </c>
      <c r="AB139" s="291">
        <f>IF(AB21="kW",SUMPRODUCT(N22:N125,T22:T125,AB22:AB125),SUMPRODUCT(I22:I125,AB22:AB125))</f>
        <v>23144.330451599999</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5">
      <c r="A140" s="509"/>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3842931.5567729999</v>
      </c>
      <c r="Z140" s="291">
        <f>SUMPRODUCT(J22:J125,Z22:Z125)</f>
        <v>321743.70003000001</v>
      </c>
      <c r="AA140" s="291">
        <f>IF(AA21="kW",SUMPRODUCT(N22:N125,U22:U125,AA22:AA125),SUMPRODUCT(J22:J125,AA22:AA125))</f>
        <v>32447.840024760004</v>
      </c>
      <c r="AB140" s="291">
        <f>IF(AB21="kW",SUMPRODUCT(N22:N125,U22:U125,AB22:AB125),SUMPRODUCT(J22:J125,AB22:AB125))</f>
        <v>23060.10974724</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5">
      <c r="A141" s="509"/>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3836956.2290730001</v>
      </c>
      <c r="Z141" s="291">
        <f>SUMPRODUCT(K22:K125,Z22:Z125)</f>
        <v>320699.70003000001</v>
      </c>
      <c r="AA141" s="291">
        <f>IF(AA21="kW",SUMPRODUCT(N22:N125,V22:V125,AA22:AA125),SUMPRODUCT(K22:K125,AA22:AA125))</f>
        <v>32142.976388520005</v>
      </c>
      <c r="AB141" s="291">
        <f>IF(AB21="kW",SUMPRODUCT(N22:N125,V22:V125,AB22:AB125),SUMPRODUCT(K22:K125,AB22:AB125))</f>
        <v>22789.758975479999</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5">
      <c r="A142" s="509"/>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4185769.2290730001</v>
      </c>
      <c r="Z142" s="291">
        <f>SUMPRODUCT(L22:L125,Z22:Z125)</f>
        <v>320699.70003000001</v>
      </c>
      <c r="AA142" s="291">
        <f>IF(AA21="kW",SUMPRODUCT(N22:N125,W22:W125,AA22:AA125),SUMPRODUCT(L22:L125,AA22:AA125))</f>
        <v>31629.850952520006</v>
      </c>
      <c r="AB142" s="291">
        <f>IF(AB21="kW",SUMPRODUCT(N22:N125,W22:W125,AB22:AB125),SUMPRODUCT(L22:L125,AB22:AB125))</f>
        <v>22334.723211479999</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3101066.9544550003</v>
      </c>
      <c r="Z143" s="326">
        <f>SUMPRODUCT(M22:M125,Z22:Z125)</f>
        <v>320699.70003000001</v>
      </c>
      <c r="AA143" s="326">
        <f>IF(AA21="kW",SUMPRODUCT(N22:N125,X22:X125,AA22:AA125),SUMPRODUCT(M22:M125,AA22:AA125))</f>
        <v>31629.850952520006</v>
      </c>
      <c r="AB143" s="326">
        <f>IF(AB21="kW",SUMPRODUCT(N22:N125,X22:X125,AB22:AB125),SUMPRODUCT(M22:M125, AB22:AB125))</f>
        <v>22334.723211479999</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592</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75">
      <c r="B146" s="280" t="s">
        <v>242</v>
      </c>
      <c r="C146" s="281"/>
      <c r="D146" s="590" t="s">
        <v>526</v>
      </c>
      <c r="F146" s="590"/>
      <c r="O146" s="281"/>
      <c r="Y146" s="270"/>
      <c r="Z146" s="267"/>
      <c r="AA146" s="267"/>
      <c r="AB146" s="267"/>
      <c r="AC146" s="267"/>
      <c r="AD146" s="267"/>
      <c r="AE146" s="267"/>
      <c r="AF146" s="267"/>
      <c r="AG146" s="267"/>
      <c r="AH146" s="267"/>
      <c r="AI146" s="267"/>
      <c r="AJ146" s="267"/>
      <c r="AK146" s="267"/>
      <c r="AL146" s="267"/>
      <c r="AM146" s="282"/>
    </row>
    <row r="147" spans="1:39" ht="34.5" customHeight="1">
      <c r="B147" s="812" t="s">
        <v>211</v>
      </c>
      <c r="C147" s="814" t="s">
        <v>33</v>
      </c>
      <c r="D147" s="284" t="s">
        <v>422</v>
      </c>
      <c r="E147" s="816" t="s">
        <v>209</v>
      </c>
      <c r="F147" s="817"/>
      <c r="G147" s="817"/>
      <c r="H147" s="817"/>
      <c r="I147" s="817"/>
      <c r="J147" s="817"/>
      <c r="K147" s="817"/>
      <c r="L147" s="817"/>
      <c r="M147" s="818"/>
      <c r="N147" s="819" t="s">
        <v>213</v>
      </c>
      <c r="O147" s="284" t="s">
        <v>423</v>
      </c>
      <c r="P147" s="816" t="s">
        <v>212</v>
      </c>
      <c r="Q147" s="817"/>
      <c r="R147" s="817"/>
      <c r="S147" s="817"/>
      <c r="T147" s="817"/>
      <c r="U147" s="817"/>
      <c r="V147" s="817"/>
      <c r="W147" s="817"/>
      <c r="X147" s="818"/>
      <c r="Y147" s="809" t="s">
        <v>243</v>
      </c>
      <c r="Z147" s="810"/>
      <c r="AA147" s="810"/>
      <c r="AB147" s="810"/>
      <c r="AC147" s="810"/>
      <c r="AD147" s="810"/>
      <c r="AE147" s="810"/>
      <c r="AF147" s="810"/>
      <c r="AG147" s="810"/>
      <c r="AH147" s="810"/>
      <c r="AI147" s="810"/>
      <c r="AJ147" s="810"/>
      <c r="AK147" s="810"/>
      <c r="AL147" s="810"/>
      <c r="AM147" s="811"/>
    </row>
    <row r="148" spans="1:39" ht="60.75" customHeight="1">
      <c r="B148" s="813"/>
      <c r="C148" s="815"/>
      <c r="D148" s="285">
        <v>2012</v>
      </c>
      <c r="E148" s="285">
        <v>2013</v>
      </c>
      <c r="F148" s="285">
        <v>2014</v>
      </c>
      <c r="G148" s="285">
        <v>2015</v>
      </c>
      <c r="H148" s="285">
        <v>2016</v>
      </c>
      <c r="I148" s="285">
        <v>2017</v>
      </c>
      <c r="J148" s="285">
        <v>2018</v>
      </c>
      <c r="K148" s="285">
        <v>2019</v>
      </c>
      <c r="L148" s="285">
        <v>2020</v>
      </c>
      <c r="M148" s="285">
        <v>2021</v>
      </c>
      <c r="N148" s="820"/>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General Service 50 to 4,999 kW</v>
      </c>
      <c r="AB148" s="285" t="str">
        <f>'1.  LRAMVA Summary'!G52</f>
        <v>Large Use</v>
      </c>
      <c r="AC148" s="285" t="str">
        <f>'1.  LRAMVA Summary'!H52</f>
        <v>Large Use 2</v>
      </c>
      <c r="AD148" s="285" t="str">
        <f>'1.  LRAMVA Summary'!I52</f>
        <v>Street Lighting</v>
      </c>
      <c r="AE148" s="285" t="str">
        <f>'1.  LRAMVA Summary'!J52</f>
        <v>Unmetered Scattered Load</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10"/>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v>
      </c>
      <c r="AC149" s="291" t="str">
        <f>'1.  LRAMVA Summary'!H53</f>
        <v>kW</v>
      </c>
      <c r="AD149" s="291" t="str">
        <f>'1.  LRAMVA Summary'!I53</f>
        <v>kW</v>
      </c>
      <c r="AE149" s="291" t="str">
        <f>'1.  LRAMVA Summary'!J53</f>
        <v>kWh</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5" outlineLevel="1">
      <c r="A150" s="509">
        <v>1</v>
      </c>
      <c r="B150" s="294" t="s">
        <v>1</v>
      </c>
      <c r="C150" s="291" t="s">
        <v>25</v>
      </c>
      <c r="D150" s="295">
        <v>669778</v>
      </c>
      <c r="E150" s="295">
        <v>669778.14720000001</v>
      </c>
      <c r="F150" s="295">
        <v>669778.14720000001</v>
      </c>
      <c r="G150" s="295">
        <v>667420.99100000004</v>
      </c>
      <c r="H150" s="295">
        <v>389534.70510000002</v>
      </c>
      <c r="I150" s="295">
        <v>0</v>
      </c>
      <c r="J150" s="295">
        <v>0</v>
      </c>
      <c r="K150" s="295">
        <v>0</v>
      </c>
      <c r="L150" s="295">
        <v>0</v>
      </c>
      <c r="M150" s="295">
        <v>0</v>
      </c>
      <c r="N150" s="291"/>
      <c r="O150" s="295">
        <v>96</v>
      </c>
      <c r="P150" s="295">
        <v>95.591792999999996</v>
      </c>
      <c r="Q150" s="295">
        <v>95.591792999999996</v>
      </c>
      <c r="R150" s="295">
        <v>92.955903000000006</v>
      </c>
      <c r="S150" s="295">
        <v>51.215915000000003</v>
      </c>
      <c r="T150" s="295">
        <v>0</v>
      </c>
      <c r="U150" s="295">
        <v>0</v>
      </c>
      <c r="V150" s="295">
        <v>0</v>
      </c>
      <c r="W150" s="295">
        <v>0</v>
      </c>
      <c r="X150" s="295">
        <v>0</v>
      </c>
      <c r="Y150" s="410">
        <v>1</v>
      </c>
      <c r="Z150" s="410"/>
      <c r="AA150" s="410"/>
      <c r="AB150" s="410"/>
      <c r="AC150" s="410"/>
      <c r="AD150" s="410"/>
      <c r="AE150" s="410"/>
      <c r="AF150" s="410"/>
      <c r="AG150" s="410"/>
      <c r="AH150" s="410"/>
      <c r="AI150" s="410"/>
      <c r="AJ150" s="410"/>
      <c r="AK150" s="410"/>
      <c r="AL150" s="410"/>
      <c r="AM150" s="296">
        <f>SUM(Y150:AL150)</f>
        <v>1</v>
      </c>
    </row>
    <row r="151" spans="1:39" ht="15" outlineLevel="1">
      <c r="B151" s="294" t="s">
        <v>244</v>
      </c>
      <c r="C151" s="291" t="s">
        <v>163</v>
      </c>
      <c r="D151" s="295"/>
      <c r="E151" s="295"/>
      <c r="F151" s="295"/>
      <c r="G151" s="295"/>
      <c r="H151" s="295"/>
      <c r="I151" s="295"/>
      <c r="J151" s="295"/>
      <c r="K151" s="295"/>
      <c r="L151" s="295"/>
      <c r="M151" s="295"/>
      <c r="N151" s="468"/>
      <c r="O151" s="295"/>
      <c r="P151" s="295"/>
      <c r="Q151" s="295"/>
      <c r="R151" s="295"/>
      <c r="S151" s="295"/>
      <c r="T151" s="295"/>
      <c r="U151" s="295"/>
      <c r="V151" s="295"/>
      <c r="W151" s="295"/>
      <c r="X151" s="295"/>
      <c r="Y151" s="411">
        <v>1</v>
      </c>
      <c r="Z151" s="411">
        <v>0</v>
      </c>
      <c r="AA151" s="411">
        <v>0</v>
      </c>
      <c r="AB151" s="411">
        <v>0</v>
      </c>
      <c r="AC151" s="411">
        <v>0</v>
      </c>
      <c r="AD151" s="411">
        <v>0</v>
      </c>
      <c r="AE151" s="411">
        <v>0</v>
      </c>
      <c r="AF151" s="411">
        <f t="shared" ref="AF151:AL151" si="39">AF150</f>
        <v>0</v>
      </c>
      <c r="AG151" s="411">
        <f t="shared" si="39"/>
        <v>0</v>
      </c>
      <c r="AH151" s="411">
        <f t="shared" si="39"/>
        <v>0</v>
      </c>
      <c r="AI151" s="411">
        <f t="shared" si="39"/>
        <v>0</v>
      </c>
      <c r="AJ151" s="411">
        <f t="shared" si="39"/>
        <v>0</v>
      </c>
      <c r="AK151" s="411">
        <f t="shared" si="39"/>
        <v>0</v>
      </c>
      <c r="AL151" s="411">
        <f t="shared" si="39"/>
        <v>0</v>
      </c>
      <c r="AM151" s="505"/>
    </row>
    <row r="152" spans="1:39" ht="15.75" outlineLevel="1">
      <c r="A152" s="511"/>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5" outlineLevel="1">
      <c r="A153" s="509">
        <v>2</v>
      </c>
      <c r="B153" s="294" t="s">
        <v>2</v>
      </c>
      <c r="C153" s="291" t="s">
        <v>25</v>
      </c>
      <c r="D153" s="295">
        <v>33812</v>
      </c>
      <c r="E153" s="295">
        <v>33812.339469999999</v>
      </c>
      <c r="F153" s="295">
        <v>33812.339469999999</v>
      </c>
      <c r="G153" s="295">
        <v>33507.349829999999</v>
      </c>
      <c r="H153" s="295">
        <v>0</v>
      </c>
      <c r="I153" s="295">
        <v>0</v>
      </c>
      <c r="J153" s="295">
        <v>0</v>
      </c>
      <c r="K153" s="295">
        <v>0</v>
      </c>
      <c r="L153" s="295">
        <v>0</v>
      </c>
      <c r="M153" s="295">
        <v>0</v>
      </c>
      <c r="N153" s="291"/>
      <c r="O153" s="295">
        <v>19</v>
      </c>
      <c r="P153" s="295">
        <v>19.133084</v>
      </c>
      <c r="Q153" s="295">
        <v>19.133084</v>
      </c>
      <c r="R153" s="295">
        <v>18.79203</v>
      </c>
      <c r="S153" s="295">
        <v>0</v>
      </c>
      <c r="T153" s="295">
        <v>0</v>
      </c>
      <c r="U153" s="295">
        <v>0</v>
      </c>
      <c r="V153" s="295">
        <v>0</v>
      </c>
      <c r="W153" s="295">
        <v>0</v>
      </c>
      <c r="X153" s="295">
        <v>0</v>
      </c>
      <c r="Y153" s="410">
        <v>1</v>
      </c>
      <c r="Z153" s="410"/>
      <c r="AA153" s="410"/>
      <c r="AB153" s="410"/>
      <c r="AC153" s="410"/>
      <c r="AD153" s="410"/>
      <c r="AE153" s="410"/>
      <c r="AF153" s="410"/>
      <c r="AG153" s="410"/>
      <c r="AH153" s="410"/>
      <c r="AI153" s="410"/>
      <c r="AJ153" s="410"/>
      <c r="AK153" s="410"/>
      <c r="AL153" s="410"/>
      <c r="AM153" s="296">
        <f>SUM(Y153:AL153)</f>
        <v>1</v>
      </c>
    </row>
    <row r="154" spans="1:39" ht="15" outlineLevel="1">
      <c r="B154" s="294" t="s">
        <v>244</v>
      </c>
      <c r="C154" s="291" t="s">
        <v>163</v>
      </c>
      <c r="D154" s="295"/>
      <c r="E154" s="295"/>
      <c r="F154" s="295"/>
      <c r="G154" s="295"/>
      <c r="H154" s="295"/>
      <c r="I154" s="295"/>
      <c r="J154" s="295"/>
      <c r="K154" s="295"/>
      <c r="L154" s="295"/>
      <c r="M154" s="295"/>
      <c r="N154" s="468"/>
      <c r="O154" s="295"/>
      <c r="P154" s="295"/>
      <c r="Q154" s="295"/>
      <c r="R154" s="295"/>
      <c r="S154" s="295"/>
      <c r="T154" s="295"/>
      <c r="U154" s="295"/>
      <c r="V154" s="295"/>
      <c r="W154" s="295"/>
      <c r="X154" s="295"/>
      <c r="Y154" s="411">
        <v>1</v>
      </c>
      <c r="Z154" s="411">
        <v>0</v>
      </c>
      <c r="AA154" s="411">
        <v>0</v>
      </c>
      <c r="AB154" s="411">
        <v>0</v>
      </c>
      <c r="AC154" s="411">
        <v>0</v>
      </c>
      <c r="AD154" s="411">
        <v>0</v>
      </c>
      <c r="AE154" s="411">
        <v>0</v>
      </c>
      <c r="AF154" s="411">
        <f t="shared" ref="AF154:AL154" si="40">AF153</f>
        <v>0</v>
      </c>
      <c r="AG154" s="411">
        <f t="shared" si="40"/>
        <v>0</v>
      </c>
      <c r="AH154" s="411">
        <f t="shared" si="40"/>
        <v>0</v>
      </c>
      <c r="AI154" s="411">
        <f t="shared" si="40"/>
        <v>0</v>
      </c>
      <c r="AJ154" s="411">
        <f t="shared" si="40"/>
        <v>0</v>
      </c>
      <c r="AK154" s="411">
        <f t="shared" si="40"/>
        <v>0</v>
      </c>
      <c r="AL154" s="411">
        <f t="shared" si="40"/>
        <v>0</v>
      </c>
      <c r="AM154" s="505"/>
    </row>
    <row r="155" spans="1:39" ht="15.75" outlineLevel="1">
      <c r="A155" s="511"/>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5" outlineLevel="1">
      <c r="A156" s="509">
        <v>3</v>
      </c>
      <c r="B156" s="294" t="s">
        <v>3</v>
      </c>
      <c r="C156" s="291" t="s">
        <v>25</v>
      </c>
      <c r="D156" s="295">
        <v>1843136</v>
      </c>
      <c r="E156" s="295">
        <v>1843135.9450000001</v>
      </c>
      <c r="F156" s="295">
        <v>1843135.9450000001</v>
      </c>
      <c r="G156" s="295">
        <v>1843135.9450000001</v>
      </c>
      <c r="H156" s="295">
        <v>1843135.9450000001</v>
      </c>
      <c r="I156" s="295">
        <v>1843135.9450000001</v>
      </c>
      <c r="J156" s="295">
        <v>1843135.9450000001</v>
      </c>
      <c r="K156" s="295">
        <v>1843135.9450000001</v>
      </c>
      <c r="L156" s="295">
        <v>1843135.9450000001</v>
      </c>
      <c r="M156" s="295">
        <v>1843135.9450000001</v>
      </c>
      <c r="N156" s="291"/>
      <c r="O156" s="295">
        <v>1091</v>
      </c>
      <c r="P156" s="295">
        <v>1091.2147</v>
      </c>
      <c r="Q156" s="295">
        <v>1091.2147</v>
      </c>
      <c r="R156" s="295">
        <v>1091.2147</v>
      </c>
      <c r="S156" s="295">
        <v>1091.2147</v>
      </c>
      <c r="T156" s="295">
        <v>1091.2147</v>
      </c>
      <c r="U156" s="295">
        <v>1091.2147</v>
      </c>
      <c r="V156" s="295">
        <v>1091.2147</v>
      </c>
      <c r="W156" s="295">
        <v>1091.2147</v>
      </c>
      <c r="X156" s="295">
        <v>1091.2147</v>
      </c>
      <c r="Y156" s="410">
        <v>1</v>
      </c>
      <c r="Z156" s="410"/>
      <c r="AA156" s="410"/>
      <c r="AB156" s="410"/>
      <c r="AC156" s="410"/>
      <c r="AD156" s="410"/>
      <c r="AE156" s="410"/>
      <c r="AF156" s="410"/>
      <c r="AG156" s="410"/>
      <c r="AH156" s="410"/>
      <c r="AI156" s="410"/>
      <c r="AJ156" s="410"/>
      <c r="AK156" s="410"/>
      <c r="AL156" s="410"/>
      <c r="AM156" s="296">
        <f>SUM(Y156:AL156)</f>
        <v>1</v>
      </c>
    </row>
    <row r="157" spans="1:39" ht="15" outlineLevel="1">
      <c r="B157" s="294" t="s">
        <v>244</v>
      </c>
      <c r="C157" s="291" t="s">
        <v>163</v>
      </c>
      <c r="D157" s="295">
        <v>33877</v>
      </c>
      <c r="E157" s="295">
        <v>33876.82</v>
      </c>
      <c r="F157" s="295">
        <v>33876.82</v>
      </c>
      <c r="G157" s="295">
        <v>33876.82</v>
      </c>
      <c r="H157" s="295">
        <v>33876.82</v>
      </c>
      <c r="I157" s="295">
        <v>33876.82</v>
      </c>
      <c r="J157" s="295">
        <v>33876.82</v>
      </c>
      <c r="K157" s="295">
        <v>33876.82</v>
      </c>
      <c r="L157" s="295">
        <v>33876.82</v>
      </c>
      <c r="M157" s="295">
        <v>33876.82</v>
      </c>
      <c r="N157" s="468"/>
      <c r="O157" s="295">
        <v>18</v>
      </c>
      <c r="P157" s="295">
        <v>17.980000000000004</v>
      </c>
      <c r="Q157" s="295">
        <v>17.980000000000004</v>
      </c>
      <c r="R157" s="295">
        <v>17.980000000000004</v>
      </c>
      <c r="S157" s="295">
        <v>17.980000000000004</v>
      </c>
      <c r="T157" s="295">
        <v>17.980000000000004</v>
      </c>
      <c r="U157" s="295">
        <v>17.980000000000004</v>
      </c>
      <c r="V157" s="295">
        <v>17.980000000000004</v>
      </c>
      <c r="W157" s="295">
        <v>17.980000000000004</v>
      </c>
      <c r="X157" s="295">
        <v>17.980000000000004</v>
      </c>
      <c r="Y157" s="411">
        <v>1</v>
      </c>
      <c r="Z157" s="411">
        <v>0</v>
      </c>
      <c r="AA157" s="411">
        <v>0</v>
      </c>
      <c r="AB157" s="411">
        <v>0</v>
      </c>
      <c r="AC157" s="411">
        <v>0</v>
      </c>
      <c r="AD157" s="411">
        <v>0</v>
      </c>
      <c r="AE157" s="411">
        <v>0</v>
      </c>
      <c r="AF157" s="411">
        <f t="shared" ref="AF157:AL157" si="41">AF156</f>
        <v>0</v>
      </c>
      <c r="AG157" s="411">
        <f t="shared" si="41"/>
        <v>0</v>
      </c>
      <c r="AH157" s="411">
        <f t="shared" si="41"/>
        <v>0</v>
      </c>
      <c r="AI157" s="411">
        <f t="shared" si="41"/>
        <v>0</v>
      </c>
      <c r="AJ157" s="411">
        <f t="shared" si="41"/>
        <v>0</v>
      </c>
      <c r="AK157" s="411">
        <f t="shared" si="41"/>
        <v>0</v>
      </c>
      <c r="AL157" s="411">
        <f t="shared" si="41"/>
        <v>0</v>
      </c>
      <c r="AM157" s="505"/>
    </row>
    <row r="158" spans="1:39" ht="15" outlineLevel="1">
      <c r="B158" s="294"/>
      <c r="C158" s="305"/>
      <c r="D158" s="291"/>
      <c r="E158" s="291"/>
      <c r="F158" s="291"/>
      <c r="G158" s="291"/>
      <c r="H158" s="291"/>
      <c r="I158" s="291"/>
      <c r="J158" s="291"/>
      <c r="K158" s="291"/>
      <c r="L158" s="291"/>
      <c r="M158" s="291"/>
      <c r="N158" s="283"/>
      <c r="O158" s="291"/>
      <c r="P158" s="291"/>
      <c r="Q158" s="291"/>
      <c r="R158" s="291"/>
      <c r="S158" s="291"/>
      <c r="T158" s="291"/>
      <c r="U158" s="291"/>
      <c r="V158" s="291"/>
      <c r="W158" s="291"/>
      <c r="X158" s="291"/>
      <c r="Y158" s="412"/>
      <c r="Z158" s="412"/>
      <c r="AA158" s="412"/>
      <c r="AB158" s="412"/>
      <c r="AC158" s="412"/>
      <c r="AD158" s="412"/>
      <c r="AE158" s="412"/>
      <c r="AF158" s="412"/>
      <c r="AG158" s="412"/>
      <c r="AH158" s="412"/>
      <c r="AI158" s="412"/>
      <c r="AJ158" s="412"/>
      <c r="AK158" s="412"/>
      <c r="AL158" s="412"/>
      <c r="AM158" s="306"/>
    </row>
    <row r="159" spans="1:39" ht="15" outlineLevel="1">
      <c r="A159" s="509">
        <v>4</v>
      </c>
      <c r="B159" s="294" t="s">
        <v>4</v>
      </c>
      <c r="C159" s="291" t="s">
        <v>25</v>
      </c>
      <c r="D159" s="295">
        <v>56527</v>
      </c>
      <c r="E159" s="295">
        <v>56527.205139999998</v>
      </c>
      <c r="F159" s="295">
        <v>56527.205139999998</v>
      </c>
      <c r="G159" s="295">
        <v>56527.205139999998</v>
      </c>
      <c r="H159" s="295">
        <v>55677.969270000001</v>
      </c>
      <c r="I159" s="295">
        <v>55677.969270000001</v>
      </c>
      <c r="J159" s="295">
        <v>26218.566459999998</v>
      </c>
      <c r="K159" s="295">
        <v>26073.865389999999</v>
      </c>
      <c r="L159" s="295">
        <v>26073.865389999999</v>
      </c>
      <c r="M159" s="295">
        <v>26073.865389999999</v>
      </c>
      <c r="N159" s="291"/>
      <c r="O159" s="295">
        <v>9</v>
      </c>
      <c r="P159" s="295">
        <v>9.3153559000000001</v>
      </c>
      <c r="Q159" s="295">
        <v>9.3153559000000001</v>
      </c>
      <c r="R159" s="295">
        <v>9.3153559000000001</v>
      </c>
      <c r="S159" s="295">
        <v>9.2760338000000004</v>
      </c>
      <c r="T159" s="295">
        <v>9.2760338000000004</v>
      </c>
      <c r="U159" s="295">
        <v>7.9119766</v>
      </c>
      <c r="V159" s="295">
        <v>7.8954582000000002</v>
      </c>
      <c r="W159" s="295">
        <v>7.8954582000000002</v>
      </c>
      <c r="X159" s="295">
        <v>7.8954582000000002</v>
      </c>
      <c r="Y159" s="410">
        <v>1</v>
      </c>
      <c r="Z159" s="410"/>
      <c r="AA159" s="410"/>
      <c r="AB159" s="410"/>
      <c r="AC159" s="410"/>
      <c r="AD159" s="410"/>
      <c r="AE159" s="410"/>
      <c r="AF159" s="410"/>
      <c r="AG159" s="410"/>
      <c r="AH159" s="410"/>
      <c r="AI159" s="410"/>
      <c r="AJ159" s="410"/>
      <c r="AK159" s="410"/>
      <c r="AL159" s="410"/>
      <c r="AM159" s="296">
        <f>SUM(Y159:AL159)</f>
        <v>1</v>
      </c>
    </row>
    <row r="160" spans="1:39" ht="15" outlineLevel="1">
      <c r="B160" s="294" t="s">
        <v>244</v>
      </c>
      <c r="C160" s="291" t="s">
        <v>163</v>
      </c>
      <c r="D160" s="295"/>
      <c r="E160" s="295"/>
      <c r="F160" s="295"/>
      <c r="G160" s="295"/>
      <c r="H160" s="295"/>
      <c r="I160" s="295"/>
      <c r="J160" s="295"/>
      <c r="K160" s="295"/>
      <c r="L160" s="295"/>
      <c r="M160" s="295"/>
      <c r="N160" s="468"/>
      <c r="O160" s="295"/>
      <c r="P160" s="295"/>
      <c r="Q160" s="295"/>
      <c r="R160" s="295"/>
      <c r="S160" s="295"/>
      <c r="T160" s="295"/>
      <c r="U160" s="295"/>
      <c r="V160" s="295"/>
      <c r="W160" s="295"/>
      <c r="X160" s="295"/>
      <c r="Y160" s="411">
        <v>1</v>
      </c>
      <c r="Z160" s="411">
        <v>0</v>
      </c>
      <c r="AA160" s="411">
        <v>0</v>
      </c>
      <c r="AB160" s="411">
        <v>0</v>
      </c>
      <c r="AC160" s="411">
        <v>0</v>
      </c>
      <c r="AD160" s="411">
        <v>0</v>
      </c>
      <c r="AE160" s="411">
        <v>0</v>
      </c>
      <c r="AF160" s="411">
        <f t="shared" ref="AF160:AL160" si="42">AF159</f>
        <v>0</v>
      </c>
      <c r="AG160" s="411">
        <f t="shared" si="42"/>
        <v>0</v>
      </c>
      <c r="AH160" s="411">
        <f t="shared" si="42"/>
        <v>0</v>
      </c>
      <c r="AI160" s="411">
        <f t="shared" si="42"/>
        <v>0</v>
      </c>
      <c r="AJ160" s="411">
        <f t="shared" si="42"/>
        <v>0</v>
      </c>
      <c r="AK160" s="411">
        <f t="shared" si="42"/>
        <v>0</v>
      </c>
      <c r="AL160" s="411">
        <f t="shared" si="42"/>
        <v>0</v>
      </c>
      <c r="AM160" s="505"/>
    </row>
    <row r="161" spans="1:39" ht="15"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5" outlineLevel="1">
      <c r="A162" s="509">
        <v>5</v>
      </c>
      <c r="B162" s="294" t="s">
        <v>5</v>
      </c>
      <c r="C162" s="291" t="s">
        <v>25</v>
      </c>
      <c r="D162" s="295">
        <v>1082743</v>
      </c>
      <c r="E162" s="295">
        <v>1082742.9469999999</v>
      </c>
      <c r="F162" s="295">
        <v>1082742.9469999999</v>
      </c>
      <c r="G162" s="295">
        <v>1082742.9469999999</v>
      </c>
      <c r="H162" s="295">
        <v>973317.03</v>
      </c>
      <c r="I162" s="295">
        <v>791445.7683</v>
      </c>
      <c r="J162" s="295">
        <v>539847.18740000005</v>
      </c>
      <c r="K162" s="295">
        <v>538725.0159</v>
      </c>
      <c r="L162" s="295">
        <v>538725.0159</v>
      </c>
      <c r="M162" s="295">
        <v>273631.31280000001</v>
      </c>
      <c r="N162" s="291"/>
      <c r="O162" s="295">
        <v>60</v>
      </c>
      <c r="P162" s="295">
        <v>59.833508999999999</v>
      </c>
      <c r="Q162" s="295">
        <v>59.833508999999999</v>
      </c>
      <c r="R162" s="295">
        <v>59.833508999999999</v>
      </c>
      <c r="S162" s="295">
        <v>54.766767000000002</v>
      </c>
      <c r="T162" s="295">
        <v>46.345590999999999</v>
      </c>
      <c r="U162" s="295">
        <v>34.695833999999998</v>
      </c>
      <c r="V162" s="295">
        <v>34.567731999999999</v>
      </c>
      <c r="W162" s="295">
        <v>34.567731999999999</v>
      </c>
      <c r="X162" s="295">
        <v>22.293112000000001</v>
      </c>
      <c r="Y162" s="410">
        <v>1</v>
      </c>
      <c r="Z162" s="410"/>
      <c r="AA162" s="410"/>
      <c r="AB162" s="410"/>
      <c r="AC162" s="410"/>
      <c r="AD162" s="410"/>
      <c r="AE162" s="410"/>
      <c r="AF162" s="410"/>
      <c r="AG162" s="410"/>
      <c r="AH162" s="410"/>
      <c r="AI162" s="410"/>
      <c r="AJ162" s="410"/>
      <c r="AK162" s="410"/>
      <c r="AL162" s="410"/>
      <c r="AM162" s="296">
        <f>SUM(Y162:AL162)</f>
        <v>1</v>
      </c>
    </row>
    <row r="163" spans="1:39" ht="15" outlineLevel="1">
      <c r="B163" s="294" t="s">
        <v>244</v>
      </c>
      <c r="C163" s="291" t="s">
        <v>163</v>
      </c>
      <c r="D163" s="295"/>
      <c r="E163" s="295"/>
      <c r="F163" s="295"/>
      <c r="G163" s="295"/>
      <c r="H163" s="295"/>
      <c r="I163" s="295"/>
      <c r="J163" s="295"/>
      <c r="K163" s="295"/>
      <c r="L163" s="295"/>
      <c r="M163" s="295"/>
      <c r="N163" s="468"/>
      <c r="O163" s="295"/>
      <c r="P163" s="295"/>
      <c r="Q163" s="295"/>
      <c r="R163" s="295"/>
      <c r="S163" s="295"/>
      <c r="T163" s="295"/>
      <c r="U163" s="295"/>
      <c r="V163" s="295"/>
      <c r="W163" s="295"/>
      <c r="X163" s="295"/>
      <c r="Y163" s="411">
        <v>1</v>
      </c>
      <c r="Z163" s="411">
        <v>0</v>
      </c>
      <c r="AA163" s="411">
        <v>0</v>
      </c>
      <c r="AB163" s="411">
        <v>0</v>
      </c>
      <c r="AC163" s="411">
        <v>0</v>
      </c>
      <c r="AD163" s="411">
        <v>0</v>
      </c>
      <c r="AE163" s="411">
        <v>0</v>
      </c>
      <c r="AF163" s="411">
        <f t="shared" ref="AF163:AL163" si="43">AF162</f>
        <v>0</v>
      </c>
      <c r="AG163" s="411">
        <f t="shared" si="43"/>
        <v>0</v>
      </c>
      <c r="AH163" s="411">
        <f t="shared" si="43"/>
        <v>0</v>
      </c>
      <c r="AI163" s="411">
        <f t="shared" si="43"/>
        <v>0</v>
      </c>
      <c r="AJ163" s="411">
        <f t="shared" si="43"/>
        <v>0</v>
      </c>
      <c r="AK163" s="411">
        <f t="shared" si="43"/>
        <v>0</v>
      </c>
      <c r="AL163" s="411">
        <f t="shared" si="43"/>
        <v>0</v>
      </c>
      <c r="AM163" s="505"/>
    </row>
    <row r="164" spans="1:39" ht="15"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5" outlineLevel="1">
      <c r="A165" s="509">
        <v>6</v>
      </c>
      <c r="B165" s="294" t="s">
        <v>6</v>
      </c>
      <c r="C165" s="291" t="s">
        <v>25</v>
      </c>
      <c r="D165" s="295"/>
      <c r="E165" s="295"/>
      <c r="F165" s="295"/>
      <c r="G165" s="295"/>
      <c r="H165" s="295"/>
      <c r="I165" s="295"/>
      <c r="J165" s="295"/>
      <c r="K165" s="295"/>
      <c r="L165" s="295"/>
      <c r="M165" s="295"/>
      <c r="N165" s="291"/>
      <c r="O165" s="295"/>
      <c r="P165" s="295"/>
      <c r="Q165" s="295"/>
      <c r="R165" s="295"/>
      <c r="S165" s="295"/>
      <c r="T165" s="295"/>
      <c r="U165" s="295"/>
      <c r="V165" s="295"/>
      <c r="W165" s="295"/>
      <c r="X165" s="295"/>
      <c r="Y165" s="410"/>
      <c r="Z165" s="410"/>
      <c r="AA165" s="410"/>
      <c r="AB165" s="410"/>
      <c r="AC165" s="410"/>
      <c r="AD165" s="410"/>
      <c r="AE165" s="410"/>
      <c r="AF165" s="410"/>
      <c r="AG165" s="410"/>
      <c r="AH165" s="410"/>
      <c r="AI165" s="410"/>
      <c r="AJ165" s="410"/>
      <c r="AK165" s="410"/>
      <c r="AL165" s="410"/>
      <c r="AM165" s="296">
        <f>SUM(Y165:AL165)</f>
        <v>0</v>
      </c>
    </row>
    <row r="166" spans="1:39" ht="15" outlineLevel="1">
      <c r="B166" s="294" t="s">
        <v>244</v>
      </c>
      <c r="C166" s="291" t="s">
        <v>163</v>
      </c>
      <c r="D166" s="295"/>
      <c r="E166" s="295"/>
      <c r="F166" s="295"/>
      <c r="G166" s="295"/>
      <c r="H166" s="295"/>
      <c r="I166" s="295"/>
      <c r="J166" s="295"/>
      <c r="K166" s="295"/>
      <c r="L166" s="295"/>
      <c r="M166" s="295"/>
      <c r="N166" s="468"/>
      <c r="O166" s="295"/>
      <c r="P166" s="295"/>
      <c r="Q166" s="295"/>
      <c r="R166" s="295"/>
      <c r="S166" s="295"/>
      <c r="T166" s="295"/>
      <c r="U166" s="295"/>
      <c r="V166" s="295"/>
      <c r="W166" s="295"/>
      <c r="X166" s="295"/>
      <c r="Y166" s="411">
        <v>0</v>
      </c>
      <c r="Z166" s="411">
        <v>0</v>
      </c>
      <c r="AA166" s="411">
        <v>0</v>
      </c>
      <c r="AB166" s="411">
        <v>0</v>
      </c>
      <c r="AC166" s="411">
        <v>0</v>
      </c>
      <c r="AD166" s="411">
        <v>0</v>
      </c>
      <c r="AE166" s="411">
        <v>0</v>
      </c>
      <c r="AF166" s="411">
        <f t="shared" ref="AF166:AL166" si="44">AF165</f>
        <v>0</v>
      </c>
      <c r="AG166" s="411">
        <f t="shared" si="44"/>
        <v>0</v>
      </c>
      <c r="AH166" s="411">
        <f t="shared" si="44"/>
        <v>0</v>
      </c>
      <c r="AI166" s="411">
        <f t="shared" si="44"/>
        <v>0</v>
      </c>
      <c r="AJ166" s="411">
        <f t="shared" si="44"/>
        <v>0</v>
      </c>
      <c r="AK166" s="411">
        <f t="shared" si="44"/>
        <v>0</v>
      </c>
      <c r="AL166" s="411">
        <f t="shared" si="44"/>
        <v>0</v>
      </c>
      <c r="AM166" s="505"/>
    </row>
    <row r="167" spans="1:39" ht="15"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5" outlineLevel="1">
      <c r="A168" s="509">
        <v>7</v>
      </c>
      <c r="B168" s="294" t="s">
        <v>42</v>
      </c>
      <c r="C168" s="291" t="s">
        <v>25</v>
      </c>
      <c r="D168" s="295">
        <v>13650</v>
      </c>
      <c r="E168" s="295">
        <v>0</v>
      </c>
      <c r="F168" s="295">
        <v>0</v>
      </c>
      <c r="G168" s="295">
        <v>0</v>
      </c>
      <c r="H168" s="295">
        <v>0</v>
      </c>
      <c r="I168" s="295">
        <v>0</v>
      </c>
      <c r="J168" s="295">
        <v>0</v>
      </c>
      <c r="K168" s="295">
        <v>0</v>
      </c>
      <c r="L168" s="295">
        <v>0</v>
      </c>
      <c r="M168" s="295">
        <v>0</v>
      </c>
      <c r="N168" s="291"/>
      <c r="O168" s="295">
        <v>2699</v>
      </c>
      <c r="P168" s="295">
        <v>0</v>
      </c>
      <c r="Q168" s="295">
        <v>0</v>
      </c>
      <c r="R168" s="295">
        <v>0</v>
      </c>
      <c r="S168" s="295">
        <v>0</v>
      </c>
      <c r="T168" s="295">
        <v>0</v>
      </c>
      <c r="U168" s="295">
        <v>0</v>
      </c>
      <c r="V168" s="295">
        <v>0</v>
      </c>
      <c r="W168" s="295">
        <v>0</v>
      </c>
      <c r="X168" s="295">
        <v>0</v>
      </c>
      <c r="Y168" s="410">
        <v>1</v>
      </c>
      <c r="Z168" s="410"/>
      <c r="AA168" s="410"/>
      <c r="AB168" s="410"/>
      <c r="AC168" s="410"/>
      <c r="AD168" s="410"/>
      <c r="AE168" s="410"/>
      <c r="AF168" s="410"/>
      <c r="AG168" s="410"/>
      <c r="AH168" s="410"/>
      <c r="AI168" s="410"/>
      <c r="AJ168" s="410"/>
      <c r="AK168" s="410"/>
      <c r="AL168" s="410"/>
      <c r="AM168" s="296">
        <f>SUM(Y168:AL168)</f>
        <v>1</v>
      </c>
    </row>
    <row r="169" spans="1:39" ht="15" outlineLevel="1">
      <c r="B169" s="294" t="s">
        <v>244</v>
      </c>
      <c r="C169" s="291" t="s">
        <v>163</v>
      </c>
      <c r="D169" s="295"/>
      <c r="E169" s="295"/>
      <c r="F169" s="295"/>
      <c r="G169" s="295"/>
      <c r="H169" s="295"/>
      <c r="I169" s="295"/>
      <c r="J169" s="295"/>
      <c r="K169" s="295"/>
      <c r="L169" s="295"/>
      <c r="M169" s="295"/>
      <c r="N169" s="291"/>
      <c r="O169" s="295"/>
      <c r="P169" s="295"/>
      <c r="Q169" s="295"/>
      <c r="R169" s="295"/>
      <c r="S169" s="295"/>
      <c r="T169" s="295"/>
      <c r="U169" s="295"/>
      <c r="V169" s="295"/>
      <c r="W169" s="295"/>
      <c r="X169" s="295"/>
      <c r="Y169" s="411">
        <v>1</v>
      </c>
      <c r="Z169" s="411">
        <v>0</v>
      </c>
      <c r="AA169" s="411">
        <v>0</v>
      </c>
      <c r="AB169" s="411">
        <v>0</v>
      </c>
      <c r="AC169" s="411">
        <v>0</v>
      </c>
      <c r="AD169" s="411">
        <v>0</v>
      </c>
      <c r="AE169" s="411">
        <v>0</v>
      </c>
      <c r="AF169" s="411">
        <f t="shared" ref="AF169:AL169" si="45">AF168</f>
        <v>0</v>
      </c>
      <c r="AG169" s="411">
        <f t="shared" si="45"/>
        <v>0</v>
      </c>
      <c r="AH169" s="411">
        <f t="shared" si="45"/>
        <v>0</v>
      </c>
      <c r="AI169" s="411">
        <f t="shared" si="45"/>
        <v>0</v>
      </c>
      <c r="AJ169" s="411">
        <f t="shared" si="45"/>
        <v>0</v>
      </c>
      <c r="AK169" s="411">
        <f t="shared" si="45"/>
        <v>0</v>
      </c>
      <c r="AL169" s="411">
        <f t="shared" si="45"/>
        <v>0</v>
      </c>
      <c r="AM169" s="505"/>
    </row>
    <row r="170" spans="1:39" ht="15"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5" outlineLevel="1">
      <c r="A171" s="509">
        <v>8</v>
      </c>
      <c r="B171" s="294" t="s">
        <v>485</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10"/>
      <c r="Z171" s="410"/>
      <c r="AA171" s="410"/>
      <c r="AB171" s="410"/>
      <c r="AC171" s="410"/>
      <c r="AD171" s="410"/>
      <c r="AE171" s="410"/>
      <c r="AF171" s="410"/>
      <c r="AG171" s="410"/>
      <c r="AH171" s="410"/>
      <c r="AI171" s="410"/>
      <c r="AJ171" s="410"/>
      <c r="AK171" s="410"/>
      <c r="AL171" s="410"/>
      <c r="AM171" s="296">
        <f>SUM(Y171:AL171)</f>
        <v>0</v>
      </c>
    </row>
    <row r="172" spans="1:39" s="283" customFormat="1" ht="15" outlineLevel="1">
      <c r="A172" s="509"/>
      <c r="B172" s="294" t="s">
        <v>244</v>
      </c>
      <c r="C172" s="291" t="s">
        <v>163</v>
      </c>
      <c r="D172" s="295"/>
      <c r="E172" s="295"/>
      <c r="F172" s="295"/>
      <c r="G172" s="295"/>
      <c r="H172" s="295"/>
      <c r="I172" s="295"/>
      <c r="J172" s="295"/>
      <c r="K172" s="295"/>
      <c r="L172" s="295"/>
      <c r="M172" s="295"/>
      <c r="N172" s="291"/>
      <c r="O172" s="295"/>
      <c r="P172" s="295"/>
      <c r="Q172" s="295"/>
      <c r="R172" s="295"/>
      <c r="S172" s="295"/>
      <c r="T172" s="295"/>
      <c r="U172" s="295"/>
      <c r="V172" s="295"/>
      <c r="W172" s="295"/>
      <c r="X172" s="295"/>
      <c r="Y172" s="411">
        <v>0</v>
      </c>
      <c r="Z172" s="411">
        <v>0</v>
      </c>
      <c r="AA172" s="411">
        <v>0</v>
      </c>
      <c r="AB172" s="411">
        <v>0</v>
      </c>
      <c r="AC172" s="411">
        <v>0</v>
      </c>
      <c r="AD172" s="411">
        <v>0</v>
      </c>
      <c r="AE172" s="411">
        <v>0</v>
      </c>
      <c r="AF172" s="411">
        <f t="shared" ref="AF172:AL172" si="46">AF171</f>
        <v>0</v>
      </c>
      <c r="AG172" s="411">
        <f t="shared" si="46"/>
        <v>0</v>
      </c>
      <c r="AH172" s="411">
        <f t="shared" si="46"/>
        <v>0</v>
      </c>
      <c r="AI172" s="411">
        <f t="shared" si="46"/>
        <v>0</v>
      </c>
      <c r="AJ172" s="411">
        <f t="shared" si="46"/>
        <v>0</v>
      </c>
      <c r="AK172" s="411">
        <f t="shared" si="46"/>
        <v>0</v>
      </c>
      <c r="AL172" s="411">
        <f t="shared" si="46"/>
        <v>0</v>
      </c>
      <c r="AM172" s="505"/>
    </row>
    <row r="173" spans="1:39" s="283" customFormat="1" ht="15" outlineLevel="1">
      <c r="A173" s="509"/>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5" outlineLevel="1">
      <c r="A174" s="509">
        <v>9</v>
      </c>
      <c r="B174" s="294" t="s">
        <v>7</v>
      </c>
      <c r="C174" s="291" t="s">
        <v>25</v>
      </c>
      <c r="D174" s="295"/>
      <c r="E174" s="295"/>
      <c r="F174" s="295"/>
      <c r="G174" s="295"/>
      <c r="H174" s="295"/>
      <c r="I174" s="295"/>
      <c r="J174" s="295"/>
      <c r="K174" s="295"/>
      <c r="L174" s="295"/>
      <c r="M174" s="295"/>
      <c r="N174" s="291"/>
      <c r="O174" s="295"/>
      <c r="P174" s="295"/>
      <c r="Q174" s="295"/>
      <c r="R174" s="295"/>
      <c r="S174" s="295"/>
      <c r="T174" s="295"/>
      <c r="U174" s="295"/>
      <c r="V174" s="295"/>
      <c r="W174" s="295"/>
      <c r="X174" s="295"/>
      <c r="Y174" s="410"/>
      <c r="Z174" s="410"/>
      <c r="AA174" s="410"/>
      <c r="AB174" s="410"/>
      <c r="AC174" s="410"/>
      <c r="AD174" s="410"/>
      <c r="AE174" s="410"/>
      <c r="AF174" s="410"/>
      <c r="AG174" s="410"/>
      <c r="AH174" s="410"/>
      <c r="AI174" s="410"/>
      <c r="AJ174" s="410"/>
      <c r="AK174" s="410"/>
      <c r="AL174" s="410"/>
      <c r="AM174" s="296">
        <f>SUM(Y174:AL174)</f>
        <v>0</v>
      </c>
    </row>
    <row r="175" spans="1:39" ht="15" outlineLevel="1">
      <c r="B175" s="294" t="s">
        <v>244</v>
      </c>
      <c r="C175" s="291" t="s">
        <v>163</v>
      </c>
      <c r="D175" s="295"/>
      <c r="E175" s="295"/>
      <c r="F175" s="295"/>
      <c r="G175" s="295"/>
      <c r="H175" s="295"/>
      <c r="I175" s="295"/>
      <c r="J175" s="295"/>
      <c r="K175" s="295"/>
      <c r="L175" s="295"/>
      <c r="M175" s="295"/>
      <c r="N175" s="291"/>
      <c r="O175" s="295"/>
      <c r="P175" s="295"/>
      <c r="Q175" s="295"/>
      <c r="R175" s="295"/>
      <c r="S175" s="295"/>
      <c r="T175" s="295"/>
      <c r="U175" s="295"/>
      <c r="V175" s="295"/>
      <c r="W175" s="295"/>
      <c r="X175" s="295"/>
      <c r="Y175" s="411">
        <v>0</v>
      </c>
      <c r="Z175" s="411">
        <v>0</v>
      </c>
      <c r="AA175" s="411">
        <v>0</v>
      </c>
      <c r="AB175" s="411">
        <v>0</v>
      </c>
      <c r="AC175" s="411">
        <v>0</v>
      </c>
      <c r="AD175" s="411">
        <v>0</v>
      </c>
      <c r="AE175" s="411">
        <v>0</v>
      </c>
      <c r="AF175" s="411">
        <f t="shared" ref="AF175:AL175" si="47">AF174</f>
        <v>0</v>
      </c>
      <c r="AG175" s="411">
        <f t="shared" si="47"/>
        <v>0</v>
      </c>
      <c r="AH175" s="411">
        <f t="shared" si="47"/>
        <v>0</v>
      </c>
      <c r="AI175" s="411">
        <f t="shared" si="47"/>
        <v>0</v>
      </c>
      <c r="AJ175" s="411">
        <f t="shared" si="47"/>
        <v>0</v>
      </c>
      <c r="AK175" s="411">
        <f t="shared" si="47"/>
        <v>0</v>
      </c>
      <c r="AL175" s="411">
        <f t="shared" si="47"/>
        <v>0</v>
      </c>
      <c r="AM175" s="505"/>
    </row>
    <row r="176" spans="1:39" ht="15"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5.75" outlineLevel="1">
      <c r="A177" s="510"/>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5" outlineLevel="1">
      <c r="A178" s="509">
        <v>10</v>
      </c>
      <c r="B178" s="310" t="s">
        <v>22</v>
      </c>
      <c r="C178" s="291" t="s">
        <v>25</v>
      </c>
      <c r="D178" s="295">
        <v>9600471</v>
      </c>
      <c r="E178" s="295">
        <v>9532534.7170000002</v>
      </c>
      <c r="F178" s="295">
        <v>9389578.6699999999</v>
      </c>
      <c r="G178" s="295">
        <v>9295397.3839999996</v>
      </c>
      <c r="H178" s="295">
        <v>9282626.2809999995</v>
      </c>
      <c r="I178" s="295">
        <v>8799101.7379999999</v>
      </c>
      <c r="J178" s="295">
        <v>8577352.6909999996</v>
      </c>
      <c r="K178" s="295">
        <v>8546487.8379999995</v>
      </c>
      <c r="L178" s="295">
        <v>8314197.1720000003</v>
      </c>
      <c r="M178" s="295">
        <v>6213056.1529999999</v>
      </c>
      <c r="N178" s="295">
        <v>12</v>
      </c>
      <c r="O178" s="295">
        <v>1659</v>
      </c>
      <c r="P178" s="295">
        <v>1640.4593</v>
      </c>
      <c r="Q178" s="295">
        <v>1596.5565999999999</v>
      </c>
      <c r="R178" s="295">
        <v>1567.7062000000001</v>
      </c>
      <c r="S178" s="295">
        <v>1565.0146999999999</v>
      </c>
      <c r="T178" s="295">
        <v>1417.865</v>
      </c>
      <c r="U178" s="295">
        <v>1389.8258000000001</v>
      </c>
      <c r="V178" s="295">
        <v>1384.9793999999999</v>
      </c>
      <c r="W178" s="295">
        <v>1329.8068000000001</v>
      </c>
      <c r="X178" s="295">
        <v>998.82539999999995</v>
      </c>
      <c r="Y178" s="467"/>
      <c r="Z178" s="469"/>
      <c r="AA178" s="469">
        <v>0.49</v>
      </c>
      <c r="AB178" s="415">
        <v>0.51</v>
      </c>
      <c r="AC178" s="415"/>
      <c r="AD178" s="415"/>
      <c r="AE178" s="415"/>
      <c r="AF178" s="415"/>
      <c r="AG178" s="415"/>
      <c r="AH178" s="415"/>
      <c r="AI178" s="415"/>
      <c r="AJ178" s="415"/>
      <c r="AK178" s="415"/>
      <c r="AL178" s="415"/>
      <c r="AM178" s="296">
        <f>SUM(Y178:AL178)</f>
        <v>1</v>
      </c>
    </row>
    <row r="179" spans="1:39" ht="15" outlineLevel="1">
      <c r="B179" s="294" t="s">
        <v>244</v>
      </c>
      <c r="C179" s="291" t="s">
        <v>163</v>
      </c>
      <c r="D179" s="295">
        <v>1846854</v>
      </c>
      <c r="E179" s="295">
        <v>1846853.7</v>
      </c>
      <c r="F179" s="295">
        <v>1816813.81</v>
      </c>
      <c r="G179" s="295">
        <v>1816813.81</v>
      </c>
      <c r="H179" s="295">
        <v>1816813.81</v>
      </c>
      <c r="I179" s="295">
        <v>1757157.9</v>
      </c>
      <c r="J179" s="295">
        <v>1748714.77</v>
      </c>
      <c r="K179" s="295">
        <v>1748714.77</v>
      </c>
      <c r="L179" s="295">
        <v>1721076.88</v>
      </c>
      <c r="M179" s="295">
        <v>1668553.54</v>
      </c>
      <c r="N179" s="295">
        <f>N178</f>
        <v>12</v>
      </c>
      <c r="O179" s="295">
        <v>273</v>
      </c>
      <c r="P179" s="295">
        <v>273.27</v>
      </c>
      <c r="Q179" s="295">
        <v>264.04999999999995</v>
      </c>
      <c r="R179" s="295">
        <v>264.04999999999995</v>
      </c>
      <c r="S179" s="295">
        <v>264.04999999999995</v>
      </c>
      <c r="T179" s="295">
        <v>247.14000000000001</v>
      </c>
      <c r="U179" s="295">
        <v>245.2</v>
      </c>
      <c r="V179" s="295">
        <v>245.2</v>
      </c>
      <c r="W179" s="295">
        <v>237.44</v>
      </c>
      <c r="X179" s="295">
        <v>225.56</v>
      </c>
      <c r="Y179" s="411">
        <v>0</v>
      </c>
      <c r="Z179" s="411">
        <v>0</v>
      </c>
      <c r="AA179" s="411">
        <v>0.49</v>
      </c>
      <c r="AB179" s="411">
        <v>0.51</v>
      </c>
      <c r="AC179" s="411">
        <v>0</v>
      </c>
      <c r="AD179" s="411">
        <v>0</v>
      </c>
      <c r="AE179" s="411">
        <v>0</v>
      </c>
      <c r="AF179" s="411">
        <f t="shared" ref="AF179:AL179" si="48">AF178</f>
        <v>0</v>
      </c>
      <c r="AG179" s="411">
        <f t="shared" si="48"/>
        <v>0</v>
      </c>
      <c r="AH179" s="411">
        <f t="shared" si="48"/>
        <v>0</v>
      </c>
      <c r="AI179" s="411">
        <f t="shared" si="48"/>
        <v>0</v>
      </c>
      <c r="AJ179" s="411">
        <f t="shared" si="48"/>
        <v>0</v>
      </c>
      <c r="AK179" s="411">
        <f t="shared" si="48"/>
        <v>0</v>
      </c>
      <c r="AL179" s="411">
        <f t="shared" si="48"/>
        <v>0</v>
      </c>
      <c r="AM179" s="505"/>
    </row>
    <row r="180" spans="1:39" ht="15" outlineLevel="1">
      <c r="B180" s="310"/>
      <c r="C180" s="312"/>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5" outlineLevel="1">
      <c r="A181" s="509">
        <v>11</v>
      </c>
      <c r="B181" s="314" t="s">
        <v>21</v>
      </c>
      <c r="C181" s="291" t="s">
        <v>25</v>
      </c>
      <c r="D181" s="295">
        <v>1875038</v>
      </c>
      <c r="E181" s="295">
        <v>1875038.3049999999</v>
      </c>
      <c r="F181" s="295">
        <v>1817431.689</v>
      </c>
      <c r="G181" s="295">
        <v>1557886.906</v>
      </c>
      <c r="H181" s="295">
        <v>1557886.906</v>
      </c>
      <c r="I181" s="295">
        <v>508602.15519999998</v>
      </c>
      <c r="J181" s="295">
        <v>508602.15519999998</v>
      </c>
      <c r="K181" s="295">
        <v>508459.90730000002</v>
      </c>
      <c r="L181" s="295">
        <v>508459.90730000002</v>
      </c>
      <c r="M181" s="295">
        <v>508459.90730000002</v>
      </c>
      <c r="N181" s="295">
        <v>12</v>
      </c>
      <c r="O181" s="295">
        <v>550</v>
      </c>
      <c r="P181" s="295">
        <v>549.89859000000001</v>
      </c>
      <c r="Q181" s="295">
        <v>533.83344</v>
      </c>
      <c r="R181" s="295">
        <v>467.47813000000002</v>
      </c>
      <c r="S181" s="295">
        <v>467.47813000000002</v>
      </c>
      <c r="T181" s="295">
        <v>135.90649999999999</v>
      </c>
      <c r="U181" s="295">
        <v>135.90649999999999</v>
      </c>
      <c r="V181" s="295">
        <v>135.76406</v>
      </c>
      <c r="W181" s="295">
        <v>135.76406</v>
      </c>
      <c r="X181" s="295">
        <v>135.76406</v>
      </c>
      <c r="Y181" s="415"/>
      <c r="Z181" s="469">
        <v>1</v>
      </c>
      <c r="AA181" s="415"/>
      <c r="AB181" s="415"/>
      <c r="AC181" s="415"/>
      <c r="AD181" s="415"/>
      <c r="AE181" s="415"/>
      <c r="AF181" s="415"/>
      <c r="AG181" s="415"/>
      <c r="AH181" s="415"/>
      <c r="AI181" s="415"/>
      <c r="AJ181" s="415"/>
      <c r="AK181" s="415"/>
      <c r="AL181" s="415"/>
      <c r="AM181" s="296">
        <f>SUM(Y181:AL181)</f>
        <v>1</v>
      </c>
    </row>
    <row r="182" spans="1:39" ht="15" outlineLevel="1">
      <c r="B182" s="294" t="s">
        <v>244</v>
      </c>
      <c r="C182" s="291" t="s">
        <v>163</v>
      </c>
      <c r="D182" s="295"/>
      <c r="E182" s="295"/>
      <c r="F182" s="295"/>
      <c r="G182" s="295"/>
      <c r="H182" s="295"/>
      <c r="I182" s="295"/>
      <c r="J182" s="295"/>
      <c r="K182" s="295"/>
      <c r="L182" s="295"/>
      <c r="M182" s="295"/>
      <c r="N182" s="295">
        <f>N181</f>
        <v>12</v>
      </c>
      <c r="O182" s="295"/>
      <c r="P182" s="295"/>
      <c r="Q182" s="295"/>
      <c r="R182" s="295"/>
      <c r="S182" s="295"/>
      <c r="T182" s="295"/>
      <c r="U182" s="295"/>
      <c r="V182" s="295"/>
      <c r="W182" s="295"/>
      <c r="X182" s="295"/>
      <c r="Y182" s="411">
        <v>0</v>
      </c>
      <c r="Z182" s="411">
        <v>1</v>
      </c>
      <c r="AA182" s="411">
        <v>0</v>
      </c>
      <c r="AB182" s="411">
        <v>0</v>
      </c>
      <c r="AC182" s="411">
        <v>0</v>
      </c>
      <c r="AD182" s="411">
        <v>0</v>
      </c>
      <c r="AE182" s="411">
        <v>0</v>
      </c>
      <c r="AF182" s="411">
        <f t="shared" ref="AF182:AL182" si="49">AF181</f>
        <v>0</v>
      </c>
      <c r="AG182" s="411">
        <f t="shared" si="49"/>
        <v>0</v>
      </c>
      <c r="AH182" s="411">
        <f t="shared" si="49"/>
        <v>0</v>
      </c>
      <c r="AI182" s="411">
        <f t="shared" si="49"/>
        <v>0</v>
      </c>
      <c r="AJ182" s="411">
        <f t="shared" si="49"/>
        <v>0</v>
      </c>
      <c r="AK182" s="411">
        <f t="shared" si="49"/>
        <v>0</v>
      </c>
      <c r="AL182" s="411">
        <f t="shared" si="49"/>
        <v>0</v>
      </c>
      <c r="AM182" s="505"/>
    </row>
    <row r="183" spans="1:39" ht="15" outlineLevel="1">
      <c r="B183" s="314"/>
      <c r="C183" s="312"/>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5" outlineLevel="1">
      <c r="A184" s="509">
        <v>12</v>
      </c>
      <c r="B184" s="314" t="s">
        <v>23</v>
      </c>
      <c r="C184" s="291" t="s">
        <v>25</v>
      </c>
      <c r="D184" s="295"/>
      <c r="E184" s="295"/>
      <c r="F184" s="295"/>
      <c r="G184" s="295"/>
      <c r="H184" s="295"/>
      <c r="I184" s="295"/>
      <c r="J184" s="295"/>
      <c r="K184" s="295"/>
      <c r="L184" s="295"/>
      <c r="M184" s="295"/>
      <c r="N184" s="295">
        <v>3</v>
      </c>
      <c r="O184" s="295"/>
      <c r="P184" s="295"/>
      <c r="Q184" s="295"/>
      <c r="R184" s="295"/>
      <c r="S184" s="295"/>
      <c r="T184" s="295"/>
      <c r="U184" s="295"/>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5" outlineLevel="1">
      <c r="B185" s="294" t="s">
        <v>244</v>
      </c>
      <c r="C185" s="291" t="s">
        <v>163</v>
      </c>
      <c r="D185" s="295"/>
      <c r="E185" s="295"/>
      <c r="F185" s="295"/>
      <c r="G185" s="295"/>
      <c r="H185" s="295"/>
      <c r="I185" s="295"/>
      <c r="J185" s="295"/>
      <c r="K185" s="295"/>
      <c r="L185" s="295"/>
      <c r="M185" s="295"/>
      <c r="N185" s="295">
        <f>N184</f>
        <v>3</v>
      </c>
      <c r="O185" s="295"/>
      <c r="P185" s="295"/>
      <c r="Q185" s="295"/>
      <c r="R185" s="295"/>
      <c r="S185" s="295"/>
      <c r="T185" s="295"/>
      <c r="U185" s="295"/>
      <c r="V185" s="295"/>
      <c r="W185" s="295"/>
      <c r="X185" s="295"/>
      <c r="Y185" s="411">
        <v>0</v>
      </c>
      <c r="Z185" s="411">
        <v>0</v>
      </c>
      <c r="AA185" s="411">
        <v>0</v>
      </c>
      <c r="AB185" s="411">
        <v>0</v>
      </c>
      <c r="AC185" s="411">
        <v>0</v>
      </c>
      <c r="AD185" s="411">
        <v>0</v>
      </c>
      <c r="AE185" s="411">
        <v>0</v>
      </c>
      <c r="AF185" s="411">
        <f t="shared" ref="AF185:AL185" si="50">AF184</f>
        <v>0</v>
      </c>
      <c r="AG185" s="411">
        <f t="shared" si="50"/>
        <v>0</v>
      </c>
      <c r="AH185" s="411">
        <f t="shared" si="50"/>
        <v>0</v>
      </c>
      <c r="AI185" s="411">
        <f t="shared" si="50"/>
        <v>0</v>
      </c>
      <c r="AJ185" s="411">
        <f t="shared" si="50"/>
        <v>0</v>
      </c>
      <c r="AK185" s="411">
        <f t="shared" si="50"/>
        <v>0</v>
      </c>
      <c r="AL185" s="411">
        <f t="shared" si="50"/>
        <v>0</v>
      </c>
      <c r="AM185" s="505"/>
    </row>
    <row r="186" spans="1:39" ht="15"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5" outlineLevel="1">
      <c r="A187" s="509">
        <v>13</v>
      </c>
      <c r="B187" s="314" t="s">
        <v>24</v>
      </c>
      <c r="C187" s="291" t="s">
        <v>25</v>
      </c>
      <c r="D187" s="295">
        <v>1331</v>
      </c>
      <c r="E187" s="295">
        <v>1330.84</v>
      </c>
      <c r="F187" s="295">
        <v>1330.84</v>
      </c>
      <c r="G187" s="295">
        <v>1330.84</v>
      </c>
      <c r="H187" s="295">
        <v>1330.84</v>
      </c>
      <c r="I187" s="295">
        <v>1330.84</v>
      </c>
      <c r="J187" s="295">
        <v>1330.84</v>
      </c>
      <c r="K187" s="295">
        <v>1330.84</v>
      </c>
      <c r="L187" s="295">
        <v>1330.84</v>
      </c>
      <c r="M187" s="295">
        <v>1330.84</v>
      </c>
      <c r="N187" s="295">
        <v>12</v>
      </c>
      <c r="O187" s="295"/>
      <c r="P187" s="295">
        <v>0.18522</v>
      </c>
      <c r="Q187" s="295">
        <v>0.18522</v>
      </c>
      <c r="R187" s="295">
        <v>0.18522</v>
      </c>
      <c r="S187" s="295">
        <v>0.18522</v>
      </c>
      <c r="T187" s="295">
        <v>0.18522</v>
      </c>
      <c r="U187" s="295">
        <v>0.18522</v>
      </c>
      <c r="V187" s="295">
        <v>0.18522</v>
      </c>
      <c r="W187" s="295">
        <v>0.18522</v>
      </c>
      <c r="X187" s="295">
        <v>0.18522</v>
      </c>
      <c r="Y187" s="415"/>
      <c r="Z187" s="415"/>
      <c r="AA187" s="415">
        <v>1</v>
      </c>
      <c r="AB187" s="415"/>
      <c r="AC187" s="415"/>
      <c r="AD187" s="415"/>
      <c r="AE187" s="415"/>
      <c r="AF187" s="415"/>
      <c r="AG187" s="415"/>
      <c r="AH187" s="415"/>
      <c r="AI187" s="415"/>
      <c r="AJ187" s="415"/>
      <c r="AK187" s="415"/>
      <c r="AL187" s="415"/>
      <c r="AM187" s="296">
        <f>SUM(Y187:AL187)</f>
        <v>1</v>
      </c>
    </row>
    <row r="188" spans="1:39" ht="15" outlineLevel="1">
      <c r="B188" s="294" t="s">
        <v>244</v>
      </c>
      <c r="C188" s="291" t="s">
        <v>163</v>
      </c>
      <c r="D188" s="295">
        <v>224538</v>
      </c>
      <c r="E188" s="295">
        <v>224537.79</v>
      </c>
      <c r="F188" s="295">
        <v>224537.79</v>
      </c>
      <c r="G188" s="295">
        <v>224537.79</v>
      </c>
      <c r="H188" s="295">
        <v>224537.79</v>
      </c>
      <c r="I188" s="295">
        <v>224388.15</v>
      </c>
      <c r="J188" s="295">
        <v>224388.15</v>
      </c>
      <c r="K188" s="295">
        <v>224388.15</v>
      </c>
      <c r="L188" s="295">
        <v>224388.15</v>
      </c>
      <c r="M188" s="295">
        <v>224388.15</v>
      </c>
      <c r="N188" s="295">
        <f>N187</f>
        <v>12</v>
      </c>
      <c r="O188" s="295">
        <v>85</v>
      </c>
      <c r="P188" s="295">
        <v>84.95</v>
      </c>
      <c r="Q188" s="295">
        <v>84.95</v>
      </c>
      <c r="R188" s="295">
        <v>84.95</v>
      </c>
      <c r="S188" s="295">
        <v>84.95</v>
      </c>
      <c r="T188" s="295">
        <v>84.9</v>
      </c>
      <c r="U188" s="295">
        <v>84.9</v>
      </c>
      <c r="V188" s="295">
        <v>84.9</v>
      </c>
      <c r="W188" s="295">
        <v>84.9</v>
      </c>
      <c r="X188" s="295">
        <v>84.9</v>
      </c>
      <c r="Y188" s="411">
        <v>0</v>
      </c>
      <c r="Z188" s="411">
        <v>0</v>
      </c>
      <c r="AA188" s="411">
        <v>1</v>
      </c>
      <c r="AB188" s="411">
        <v>0</v>
      </c>
      <c r="AC188" s="411">
        <v>0</v>
      </c>
      <c r="AD188" s="411">
        <v>0</v>
      </c>
      <c r="AE188" s="411">
        <v>0</v>
      </c>
      <c r="AF188" s="411">
        <f t="shared" ref="AF188:AL188" si="51">AF187</f>
        <v>0</v>
      </c>
      <c r="AG188" s="411">
        <f t="shared" si="51"/>
        <v>0</v>
      </c>
      <c r="AH188" s="411">
        <f t="shared" si="51"/>
        <v>0</v>
      </c>
      <c r="AI188" s="411">
        <f t="shared" si="51"/>
        <v>0</v>
      </c>
      <c r="AJ188" s="411">
        <f t="shared" si="51"/>
        <v>0</v>
      </c>
      <c r="AK188" s="411">
        <f t="shared" si="51"/>
        <v>0</v>
      </c>
      <c r="AL188" s="411">
        <f t="shared" si="51"/>
        <v>0</v>
      </c>
      <c r="AM188" s="505"/>
    </row>
    <row r="189" spans="1:39" ht="15"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5" outlineLevel="1">
      <c r="A190" s="509">
        <v>14</v>
      </c>
      <c r="B190" s="314" t="s">
        <v>20</v>
      </c>
      <c r="C190" s="291" t="s">
        <v>25</v>
      </c>
      <c r="D190" s="295">
        <v>75529</v>
      </c>
      <c r="E190" s="295">
        <v>75528.763389999993</v>
      </c>
      <c r="F190" s="295">
        <v>75528.763389999993</v>
      </c>
      <c r="G190" s="295">
        <v>75528.763389999993</v>
      </c>
      <c r="H190" s="295">
        <v>0</v>
      </c>
      <c r="I190" s="295">
        <v>0</v>
      </c>
      <c r="J190" s="295">
        <v>0</v>
      </c>
      <c r="K190" s="295">
        <v>0</v>
      </c>
      <c r="L190" s="295">
        <v>0</v>
      </c>
      <c r="M190" s="295">
        <v>0</v>
      </c>
      <c r="N190" s="295">
        <v>12</v>
      </c>
      <c r="O190" s="295">
        <v>16</v>
      </c>
      <c r="P190" s="295">
        <v>15.531523999999999</v>
      </c>
      <c r="Q190" s="295">
        <v>15.531523999999999</v>
      </c>
      <c r="R190" s="295">
        <v>15.531523999999999</v>
      </c>
      <c r="S190" s="295">
        <v>0</v>
      </c>
      <c r="T190" s="295">
        <v>0</v>
      </c>
      <c r="U190" s="295">
        <v>0</v>
      </c>
      <c r="V190" s="295">
        <v>0</v>
      </c>
      <c r="W190" s="295">
        <v>0</v>
      </c>
      <c r="X190" s="295">
        <v>0</v>
      </c>
      <c r="Y190" s="415"/>
      <c r="Z190" s="415"/>
      <c r="AA190" s="415">
        <v>1</v>
      </c>
      <c r="AB190" s="415"/>
      <c r="AC190" s="415"/>
      <c r="AD190" s="415"/>
      <c r="AE190" s="415"/>
      <c r="AF190" s="415"/>
      <c r="AG190" s="415"/>
      <c r="AH190" s="415"/>
      <c r="AI190" s="415"/>
      <c r="AJ190" s="415"/>
      <c r="AK190" s="415"/>
      <c r="AL190" s="415"/>
      <c r="AM190" s="296">
        <f>SUM(Y190:AL190)</f>
        <v>1</v>
      </c>
    </row>
    <row r="191" spans="1:39" ht="15" outlineLevel="1">
      <c r="B191" s="294" t="s">
        <v>244</v>
      </c>
      <c r="C191" s="291" t="s">
        <v>163</v>
      </c>
      <c r="D191" s="295">
        <v>28592</v>
      </c>
      <c r="E191" s="295">
        <v>28592.49</v>
      </c>
      <c r="F191" s="295">
        <v>28592.49</v>
      </c>
      <c r="G191" s="295">
        <v>28592.49</v>
      </c>
      <c r="H191" s="295">
        <v>0</v>
      </c>
      <c r="I191" s="295">
        <v>0</v>
      </c>
      <c r="J191" s="295">
        <v>0</v>
      </c>
      <c r="K191" s="295">
        <v>0</v>
      </c>
      <c r="L191" s="295">
        <v>0</v>
      </c>
      <c r="M191" s="295">
        <v>0</v>
      </c>
      <c r="N191" s="295">
        <f>N190</f>
        <v>12</v>
      </c>
      <c r="O191" s="295">
        <v>6</v>
      </c>
      <c r="P191" s="295">
        <v>5.8699999999999992</v>
      </c>
      <c r="Q191" s="295">
        <v>5.8699999999999992</v>
      </c>
      <c r="R191" s="295">
        <v>5.8699999999999992</v>
      </c>
      <c r="S191" s="295">
        <v>0</v>
      </c>
      <c r="T191" s="295">
        <v>0</v>
      </c>
      <c r="U191" s="295">
        <v>0</v>
      </c>
      <c r="V191" s="295">
        <v>0</v>
      </c>
      <c r="W191" s="295">
        <v>0</v>
      </c>
      <c r="X191" s="295">
        <v>0</v>
      </c>
      <c r="Y191" s="411">
        <v>0</v>
      </c>
      <c r="Z191" s="411">
        <v>0</v>
      </c>
      <c r="AA191" s="411">
        <v>1</v>
      </c>
      <c r="AB191" s="411">
        <v>0</v>
      </c>
      <c r="AC191" s="411">
        <v>0</v>
      </c>
      <c r="AD191" s="411">
        <v>0</v>
      </c>
      <c r="AE191" s="411">
        <v>0</v>
      </c>
      <c r="AF191" s="411">
        <f t="shared" ref="AF191:AL191" si="52">AF190</f>
        <v>0</v>
      </c>
      <c r="AG191" s="411">
        <f t="shared" si="52"/>
        <v>0</v>
      </c>
      <c r="AH191" s="411">
        <f t="shared" si="52"/>
        <v>0</v>
      </c>
      <c r="AI191" s="411">
        <f t="shared" si="52"/>
        <v>0</v>
      </c>
      <c r="AJ191" s="411">
        <f t="shared" si="52"/>
        <v>0</v>
      </c>
      <c r="AK191" s="411">
        <f t="shared" si="52"/>
        <v>0</v>
      </c>
      <c r="AL191" s="411">
        <f t="shared" si="52"/>
        <v>0</v>
      </c>
      <c r="AM191" s="505"/>
    </row>
    <row r="192" spans="1:39" ht="15"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5" outlineLevel="1">
      <c r="A193" s="509">
        <v>15</v>
      </c>
      <c r="B193" s="314" t="s">
        <v>486</v>
      </c>
      <c r="C193" s="291" t="s">
        <v>25</v>
      </c>
      <c r="D193" s="295">
        <v>33</v>
      </c>
      <c r="E193" s="295">
        <v>0</v>
      </c>
      <c r="F193" s="295">
        <v>0</v>
      </c>
      <c r="G193" s="295">
        <v>0</v>
      </c>
      <c r="H193" s="295">
        <v>0</v>
      </c>
      <c r="I193" s="295">
        <v>0</v>
      </c>
      <c r="J193" s="295">
        <v>0</v>
      </c>
      <c r="K193" s="295">
        <v>0</v>
      </c>
      <c r="L193" s="295">
        <v>0</v>
      </c>
      <c r="M193" s="295">
        <v>0</v>
      </c>
      <c r="N193" s="291"/>
      <c r="O193" s="295">
        <v>6</v>
      </c>
      <c r="P193" s="295">
        <v>0</v>
      </c>
      <c r="Q193" s="295">
        <v>0</v>
      </c>
      <c r="R193" s="295">
        <v>0</v>
      </c>
      <c r="S193" s="295">
        <v>0</v>
      </c>
      <c r="T193" s="295">
        <v>0</v>
      </c>
      <c r="U193" s="295">
        <v>0</v>
      </c>
      <c r="V193" s="295">
        <v>0</v>
      </c>
      <c r="W193" s="295">
        <v>0</v>
      </c>
      <c r="X193" s="295">
        <v>0</v>
      </c>
      <c r="Y193" s="415"/>
      <c r="Z193" s="415"/>
      <c r="AA193" s="415"/>
      <c r="AB193" s="415"/>
      <c r="AC193" s="415"/>
      <c r="AD193" s="415"/>
      <c r="AE193" s="415"/>
      <c r="AF193" s="415"/>
      <c r="AG193" s="415"/>
      <c r="AH193" s="415"/>
      <c r="AI193" s="415"/>
      <c r="AJ193" s="415"/>
      <c r="AK193" s="415"/>
      <c r="AL193" s="415"/>
      <c r="AM193" s="296">
        <f>SUM(Y193:AL193)</f>
        <v>0</v>
      </c>
    </row>
    <row r="194" spans="1:39" s="283" customFormat="1" ht="15" outlineLevel="1">
      <c r="A194" s="509"/>
      <c r="B194" s="315" t="s">
        <v>244</v>
      </c>
      <c r="C194" s="291" t="s">
        <v>163</v>
      </c>
      <c r="D194" s="295"/>
      <c r="E194" s="295"/>
      <c r="F194" s="295"/>
      <c r="G194" s="295"/>
      <c r="H194" s="295"/>
      <c r="I194" s="295"/>
      <c r="J194" s="295"/>
      <c r="K194" s="295"/>
      <c r="L194" s="295"/>
      <c r="M194" s="295"/>
      <c r="N194" s="291"/>
      <c r="O194" s="295"/>
      <c r="P194" s="295"/>
      <c r="Q194" s="295"/>
      <c r="R194" s="295"/>
      <c r="S194" s="295"/>
      <c r="T194" s="295"/>
      <c r="U194" s="295"/>
      <c r="V194" s="295"/>
      <c r="W194" s="295"/>
      <c r="X194" s="295"/>
      <c r="Y194" s="411">
        <v>0</v>
      </c>
      <c r="Z194" s="411">
        <v>0</v>
      </c>
      <c r="AA194" s="411">
        <v>0</v>
      </c>
      <c r="AB194" s="411">
        <v>0</v>
      </c>
      <c r="AC194" s="411">
        <v>0</v>
      </c>
      <c r="AD194" s="411">
        <v>0</v>
      </c>
      <c r="AE194" s="411">
        <v>0</v>
      </c>
      <c r="AF194" s="411">
        <f t="shared" ref="AF194:AL194" si="53">AF193</f>
        <v>0</v>
      </c>
      <c r="AG194" s="411">
        <f t="shared" si="53"/>
        <v>0</v>
      </c>
      <c r="AH194" s="411">
        <f t="shared" si="53"/>
        <v>0</v>
      </c>
      <c r="AI194" s="411">
        <f t="shared" si="53"/>
        <v>0</v>
      </c>
      <c r="AJ194" s="411">
        <f t="shared" si="53"/>
        <v>0</v>
      </c>
      <c r="AK194" s="411">
        <f t="shared" si="53"/>
        <v>0</v>
      </c>
      <c r="AL194" s="411">
        <f t="shared" si="53"/>
        <v>0</v>
      </c>
      <c r="AM194" s="505"/>
    </row>
    <row r="195" spans="1:39" s="283" customFormat="1" ht="15" outlineLevel="1">
      <c r="A195" s="509"/>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30" outlineLevel="1">
      <c r="A196" s="509">
        <v>16</v>
      </c>
      <c r="B196" s="314" t="s">
        <v>487</v>
      </c>
      <c r="C196" s="291" t="s">
        <v>25</v>
      </c>
      <c r="D196" s="295"/>
      <c r="E196" s="295"/>
      <c r="F196" s="295"/>
      <c r="G196" s="295"/>
      <c r="H196" s="295"/>
      <c r="I196" s="295"/>
      <c r="J196" s="295"/>
      <c r="K196" s="295"/>
      <c r="L196" s="295"/>
      <c r="M196" s="295"/>
      <c r="N196" s="291"/>
      <c r="O196" s="295"/>
      <c r="P196" s="295"/>
      <c r="Q196" s="295"/>
      <c r="R196" s="295"/>
      <c r="S196" s="295"/>
      <c r="T196" s="295"/>
      <c r="U196" s="295"/>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5" outlineLevel="1">
      <c r="A197" s="509"/>
      <c r="B197" s="315" t="s">
        <v>244</v>
      </c>
      <c r="C197" s="291" t="s">
        <v>163</v>
      </c>
      <c r="D197" s="295"/>
      <c r="E197" s="295"/>
      <c r="F197" s="295"/>
      <c r="G197" s="295"/>
      <c r="H197" s="295"/>
      <c r="I197" s="295"/>
      <c r="J197" s="295"/>
      <c r="K197" s="295"/>
      <c r="L197" s="295"/>
      <c r="M197" s="295"/>
      <c r="N197" s="291"/>
      <c r="O197" s="295"/>
      <c r="P197" s="295"/>
      <c r="Q197" s="295"/>
      <c r="R197" s="295"/>
      <c r="S197" s="295"/>
      <c r="T197" s="295"/>
      <c r="U197" s="295"/>
      <c r="V197" s="295"/>
      <c r="W197" s="295"/>
      <c r="X197" s="295"/>
      <c r="Y197" s="411">
        <v>0</v>
      </c>
      <c r="Z197" s="411">
        <v>0</v>
      </c>
      <c r="AA197" s="411">
        <v>0</v>
      </c>
      <c r="AB197" s="411">
        <v>0</v>
      </c>
      <c r="AC197" s="411">
        <v>0</v>
      </c>
      <c r="AD197" s="411">
        <v>0</v>
      </c>
      <c r="AE197" s="411">
        <v>0</v>
      </c>
      <c r="AF197" s="411">
        <f t="shared" ref="AF197:AL197" si="54">AF196</f>
        <v>0</v>
      </c>
      <c r="AG197" s="411">
        <f t="shared" si="54"/>
        <v>0</v>
      </c>
      <c r="AH197" s="411">
        <f t="shared" si="54"/>
        <v>0</v>
      </c>
      <c r="AI197" s="411">
        <f t="shared" si="54"/>
        <v>0</v>
      </c>
      <c r="AJ197" s="411">
        <f t="shared" si="54"/>
        <v>0</v>
      </c>
      <c r="AK197" s="411">
        <f t="shared" si="54"/>
        <v>0</v>
      </c>
      <c r="AL197" s="411">
        <f t="shared" si="54"/>
        <v>0</v>
      </c>
      <c r="AM197" s="505"/>
    </row>
    <row r="198" spans="1:39" s="283" customFormat="1" ht="15" outlineLevel="1">
      <c r="A198" s="509"/>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5" outlineLevel="1">
      <c r="A199" s="509">
        <v>17</v>
      </c>
      <c r="B199" s="314" t="s">
        <v>9</v>
      </c>
      <c r="C199" s="291" t="s">
        <v>25</v>
      </c>
      <c r="D199" s="295">
        <v>7718</v>
      </c>
      <c r="E199" s="295">
        <v>0</v>
      </c>
      <c r="F199" s="295">
        <v>0</v>
      </c>
      <c r="G199" s="295">
        <v>0</v>
      </c>
      <c r="H199" s="295">
        <v>0</v>
      </c>
      <c r="I199" s="295">
        <v>0</v>
      </c>
      <c r="J199" s="295">
        <v>0</v>
      </c>
      <c r="K199" s="295">
        <v>0</v>
      </c>
      <c r="L199" s="295">
        <v>0</v>
      </c>
      <c r="M199" s="295">
        <v>0</v>
      </c>
      <c r="N199" s="291"/>
      <c r="O199" s="295">
        <v>531</v>
      </c>
      <c r="P199" s="295">
        <v>0</v>
      </c>
      <c r="Q199" s="295">
        <v>0</v>
      </c>
      <c r="R199" s="295">
        <v>0</v>
      </c>
      <c r="S199" s="295">
        <v>0</v>
      </c>
      <c r="T199" s="295">
        <v>0</v>
      </c>
      <c r="U199" s="295">
        <v>0</v>
      </c>
      <c r="V199" s="295">
        <v>0</v>
      </c>
      <c r="W199" s="295">
        <v>0</v>
      </c>
      <c r="X199" s="295">
        <v>0</v>
      </c>
      <c r="Y199" s="415"/>
      <c r="Z199" s="415"/>
      <c r="AA199" s="415"/>
      <c r="AB199" s="415"/>
      <c r="AC199" s="415"/>
      <c r="AD199" s="415"/>
      <c r="AE199" s="415"/>
      <c r="AF199" s="415"/>
      <c r="AG199" s="415"/>
      <c r="AH199" s="415"/>
      <c r="AI199" s="415"/>
      <c r="AJ199" s="415"/>
      <c r="AK199" s="415"/>
      <c r="AL199" s="415"/>
      <c r="AM199" s="296">
        <f>SUM(Y199:AL199)</f>
        <v>0</v>
      </c>
    </row>
    <row r="200" spans="1:39" ht="15" outlineLevel="1">
      <c r="B200" s="294" t="s">
        <v>244</v>
      </c>
      <c r="C200" s="291" t="s">
        <v>163</v>
      </c>
      <c r="D200" s="295"/>
      <c r="E200" s="295"/>
      <c r="F200" s="295"/>
      <c r="G200" s="295"/>
      <c r="H200" s="295"/>
      <c r="I200" s="295"/>
      <c r="J200" s="295"/>
      <c r="K200" s="295"/>
      <c r="L200" s="295"/>
      <c r="M200" s="295"/>
      <c r="N200" s="291"/>
      <c r="O200" s="295"/>
      <c r="P200" s="295"/>
      <c r="Q200" s="295"/>
      <c r="R200" s="295"/>
      <c r="S200" s="295"/>
      <c r="T200" s="295"/>
      <c r="U200" s="295"/>
      <c r="V200" s="295"/>
      <c r="W200" s="295"/>
      <c r="X200" s="295"/>
      <c r="Y200" s="411">
        <v>0</v>
      </c>
      <c r="Z200" s="411">
        <v>0</v>
      </c>
      <c r="AA200" s="411">
        <v>0</v>
      </c>
      <c r="AB200" s="411">
        <v>0</v>
      </c>
      <c r="AC200" s="411">
        <v>0</v>
      </c>
      <c r="AD200" s="411">
        <v>0</v>
      </c>
      <c r="AE200" s="411">
        <v>0</v>
      </c>
      <c r="AF200" s="411">
        <f t="shared" ref="AF200:AL200" si="55">AF199</f>
        <v>0</v>
      </c>
      <c r="AG200" s="411">
        <f t="shared" si="55"/>
        <v>0</v>
      </c>
      <c r="AH200" s="411">
        <f t="shared" si="55"/>
        <v>0</v>
      </c>
      <c r="AI200" s="411">
        <f t="shared" si="55"/>
        <v>0</v>
      </c>
      <c r="AJ200" s="411">
        <f t="shared" si="55"/>
        <v>0</v>
      </c>
      <c r="AK200" s="411">
        <f t="shared" si="55"/>
        <v>0</v>
      </c>
      <c r="AL200" s="411">
        <f t="shared" si="55"/>
        <v>0</v>
      </c>
      <c r="AM200" s="505"/>
    </row>
    <row r="201" spans="1:39" ht="15"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5.75" outlineLevel="1">
      <c r="A202" s="510"/>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5" outlineLevel="1">
      <c r="A203" s="509">
        <v>18</v>
      </c>
      <c r="B203" s="315" t="s">
        <v>11</v>
      </c>
      <c r="C203" s="291" t="s">
        <v>25</v>
      </c>
      <c r="D203" s="295"/>
      <c r="E203" s="295"/>
      <c r="F203" s="295"/>
      <c r="G203" s="295"/>
      <c r="H203" s="295"/>
      <c r="I203" s="295"/>
      <c r="J203" s="295"/>
      <c r="K203" s="295"/>
      <c r="L203" s="295"/>
      <c r="M203" s="295"/>
      <c r="N203" s="295">
        <v>12</v>
      </c>
      <c r="O203" s="295"/>
      <c r="P203" s="295"/>
      <c r="Q203" s="295"/>
      <c r="R203" s="295"/>
      <c r="S203" s="295"/>
      <c r="T203" s="295"/>
      <c r="U203" s="295"/>
      <c r="V203" s="295"/>
      <c r="W203" s="295"/>
      <c r="X203" s="295"/>
      <c r="Y203" s="426"/>
      <c r="Z203" s="415"/>
      <c r="AA203" s="415"/>
      <c r="AB203" s="415"/>
      <c r="AC203" s="415"/>
      <c r="AD203" s="415"/>
      <c r="AE203" s="415"/>
      <c r="AF203" s="415"/>
      <c r="AG203" s="415"/>
      <c r="AH203" s="415"/>
      <c r="AI203" s="415"/>
      <c r="AJ203" s="415"/>
      <c r="AK203" s="415"/>
      <c r="AL203" s="415"/>
      <c r="AM203" s="296">
        <f>SUM(Y203:AL203)</f>
        <v>0</v>
      </c>
    </row>
    <row r="204" spans="1:39" ht="15" outlineLevel="1">
      <c r="B204" s="294" t="s">
        <v>244</v>
      </c>
      <c r="C204" s="291" t="s">
        <v>163</v>
      </c>
      <c r="D204" s="295"/>
      <c r="E204" s="295"/>
      <c r="F204" s="295"/>
      <c r="G204" s="295"/>
      <c r="H204" s="295"/>
      <c r="I204" s="295"/>
      <c r="J204" s="295"/>
      <c r="K204" s="295"/>
      <c r="L204" s="295"/>
      <c r="M204" s="295"/>
      <c r="N204" s="295">
        <f>N203</f>
        <v>12</v>
      </c>
      <c r="O204" s="295"/>
      <c r="P204" s="295"/>
      <c r="Q204" s="295"/>
      <c r="R204" s="295"/>
      <c r="S204" s="295"/>
      <c r="T204" s="295"/>
      <c r="U204" s="295"/>
      <c r="V204" s="295"/>
      <c r="W204" s="295"/>
      <c r="X204" s="295"/>
      <c r="Y204" s="411">
        <v>0</v>
      </c>
      <c r="Z204" s="411">
        <v>0</v>
      </c>
      <c r="AA204" s="411">
        <v>0</v>
      </c>
      <c r="AB204" s="411">
        <v>0</v>
      </c>
      <c r="AC204" s="411">
        <v>0</v>
      </c>
      <c r="AD204" s="411">
        <v>0</v>
      </c>
      <c r="AE204" s="411">
        <v>0</v>
      </c>
      <c r="AF204" s="411">
        <f t="shared" ref="AF204:AL204" si="56">AF203</f>
        <v>0</v>
      </c>
      <c r="AG204" s="411">
        <f t="shared" si="56"/>
        <v>0</v>
      </c>
      <c r="AH204" s="411">
        <f t="shared" si="56"/>
        <v>0</v>
      </c>
      <c r="AI204" s="411">
        <f t="shared" si="56"/>
        <v>0</v>
      </c>
      <c r="AJ204" s="411">
        <f t="shared" si="56"/>
        <v>0</v>
      </c>
      <c r="AK204" s="411">
        <f t="shared" si="56"/>
        <v>0</v>
      </c>
      <c r="AL204" s="411">
        <f t="shared" si="56"/>
        <v>0</v>
      </c>
      <c r="AM204" s="505"/>
    </row>
    <row r="205" spans="1:39" ht="15" outlineLevel="1">
      <c r="A205" s="512"/>
      <c r="B205" s="315"/>
      <c r="C205" s="305"/>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5" outlineLevel="1">
      <c r="A206" s="509">
        <v>19</v>
      </c>
      <c r="B206" s="315" t="s">
        <v>12</v>
      </c>
      <c r="C206" s="291" t="s">
        <v>25</v>
      </c>
      <c r="D206" s="295"/>
      <c r="E206" s="295"/>
      <c r="F206" s="295"/>
      <c r="G206" s="295"/>
      <c r="H206" s="295"/>
      <c r="I206" s="295"/>
      <c r="J206" s="295"/>
      <c r="K206" s="295"/>
      <c r="L206" s="295"/>
      <c r="M206" s="295"/>
      <c r="N206" s="295">
        <v>12</v>
      </c>
      <c r="O206" s="295"/>
      <c r="P206" s="295"/>
      <c r="Q206" s="295"/>
      <c r="R206" s="295"/>
      <c r="S206" s="295"/>
      <c r="T206" s="295"/>
      <c r="U206" s="295"/>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5" outlineLevel="1">
      <c r="B207" s="294" t="s">
        <v>244</v>
      </c>
      <c r="C207" s="291" t="s">
        <v>163</v>
      </c>
      <c r="D207" s="295"/>
      <c r="E207" s="295"/>
      <c r="F207" s="295"/>
      <c r="G207" s="295"/>
      <c r="H207" s="295"/>
      <c r="I207" s="295"/>
      <c r="J207" s="295"/>
      <c r="K207" s="295"/>
      <c r="L207" s="295"/>
      <c r="M207" s="295"/>
      <c r="N207" s="295">
        <f>N206</f>
        <v>12</v>
      </c>
      <c r="O207" s="295"/>
      <c r="P207" s="295"/>
      <c r="Q207" s="295"/>
      <c r="R207" s="295"/>
      <c r="S207" s="295"/>
      <c r="T207" s="295"/>
      <c r="U207" s="295"/>
      <c r="V207" s="295"/>
      <c r="W207" s="295"/>
      <c r="X207" s="295"/>
      <c r="Y207" s="411">
        <v>0</v>
      </c>
      <c r="Z207" s="411">
        <v>0</v>
      </c>
      <c r="AA207" s="411">
        <v>0</v>
      </c>
      <c r="AB207" s="411">
        <v>0</v>
      </c>
      <c r="AC207" s="411">
        <v>0</v>
      </c>
      <c r="AD207" s="411">
        <v>0</v>
      </c>
      <c r="AE207" s="411">
        <v>0</v>
      </c>
      <c r="AF207" s="411">
        <f t="shared" ref="AF207:AL207" si="57">AF206</f>
        <v>0</v>
      </c>
      <c r="AG207" s="411">
        <f t="shared" si="57"/>
        <v>0</v>
      </c>
      <c r="AH207" s="411">
        <f t="shared" si="57"/>
        <v>0</v>
      </c>
      <c r="AI207" s="411">
        <f t="shared" si="57"/>
        <v>0</v>
      </c>
      <c r="AJ207" s="411">
        <f t="shared" si="57"/>
        <v>0</v>
      </c>
      <c r="AK207" s="411">
        <f t="shared" si="57"/>
        <v>0</v>
      </c>
      <c r="AL207" s="411">
        <f t="shared" si="57"/>
        <v>0</v>
      </c>
      <c r="AM207" s="505"/>
    </row>
    <row r="208" spans="1:39" ht="15" outlineLevel="1">
      <c r="B208" s="315"/>
      <c r="C208" s="305"/>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5" outlineLevel="1">
      <c r="A209" s="509">
        <v>20</v>
      </c>
      <c r="B209" s="315" t="s">
        <v>13</v>
      </c>
      <c r="C209" s="291" t="s">
        <v>25</v>
      </c>
      <c r="D209" s="295">
        <v>479921</v>
      </c>
      <c r="E209" s="295">
        <v>479921.39049999998</v>
      </c>
      <c r="F209" s="295">
        <v>479921.39049999998</v>
      </c>
      <c r="G209" s="295">
        <v>479921.39049999998</v>
      </c>
      <c r="H209" s="295">
        <v>479921.39049999998</v>
      </c>
      <c r="I209" s="295">
        <v>479921.39049999998</v>
      </c>
      <c r="J209" s="295">
        <v>479921.39049999998</v>
      </c>
      <c r="K209" s="295">
        <v>479921.39049999998</v>
      </c>
      <c r="L209" s="295">
        <v>479921.39049999998</v>
      </c>
      <c r="M209" s="295">
        <v>479921.39049999998</v>
      </c>
      <c r="N209" s="295">
        <v>12</v>
      </c>
      <c r="O209" s="295">
        <v>60</v>
      </c>
      <c r="P209" s="295">
        <v>60.261147999999999</v>
      </c>
      <c r="Q209" s="295">
        <v>60.261147999999999</v>
      </c>
      <c r="R209" s="295">
        <v>60.261147999999999</v>
      </c>
      <c r="S209" s="295">
        <v>60.261147999999999</v>
      </c>
      <c r="T209" s="295">
        <v>60.261147999999999</v>
      </c>
      <c r="U209" s="295">
        <v>60.261147999999999</v>
      </c>
      <c r="V209" s="295">
        <v>60.261147999999999</v>
      </c>
      <c r="W209" s="295">
        <v>60.261147999999999</v>
      </c>
      <c r="X209" s="295">
        <v>60.261147999999999</v>
      </c>
      <c r="Y209" s="410"/>
      <c r="Z209" s="415"/>
      <c r="AA209" s="415">
        <v>1</v>
      </c>
      <c r="AB209" s="415"/>
      <c r="AC209" s="415"/>
      <c r="AD209" s="415"/>
      <c r="AE209" s="415"/>
      <c r="AF209" s="415"/>
      <c r="AG209" s="415"/>
      <c r="AH209" s="415"/>
      <c r="AI209" s="415"/>
      <c r="AJ209" s="415"/>
      <c r="AK209" s="415"/>
      <c r="AL209" s="415"/>
      <c r="AM209" s="296">
        <f>SUM(Y209:AL209)</f>
        <v>1</v>
      </c>
    </row>
    <row r="210" spans="1:39" ht="15" outlineLevel="1">
      <c r="B210" s="294" t="s">
        <v>244</v>
      </c>
      <c r="C210" s="291" t="s">
        <v>163</v>
      </c>
      <c r="D210" s="295">
        <v>5452</v>
      </c>
      <c r="E210" s="295">
        <v>3877.82</v>
      </c>
      <c r="F210" s="295">
        <v>3877.82</v>
      </c>
      <c r="G210" s="295">
        <v>3877.82</v>
      </c>
      <c r="H210" s="295">
        <v>3877.82</v>
      </c>
      <c r="I210" s="295">
        <v>3877.82</v>
      </c>
      <c r="J210" s="295">
        <v>5452.46</v>
      </c>
      <c r="K210" s="295">
        <v>5452.46</v>
      </c>
      <c r="L210" s="295">
        <v>5452.46</v>
      </c>
      <c r="M210" s="295">
        <v>5452.46</v>
      </c>
      <c r="N210" s="295">
        <f>N209</f>
        <v>12</v>
      </c>
      <c r="O210" s="295">
        <v>7</v>
      </c>
      <c r="P210" s="295">
        <v>5.87</v>
      </c>
      <c r="Q210" s="295">
        <v>5.87</v>
      </c>
      <c r="R210" s="295">
        <v>5.87</v>
      </c>
      <c r="S210" s="295">
        <v>5.87</v>
      </c>
      <c r="T210" s="295">
        <v>5.87</v>
      </c>
      <c r="U210" s="295">
        <v>6.65</v>
      </c>
      <c r="V210" s="295">
        <v>6.65</v>
      </c>
      <c r="W210" s="295">
        <v>6.65</v>
      </c>
      <c r="X210" s="295">
        <v>6.65</v>
      </c>
      <c r="Y210" s="411">
        <v>0</v>
      </c>
      <c r="Z210" s="411">
        <v>0</v>
      </c>
      <c r="AA210" s="411">
        <v>1</v>
      </c>
      <c r="AB210" s="411">
        <v>0</v>
      </c>
      <c r="AC210" s="411">
        <v>0</v>
      </c>
      <c r="AD210" s="411">
        <v>0</v>
      </c>
      <c r="AE210" s="411">
        <v>0</v>
      </c>
      <c r="AF210" s="411">
        <f t="shared" ref="AF210:AL210" si="58">AF209</f>
        <v>0</v>
      </c>
      <c r="AG210" s="411">
        <f t="shared" si="58"/>
        <v>0</v>
      </c>
      <c r="AH210" s="411">
        <f t="shared" si="58"/>
        <v>0</v>
      </c>
      <c r="AI210" s="411">
        <f t="shared" si="58"/>
        <v>0</v>
      </c>
      <c r="AJ210" s="411">
        <f t="shared" si="58"/>
        <v>0</v>
      </c>
      <c r="AK210" s="411">
        <f t="shared" si="58"/>
        <v>0</v>
      </c>
      <c r="AL210" s="411">
        <f t="shared" si="58"/>
        <v>0</v>
      </c>
      <c r="AM210" s="505"/>
    </row>
    <row r="211" spans="1:39" ht="15" outlineLevel="1">
      <c r="B211" s="315"/>
      <c r="C211" s="305"/>
      <c r="D211" s="291"/>
      <c r="E211" s="291"/>
      <c r="F211" s="291"/>
      <c r="G211" s="291"/>
      <c r="H211" s="291"/>
      <c r="I211" s="291"/>
      <c r="J211" s="291"/>
      <c r="K211" s="291"/>
      <c r="L211" s="291"/>
      <c r="M211" s="291"/>
      <c r="N211" s="318"/>
      <c r="O211" s="291"/>
      <c r="P211" s="291"/>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5" outlineLevel="1">
      <c r="A212" s="509">
        <v>21</v>
      </c>
      <c r="B212" s="315" t="s">
        <v>22</v>
      </c>
      <c r="C212" s="291" t="s">
        <v>25</v>
      </c>
      <c r="D212" s="295"/>
      <c r="E212" s="295"/>
      <c r="F212" s="295"/>
      <c r="G212" s="295"/>
      <c r="H212" s="295"/>
      <c r="I212" s="295"/>
      <c r="J212" s="295"/>
      <c r="K212" s="295"/>
      <c r="L212" s="295"/>
      <c r="M212" s="295"/>
      <c r="N212" s="295">
        <v>12</v>
      </c>
      <c r="O212" s="295"/>
      <c r="P212" s="295"/>
      <c r="Q212" s="295"/>
      <c r="R212" s="295"/>
      <c r="S212" s="295"/>
      <c r="T212" s="295"/>
      <c r="U212" s="295"/>
      <c r="V212" s="295"/>
      <c r="W212" s="295"/>
      <c r="X212" s="295"/>
      <c r="Y212" s="410"/>
      <c r="Z212" s="415"/>
      <c r="AA212" s="415"/>
      <c r="AB212" s="415"/>
      <c r="AC212" s="415"/>
      <c r="AD212" s="415"/>
      <c r="AE212" s="415"/>
      <c r="AF212" s="415"/>
      <c r="AG212" s="415"/>
      <c r="AH212" s="415"/>
      <c r="AI212" s="415"/>
      <c r="AJ212" s="415"/>
      <c r="AK212" s="415"/>
      <c r="AL212" s="415"/>
      <c r="AM212" s="296">
        <f>SUM(Y212:AL212)</f>
        <v>0</v>
      </c>
    </row>
    <row r="213" spans="1:39" ht="15" outlineLevel="1">
      <c r="B213" s="294" t="s">
        <v>244</v>
      </c>
      <c r="C213" s="291" t="s">
        <v>163</v>
      </c>
      <c r="D213" s="295"/>
      <c r="E213" s="295"/>
      <c r="F213" s="295"/>
      <c r="G213" s="295"/>
      <c r="H213" s="295"/>
      <c r="I213" s="295"/>
      <c r="J213" s="295"/>
      <c r="K213" s="295"/>
      <c r="L213" s="295"/>
      <c r="M213" s="295"/>
      <c r="N213" s="295">
        <f>N212</f>
        <v>12</v>
      </c>
      <c r="O213" s="295"/>
      <c r="P213" s="295"/>
      <c r="Q213" s="295"/>
      <c r="R213" s="295"/>
      <c r="S213" s="295"/>
      <c r="T213" s="295"/>
      <c r="U213" s="295"/>
      <c r="V213" s="295"/>
      <c r="W213" s="295"/>
      <c r="X213" s="295"/>
      <c r="Y213" s="411">
        <v>0</v>
      </c>
      <c r="Z213" s="411">
        <v>0</v>
      </c>
      <c r="AA213" s="411">
        <v>0</v>
      </c>
      <c r="AB213" s="411">
        <v>0</v>
      </c>
      <c r="AC213" s="411">
        <v>0</v>
      </c>
      <c r="AD213" s="411">
        <v>0</v>
      </c>
      <c r="AE213" s="411">
        <v>0</v>
      </c>
      <c r="AF213" s="411">
        <f t="shared" ref="AF213:AL213" si="59">AF212</f>
        <v>0</v>
      </c>
      <c r="AG213" s="411">
        <f t="shared" si="59"/>
        <v>0</v>
      </c>
      <c r="AH213" s="411">
        <f t="shared" si="59"/>
        <v>0</v>
      </c>
      <c r="AI213" s="411">
        <f t="shared" si="59"/>
        <v>0</v>
      </c>
      <c r="AJ213" s="411">
        <f t="shared" si="59"/>
        <v>0</v>
      </c>
      <c r="AK213" s="411">
        <f t="shared" si="59"/>
        <v>0</v>
      </c>
      <c r="AL213" s="411">
        <f t="shared" si="59"/>
        <v>0</v>
      </c>
      <c r="AM213" s="505"/>
    </row>
    <row r="214" spans="1:39" ht="15" outlineLevel="1">
      <c r="B214" s="315"/>
      <c r="C214" s="305"/>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5" outlineLevel="1">
      <c r="A215" s="509">
        <v>22</v>
      </c>
      <c r="B215" s="315" t="s">
        <v>9</v>
      </c>
      <c r="C215" s="291" t="s">
        <v>25</v>
      </c>
      <c r="D215" s="295">
        <v>155311</v>
      </c>
      <c r="E215" s="295">
        <v>0</v>
      </c>
      <c r="F215" s="295">
        <v>0</v>
      </c>
      <c r="G215" s="295">
        <v>0</v>
      </c>
      <c r="H215" s="295">
        <v>0</v>
      </c>
      <c r="I215" s="295">
        <v>0</v>
      </c>
      <c r="J215" s="295">
        <v>0</v>
      </c>
      <c r="K215" s="295">
        <v>0</v>
      </c>
      <c r="L215" s="295">
        <v>0</v>
      </c>
      <c r="M215" s="295">
        <v>0</v>
      </c>
      <c r="N215" s="291"/>
      <c r="O215" s="295">
        <v>6445</v>
      </c>
      <c r="P215" s="295">
        <v>0</v>
      </c>
      <c r="Q215" s="295">
        <v>0</v>
      </c>
      <c r="R215" s="295">
        <v>0</v>
      </c>
      <c r="S215" s="295">
        <v>0</v>
      </c>
      <c r="T215" s="295">
        <v>0</v>
      </c>
      <c r="U215" s="295">
        <v>0</v>
      </c>
      <c r="V215" s="295">
        <v>0</v>
      </c>
      <c r="W215" s="295">
        <v>0</v>
      </c>
      <c r="X215" s="295">
        <v>0</v>
      </c>
      <c r="Y215" s="410"/>
      <c r="Z215" s="415"/>
      <c r="AA215" s="415"/>
      <c r="AB215" s="415"/>
      <c r="AC215" s="415"/>
      <c r="AD215" s="415"/>
      <c r="AE215" s="415"/>
      <c r="AF215" s="415"/>
      <c r="AG215" s="415"/>
      <c r="AH215" s="415"/>
      <c r="AI215" s="415"/>
      <c r="AJ215" s="415"/>
      <c r="AK215" s="415"/>
      <c r="AL215" s="415"/>
      <c r="AM215" s="296">
        <f>SUM(Y215:AL215)</f>
        <v>0</v>
      </c>
    </row>
    <row r="216" spans="1:39" ht="15" outlineLevel="1">
      <c r="B216" s="294" t="s">
        <v>244</v>
      </c>
      <c r="C216" s="291" t="s">
        <v>163</v>
      </c>
      <c r="D216" s="295"/>
      <c r="E216" s="295"/>
      <c r="F216" s="295"/>
      <c r="G216" s="295"/>
      <c r="H216" s="295"/>
      <c r="I216" s="295"/>
      <c r="J216" s="295"/>
      <c r="K216" s="295"/>
      <c r="L216" s="295"/>
      <c r="M216" s="295"/>
      <c r="N216" s="291"/>
      <c r="O216" s="295"/>
      <c r="P216" s="295"/>
      <c r="Q216" s="295"/>
      <c r="R216" s="295"/>
      <c r="S216" s="295"/>
      <c r="T216" s="295"/>
      <c r="U216" s="295"/>
      <c r="V216" s="295"/>
      <c r="W216" s="295"/>
      <c r="X216" s="295"/>
      <c r="Y216" s="411">
        <v>0</v>
      </c>
      <c r="Z216" s="411">
        <v>0</v>
      </c>
      <c r="AA216" s="411">
        <v>0</v>
      </c>
      <c r="AB216" s="411">
        <v>0</v>
      </c>
      <c r="AC216" s="411">
        <v>0</v>
      </c>
      <c r="AD216" s="411">
        <v>0</v>
      </c>
      <c r="AE216" s="411">
        <v>0</v>
      </c>
      <c r="AF216" s="411">
        <f t="shared" ref="AF216:AL216" si="60">AF215</f>
        <v>0</v>
      </c>
      <c r="AG216" s="411">
        <f t="shared" si="60"/>
        <v>0</v>
      </c>
      <c r="AH216" s="411">
        <f t="shared" si="60"/>
        <v>0</v>
      </c>
      <c r="AI216" s="411">
        <f t="shared" si="60"/>
        <v>0</v>
      </c>
      <c r="AJ216" s="411">
        <f t="shared" si="60"/>
        <v>0</v>
      </c>
      <c r="AK216" s="411">
        <f t="shared" si="60"/>
        <v>0</v>
      </c>
      <c r="AL216" s="411">
        <f t="shared" si="60"/>
        <v>0</v>
      </c>
      <c r="AM216" s="505"/>
    </row>
    <row r="217" spans="1:39" ht="15" outlineLevel="1">
      <c r="B217" s="315"/>
      <c r="C217" s="305"/>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5.75" outlineLevel="1">
      <c r="A218" s="510"/>
      <c r="B218" s="288" t="s">
        <v>14</v>
      </c>
      <c r="C218" s="289"/>
      <c r="D218" s="290"/>
      <c r="E218" s="290"/>
      <c r="F218" s="290"/>
      <c r="G218" s="290"/>
      <c r="H218" s="290"/>
      <c r="I218" s="290"/>
      <c r="J218" s="290"/>
      <c r="K218" s="290"/>
      <c r="L218" s="290"/>
      <c r="M218" s="290"/>
      <c r="N218" s="290"/>
      <c r="O218" s="290"/>
      <c r="P218" s="289"/>
      <c r="Q218" s="289"/>
      <c r="R218" s="289"/>
      <c r="S218" s="289"/>
      <c r="T218" s="289"/>
      <c r="U218" s="289"/>
      <c r="V218" s="289"/>
      <c r="W218" s="289"/>
      <c r="X218" s="289"/>
      <c r="Y218" s="414"/>
      <c r="Z218" s="414"/>
      <c r="AA218" s="414"/>
      <c r="AB218" s="414"/>
      <c r="AC218" s="414"/>
      <c r="AD218" s="414"/>
      <c r="AE218" s="414"/>
      <c r="AF218" s="414"/>
      <c r="AG218" s="414"/>
      <c r="AH218" s="414"/>
      <c r="AI218" s="414"/>
      <c r="AJ218" s="414"/>
      <c r="AK218" s="414"/>
      <c r="AL218" s="414"/>
      <c r="AM218" s="292"/>
    </row>
    <row r="219" spans="1:39" ht="15" outlineLevel="1">
      <c r="A219" s="509">
        <v>23</v>
      </c>
      <c r="B219" s="315" t="s">
        <v>14</v>
      </c>
      <c r="C219" s="291" t="s">
        <v>25</v>
      </c>
      <c r="D219" s="295">
        <v>286839</v>
      </c>
      <c r="E219" s="295">
        <v>286838.78860000003</v>
      </c>
      <c r="F219" s="295">
        <v>286838.78860000003</v>
      </c>
      <c r="G219" s="295">
        <v>286838.78889999999</v>
      </c>
      <c r="H219" s="295">
        <v>281079.78889999999</v>
      </c>
      <c r="I219" s="295">
        <v>281079.78889999999</v>
      </c>
      <c r="J219" s="295">
        <v>265687.24239999999</v>
      </c>
      <c r="K219" s="295">
        <v>259543.41620000001</v>
      </c>
      <c r="L219" s="295">
        <v>71679.416200000007</v>
      </c>
      <c r="M219" s="295">
        <v>69194.416200000007</v>
      </c>
      <c r="N219" s="291"/>
      <c r="O219" s="295">
        <v>24</v>
      </c>
      <c r="P219" s="295">
        <v>23.966944999999999</v>
      </c>
      <c r="Q219" s="295">
        <v>23.966944999999999</v>
      </c>
      <c r="R219" s="295">
        <v>23.966944999999999</v>
      </c>
      <c r="S219" s="295">
        <v>23.945958999999998</v>
      </c>
      <c r="T219" s="295">
        <v>23.945958999999998</v>
      </c>
      <c r="U219" s="295">
        <v>23.146373000000001</v>
      </c>
      <c r="V219" s="295">
        <v>23.146373000000001</v>
      </c>
      <c r="W219" s="295">
        <v>13.387536000000001</v>
      </c>
      <c r="X219" s="295">
        <v>10.726761</v>
      </c>
      <c r="Y219" s="470">
        <v>1</v>
      </c>
      <c r="Z219" s="410"/>
      <c r="AA219" s="410"/>
      <c r="AB219" s="410"/>
      <c r="AC219" s="410"/>
      <c r="AD219" s="410"/>
      <c r="AE219" s="410"/>
      <c r="AF219" s="410"/>
      <c r="AG219" s="410"/>
      <c r="AH219" s="410"/>
      <c r="AI219" s="410"/>
      <c r="AJ219" s="410"/>
      <c r="AK219" s="410"/>
      <c r="AL219" s="410"/>
      <c r="AM219" s="296">
        <f>SUM(Y219:AL219)</f>
        <v>1</v>
      </c>
    </row>
    <row r="220" spans="1:39" ht="15" outlineLevel="1">
      <c r="B220" s="294" t="s">
        <v>244</v>
      </c>
      <c r="C220" s="291" t="s">
        <v>163</v>
      </c>
      <c r="D220" s="295">
        <v>13531</v>
      </c>
      <c r="E220" s="295">
        <v>13531</v>
      </c>
      <c r="F220" s="295">
        <v>13099.8</v>
      </c>
      <c r="G220" s="295">
        <v>12931</v>
      </c>
      <c r="H220" s="295">
        <v>11245.62</v>
      </c>
      <c r="I220" s="295">
        <v>10319.93</v>
      </c>
      <c r="J220" s="295">
        <v>9650.23</v>
      </c>
      <c r="K220" s="295">
        <v>9180.23</v>
      </c>
      <c r="L220" s="295">
        <v>8958.23</v>
      </c>
      <c r="M220" s="295">
        <v>2619</v>
      </c>
      <c r="N220" s="468"/>
      <c r="O220" s="295">
        <v>1</v>
      </c>
      <c r="P220" s="295">
        <v>0.83</v>
      </c>
      <c r="Q220" s="295">
        <v>0.81</v>
      </c>
      <c r="R220" s="295">
        <v>0.8</v>
      </c>
      <c r="S220" s="295">
        <v>0.72</v>
      </c>
      <c r="T220" s="295">
        <v>0.67</v>
      </c>
      <c r="U220" s="295">
        <v>0.63</v>
      </c>
      <c r="V220" s="295">
        <v>0.61</v>
      </c>
      <c r="W220" s="295">
        <v>0.61</v>
      </c>
      <c r="X220" s="295">
        <v>0.28000000000000003</v>
      </c>
      <c r="Y220" s="411">
        <v>1</v>
      </c>
      <c r="Z220" s="411">
        <v>0</v>
      </c>
      <c r="AA220" s="411">
        <v>0</v>
      </c>
      <c r="AB220" s="411">
        <v>0</v>
      </c>
      <c r="AC220" s="411">
        <v>0</v>
      </c>
      <c r="AD220" s="411">
        <v>0</v>
      </c>
      <c r="AE220" s="411">
        <v>0</v>
      </c>
      <c r="AF220" s="411">
        <f t="shared" ref="AF220:AL220" si="61">AF219</f>
        <v>0</v>
      </c>
      <c r="AG220" s="411">
        <f t="shared" si="61"/>
        <v>0</v>
      </c>
      <c r="AH220" s="411">
        <f t="shared" si="61"/>
        <v>0</v>
      </c>
      <c r="AI220" s="411">
        <f t="shared" si="61"/>
        <v>0</v>
      </c>
      <c r="AJ220" s="411">
        <f t="shared" si="61"/>
        <v>0</v>
      </c>
      <c r="AK220" s="411">
        <f t="shared" si="61"/>
        <v>0</v>
      </c>
      <c r="AL220" s="411">
        <f t="shared" si="61"/>
        <v>0</v>
      </c>
      <c r="AM220" s="505"/>
    </row>
    <row r="221" spans="1:39" ht="15" outlineLevel="1">
      <c r="B221" s="315"/>
      <c r="C221" s="305"/>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5.75" outlineLevel="1">
      <c r="A222" s="510"/>
      <c r="B222" s="288" t="s">
        <v>488</v>
      </c>
      <c r="C222" s="289"/>
      <c r="D222" s="290"/>
      <c r="E222" s="290"/>
      <c r="F222" s="290"/>
      <c r="G222" s="290"/>
      <c r="H222" s="290"/>
      <c r="I222" s="290"/>
      <c r="J222" s="290"/>
      <c r="K222" s="290"/>
      <c r="L222" s="290"/>
      <c r="M222" s="290"/>
      <c r="N222" s="290"/>
      <c r="O222" s="290"/>
      <c r="P222" s="289"/>
      <c r="Q222" s="289"/>
      <c r="R222" s="289"/>
      <c r="S222" s="289"/>
      <c r="T222" s="289"/>
      <c r="U222" s="289"/>
      <c r="V222" s="289"/>
      <c r="W222" s="289"/>
      <c r="X222" s="289"/>
      <c r="Y222" s="414"/>
      <c r="Z222" s="414"/>
      <c r="AA222" s="414"/>
      <c r="AB222" s="414"/>
      <c r="AC222" s="414"/>
      <c r="AD222" s="414"/>
      <c r="AE222" s="414"/>
      <c r="AF222" s="414"/>
      <c r="AG222" s="414"/>
      <c r="AH222" s="414"/>
      <c r="AI222" s="414"/>
      <c r="AJ222" s="414"/>
      <c r="AK222" s="414"/>
      <c r="AL222" s="414"/>
      <c r="AM222" s="292"/>
    </row>
    <row r="223" spans="1:39" s="283" customFormat="1" ht="15" outlineLevel="1">
      <c r="A223" s="509">
        <v>24</v>
      </c>
      <c r="B223" s="315" t="s">
        <v>14</v>
      </c>
      <c r="C223" s="291" t="s">
        <v>25</v>
      </c>
      <c r="D223" s="295"/>
      <c r="E223" s="295"/>
      <c r="F223" s="295"/>
      <c r="G223" s="295"/>
      <c r="H223" s="295"/>
      <c r="I223" s="295"/>
      <c r="J223" s="295"/>
      <c r="K223" s="295"/>
      <c r="L223" s="295"/>
      <c r="M223" s="295"/>
      <c r="N223" s="291"/>
      <c r="O223" s="295"/>
      <c r="P223" s="29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5" outlineLevel="1">
      <c r="A224" s="509"/>
      <c r="B224" s="315" t="s">
        <v>244</v>
      </c>
      <c r="C224" s="291" t="s">
        <v>163</v>
      </c>
      <c r="D224" s="295"/>
      <c r="E224" s="295"/>
      <c r="F224" s="295"/>
      <c r="G224" s="295"/>
      <c r="H224" s="295"/>
      <c r="I224" s="295"/>
      <c r="J224" s="295"/>
      <c r="K224" s="295"/>
      <c r="L224" s="295"/>
      <c r="M224" s="295"/>
      <c r="N224" s="468"/>
      <c r="O224" s="295"/>
      <c r="P224" s="295"/>
      <c r="Q224" s="295"/>
      <c r="R224" s="295"/>
      <c r="S224" s="295"/>
      <c r="T224" s="295"/>
      <c r="U224" s="295"/>
      <c r="V224" s="295"/>
      <c r="W224" s="295"/>
      <c r="X224" s="295"/>
      <c r="Y224" s="411">
        <v>0</v>
      </c>
      <c r="Z224" s="411">
        <v>0</v>
      </c>
      <c r="AA224" s="411">
        <v>0</v>
      </c>
      <c r="AB224" s="411">
        <v>0</v>
      </c>
      <c r="AC224" s="411">
        <v>0</v>
      </c>
      <c r="AD224" s="411">
        <v>0</v>
      </c>
      <c r="AE224" s="411">
        <v>0</v>
      </c>
      <c r="AF224" s="411">
        <f t="shared" ref="AF224:AL224" si="62">AF223</f>
        <v>0</v>
      </c>
      <c r="AG224" s="411">
        <f t="shared" si="62"/>
        <v>0</v>
      </c>
      <c r="AH224" s="411">
        <f t="shared" si="62"/>
        <v>0</v>
      </c>
      <c r="AI224" s="411">
        <f t="shared" si="62"/>
        <v>0</v>
      </c>
      <c r="AJ224" s="411">
        <f t="shared" si="62"/>
        <v>0</v>
      </c>
      <c r="AK224" s="411">
        <f t="shared" si="62"/>
        <v>0</v>
      </c>
      <c r="AL224" s="411">
        <f t="shared" si="62"/>
        <v>0</v>
      </c>
      <c r="AM224" s="505"/>
    </row>
    <row r="225" spans="1:39" s="283" customFormat="1" ht="15" outlineLevel="1">
      <c r="A225" s="509"/>
      <c r="B225" s="315"/>
      <c r="C225" s="305"/>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5" outlineLevel="1">
      <c r="A226" s="509">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 outlineLevel="1">
      <c r="A227" s="509"/>
      <c r="B227" s="315" t="s">
        <v>244</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411">
        <v>0</v>
      </c>
      <c r="Z227" s="411">
        <v>0</v>
      </c>
      <c r="AA227" s="411">
        <v>0</v>
      </c>
      <c r="AB227" s="411">
        <v>0</v>
      </c>
      <c r="AC227" s="411">
        <v>0</v>
      </c>
      <c r="AD227" s="411">
        <v>0</v>
      </c>
      <c r="AE227" s="411">
        <v>0</v>
      </c>
      <c r="AF227" s="411">
        <f t="shared" ref="AF227:AL227" si="63">AF226</f>
        <v>0</v>
      </c>
      <c r="AG227" s="411">
        <f t="shared" si="63"/>
        <v>0</v>
      </c>
      <c r="AH227" s="411">
        <f t="shared" si="63"/>
        <v>0</v>
      </c>
      <c r="AI227" s="411">
        <f t="shared" si="63"/>
        <v>0</v>
      </c>
      <c r="AJ227" s="411">
        <f t="shared" si="63"/>
        <v>0</v>
      </c>
      <c r="AK227" s="411">
        <f t="shared" si="63"/>
        <v>0</v>
      </c>
      <c r="AL227" s="411">
        <f t="shared" si="63"/>
        <v>0</v>
      </c>
      <c r="AM227" s="505"/>
    </row>
    <row r="228" spans="1:39" s="283" customFormat="1" ht="15" outlineLevel="1">
      <c r="A228" s="509"/>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75" outlineLevel="1">
      <c r="A229" s="510"/>
      <c r="B229" s="288" t="s">
        <v>15</v>
      </c>
      <c r="C229" s="320"/>
      <c r="D229" s="290"/>
      <c r="E229" s="289"/>
      <c r="F229" s="289"/>
      <c r="G229" s="289"/>
      <c r="H229" s="289"/>
      <c r="I229" s="289"/>
      <c r="J229" s="289"/>
      <c r="K229" s="289"/>
      <c r="L229" s="289"/>
      <c r="M229" s="289"/>
      <c r="N229" s="291"/>
      <c r="O229" s="289"/>
      <c r="P229" s="289"/>
      <c r="Q229" s="289"/>
      <c r="R229" s="289"/>
      <c r="S229" s="289"/>
      <c r="T229" s="289"/>
      <c r="U229" s="289"/>
      <c r="V229" s="289"/>
      <c r="W229" s="289"/>
      <c r="X229" s="289"/>
      <c r="Y229" s="414"/>
      <c r="Z229" s="414"/>
      <c r="AA229" s="414"/>
      <c r="AB229" s="414"/>
      <c r="AC229" s="414"/>
      <c r="AD229" s="414"/>
      <c r="AE229" s="414"/>
      <c r="AF229" s="414"/>
      <c r="AG229" s="414"/>
      <c r="AH229" s="414"/>
      <c r="AI229" s="414"/>
      <c r="AJ229" s="414"/>
      <c r="AK229" s="414"/>
      <c r="AL229" s="414"/>
      <c r="AM229" s="292"/>
    </row>
    <row r="230" spans="1:39" ht="15" outlineLevel="1">
      <c r="A230" s="509">
        <v>26</v>
      </c>
      <c r="B230" s="321" t="s">
        <v>16</v>
      </c>
      <c r="C230" s="291" t="s">
        <v>25</v>
      </c>
      <c r="D230" s="295"/>
      <c r="E230" s="295"/>
      <c r="F230" s="295"/>
      <c r="G230" s="295"/>
      <c r="H230" s="295"/>
      <c r="I230" s="295"/>
      <c r="J230" s="295"/>
      <c r="K230" s="295"/>
      <c r="L230" s="295"/>
      <c r="M230" s="295"/>
      <c r="N230" s="295">
        <v>12</v>
      </c>
      <c r="O230" s="295"/>
      <c r="P230" s="295"/>
      <c r="Q230" s="295"/>
      <c r="R230" s="295"/>
      <c r="S230" s="295"/>
      <c r="T230" s="295"/>
      <c r="U230" s="295"/>
      <c r="V230" s="295"/>
      <c r="W230" s="295"/>
      <c r="X230" s="295"/>
      <c r="Y230" s="426"/>
      <c r="Z230" s="415"/>
      <c r="AA230" s="469">
        <v>0.49</v>
      </c>
      <c r="AB230" s="415">
        <v>0.51</v>
      </c>
      <c r="AC230" s="415"/>
      <c r="AD230" s="415"/>
      <c r="AE230" s="415"/>
      <c r="AF230" s="415"/>
      <c r="AG230" s="415"/>
      <c r="AH230" s="415"/>
      <c r="AI230" s="415"/>
      <c r="AJ230" s="415"/>
      <c r="AK230" s="415"/>
      <c r="AL230" s="415"/>
      <c r="AM230" s="296">
        <f>SUM(Y230:AL230)</f>
        <v>1</v>
      </c>
    </row>
    <row r="231" spans="1:39" ht="15" outlineLevel="1">
      <c r="B231" s="294" t="s">
        <v>244</v>
      </c>
      <c r="C231" s="291" t="s">
        <v>163</v>
      </c>
      <c r="D231" s="295"/>
      <c r="E231" s="295"/>
      <c r="F231" s="295"/>
      <c r="G231" s="295"/>
      <c r="H231" s="295"/>
      <c r="I231" s="295"/>
      <c r="J231" s="295"/>
      <c r="K231" s="295"/>
      <c r="L231" s="295"/>
      <c r="M231" s="295"/>
      <c r="N231" s="295">
        <f>N230</f>
        <v>12</v>
      </c>
      <c r="O231" s="295"/>
      <c r="P231" s="295"/>
      <c r="Q231" s="295"/>
      <c r="R231" s="295"/>
      <c r="S231" s="295"/>
      <c r="T231" s="295"/>
      <c r="U231" s="295"/>
      <c r="V231" s="295"/>
      <c r="W231" s="295"/>
      <c r="X231" s="295"/>
      <c r="Y231" s="411">
        <v>0</v>
      </c>
      <c r="Z231" s="411">
        <v>0</v>
      </c>
      <c r="AA231" s="411">
        <v>0.49</v>
      </c>
      <c r="AB231" s="411">
        <v>0.51</v>
      </c>
      <c r="AC231" s="411">
        <v>0</v>
      </c>
      <c r="AD231" s="411">
        <v>0</v>
      </c>
      <c r="AE231" s="411">
        <v>0</v>
      </c>
      <c r="AF231" s="411">
        <f t="shared" ref="AF231:AL231" si="64">AF230</f>
        <v>0</v>
      </c>
      <c r="AG231" s="411">
        <f t="shared" si="64"/>
        <v>0</v>
      </c>
      <c r="AH231" s="411">
        <f t="shared" si="64"/>
        <v>0</v>
      </c>
      <c r="AI231" s="411">
        <f t="shared" si="64"/>
        <v>0</v>
      </c>
      <c r="AJ231" s="411">
        <f t="shared" si="64"/>
        <v>0</v>
      </c>
      <c r="AK231" s="411">
        <f t="shared" si="64"/>
        <v>0</v>
      </c>
      <c r="AL231" s="411">
        <f t="shared" si="64"/>
        <v>0</v>
      </c>
      <c r="AM231" s="505"/>
    </row>
    <row r="232" spans="1:39" ht="15" outlineLevel="1">
      <c r="A232" s="512"/>
      <c r="B232" s="322"/>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5" outlineLevel="1">
      <c r="A233" s="509">
        <v>27</v>
      </c>
      <c r="B233" s="321" t="s">
        <v>17</v>
      </c>
      <c r="C233" s="291" t="s">
        <v>25</v>
      </c>
      <c r="D233" s="295">
        <v>582164</v>
      </c>
      <c r="E233" s="295">
        <v>582163.87170000002</v>
      </c>
      <c r="F233" s="295">
        <v>582163.87170000002</v>
      </c>
      <c r="G233" s="295">
        <v>582163.87170000002</v>
      </c>
      <c r="H233" s="295">
        <v>582163.87170000002</v>
      </c>
      <c r="I233" s="295">
        <v>582163.87170000002</v>
      </c>
      <c r="J233" s="295">
        <v>582163.87170000002</v>
      </c>
      <c r="K233" s="295">
        <v>582163.87170000002</v>
      </c>
      <c r="L233" s="295">
        <v>582163.87170000002</v>
      </c>
      <c r="M233" s="295">
        <v>582163.87170000002</v>
      </c>
      <c r="N233" s="295">
        <v>12</v>
      </c>
      <c r="O233" s="295">
        <v>146</v>
      </c>
      <c r="P233" s="295">
        <v>146.28842</v>
      </c>
      <c r="Q233" s="295">
        <v>146.28842</v>
      </c>
      <c r="R233" s="295">
        <v>146.28842</v>
      </c>
      <c r="S233" s="295">
        <v>146.28842</v>
      </c>
      <c r="T233" s="295">
        <v>146.28842</v>
      </c>
      <c r="U233" s="295">
        <v>146.28842</v>
      </c>
      <c r="V233" s="295">
        <v>146.28842</v>
      </c>
      <c r="W233" s="295">
        <v>146.28842</v>
      </c>
      <c r="X233" s="295">
        <v>146.28842</v>
      </c>
      <c r="Y233" s="426"/>
      <c r="Z233" s="415"/>
      <c r="AA233" s="415">
        <v>1</v>
      </c>
      <c r="AB233" s="415"/>
      <c r="AC233" s="415"/>
      <c r="AD233" s="415"/>
      <c r="AE233" s="415"/>
      <c r="AF233" s="415"/>
      <c r="AG233" s="415"/>
      <c r="AH233" s="415"/>
      <c r="AI233" s="415"/>
      <c r="AJ233" s="415"/>
      <c r="AK233" s="415"/>
      <c r="AL233" s="415"/>
      <c r="AM233" s="296">
        <f>SUM(Y233:AL233)</f>
        <v>1</v>
      </c>
    </row>
    <row r="234" spans="1:39" ht="15" outlineLevel="1">
      <c r="B234" s="294" t="s">
        <v>244</v>
      </c>
      <c r="C234" s="291" t="s">
        <v>163</v>
      </c>
      <c r="D234" s="295">
        <v>2639394</v>
      </c>
      <c r="E234" s="295">
        <v>2639393.5</v>
      </c>
      <c r="F234" s="295">
        <v>2639393.5</v>
      </c>
      <c r="G234" s="295">
        <v>2639393.5</v>
      </c>
      <c r="H234" s="295">
        <v>2639393.5</v>
      </c>
      <c r="I234" s="295">
        <v>2639393.5</v>
      </c>
      <c r="J234" s="295">
        <v>2639393.5</v>
      </c>
      <c r="K234" s="295">
        <v>2639393.5</v>
      </c>
      <c r="L234" s="295">
        <v>2639393.5</v>
      </c>
      <c r="M234" s="295">
        <v>2639393.5</v>
      </c>
      <c r="N234" s="295">
        <f>N233</f>
        <v>12</v>
      </c>
      <c r="O234" s="295">
        <v>296</v>
      </c>
      <c r="P234" s="295">
        <v>296</v>
      </c>
      <c r="Q234" s="295">
        <v>296</v>
      </c>
      <c r="R234" s="295">
        <v>296</v>
      </c>
      <c r="S234" s="295">
        <v>296</v>
      </c>
      <c r="T234" s="295">
        <v>296</v>
      </c>
      <c r="U234" s="295">
        <v>296</v>
      </c>
      <c r="V234" s="295">
        <v>296</v>
      </c>
      <c r="W234" s="295">
        <v>296</v>
      </c>
      <c r="X234" s="295">
        <v>296</v>
      </c>
      <c r="Y234" s="411">
        <v>0</v>
      </c>
      <c r="Z234" s="411">
        <v>0</v>
      </c>
      <c r="AA234" s="411">
        <v>1</v>
      </c>
      <c r="AB234" s="411">
        <v>0</v>
      </c>
      <c r="AC234" s="411">
        <v>0</v>
      </c>
      <c r="AD234" s="411">
        <v>0</v>
      </c>
      <c r="AE234" s="411">
        <v>0</v>
      </c>
      <c r="AF234" s="411">
        <f t="shared" ref="AF234:AL234" si="65">AF233</f>
        <v>0</v>
      </c>
      <c r="AG234" s="411">
        <f t="shared" si="65"/>
        <v>0</v>
      </c>
      <c r="AH234" s="411">
        <f t="shared" si="65"/>
        <v>0</v>
      </c>
      <c r="AI234" s="411">
        <f t="shared" si="65"/>
        <v>0</v>
      </c>
      <c r="AJ234" s="411">
        <f t="shared" si="65"/>
        <v>0</v>
      </c>
      <c r="AK234" s="411">
        <f t="shared" si="65"/>
        <v>0</v>
      </c>
      <c r="AL234" s="411">
        <f t="shared" si="65"/>
        <v>0</v>
      </c>
      <c r="AM234" s="505"/>
    </row>
    <row r="235" spans="1:39" ht="15.75" outlineLevel="1">
      <c r="A235" s="512"/>
      <c r="B235" s="323"/>
      <c r="C235" s="300"/>
      <c r="D235" s="291"/>
      <c r="E235" s="291"/>
      <c r="F235" s="291"/>
      <c r="G235" s="291"/>
      <c r="H235" s="291"/>
      <c r="I235" s="291"/>
      <c r="J235" s="291"/>
      <c r="K235" s="291"/>
      <c r="L235" s="291"/>
      <c r="M235" s="291"/>
      <c r="N235" s="300"/>
      <c r="O235" s="291"/>
      <c r="P235" s="291"/>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5" outlineLevel="1">
      <c r="A236" s="509">
        <v>28</v>
      </c>
      <c r="B236" s="321" t="s">
        <v>18</v>
      </c>
      <c r="C236" s="291" t="s">
        <v>25</v>
      </c>
      <c r="D236" s="295"/>
      <c r="E236" s="295"/>
      <c r="F236" s="295"/>
      <c r="G236" s="295"/>
      <c r="H236" s="295"/>
      <c r="I236" s="295"/>
      <c r="J236" s="295"/>
      <c r="K236" s="295"/>
      <c r="L236" s="295"/>
      <c r="M236" s="295"/>
      <c r="N236" s="295">
        <v>0</v>
      </c>
      <c r="O236" s="295"/>
      <c r="P236" s="295"/>
      <c r="Q236" s="295"/>
      <c r="R236" s="295"/>
      <c r="S236" s="295"/>
      <c r="T236" s="295"/>
      <c r="U236" s="295"/>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5" outlineLevel="1">
      <c r="B237" s="294" t="s">
        <v>244</v>
      </c>
      <c r="C237" s="291" t="s">
        <v>163</v>
      </c>
      <c r="D237" s="295"/>
      <c r="E237" s="295"/>
      <c r="F237" s="295"/>
      <c r="G237" s="295"/>
      <c r="H237" s="295"/>
      <c r="I237" s="295"/>
      <c r="J237" s="295"/>
      <c r="K237" s="295"/>
      <c r="L237" s="295"/>
      <c r="M237" s="295"/>
      <c r="N237" s="295">
        <f>N236</f>
        <v>0</v>
      </c>
      <c r="O237" s="295"/>
      <c r="P237" s="295"/>
      <c r="Q237" s="295"/>
      <c r="R237" s="295"/>
      <c r="S237" s="295"/>
      <c r="T237" s="295"/>
      <c r="U237" s="295"/>
      <c r="V237" s="295"/>
      <c r="W237" s="295"/>
      <c r="X237" s="295"/>
      <c r="Y237" s="411">
        <v>0</v>
      </c>
      <c r="Z237" s="411">
        <v>0</v>
      </c>
      <c r="AA237" s="411">
        <v>0</v>
      </c>
      <c r="AB237" s="411">
        <v>0</v>
      </c>
      <c r="AC237" s="411">
        <v>0</v>
      </c>
      <c r="AD237" s="411">
        <v>0</v>
      </c>
      <c r="AE237" s="411">
        <v>0</v>
      </c>
      <c r="AF237" s="411">
        <f t="shared" ref="AF237:AL237" si="66">AF236</f>
        <v>0</v>
      </c>
      <c r="AG237" s="411">
        <f t="shared" si="66"/>
        <v>0</v>
      </c>
      <c r="AH237" s="411">
        <f t="shared" si="66"/>
        <v>0</v>
      </c>
      <c r="AI237" s="411">
        <f t="shared" si="66"/>
        <v>0</v>
      </c>
      <c r="AJ237" s="411">
        <f t="shared" si="66"/>
        <v>0</v>
      </c>
      <c r="AK237" s="411">
        <f t="shared" si="66"/>
        <v>0</v>
      </c>
      <c r="AL237" s="411">
        <f t="shared" si="66"/>
        <v>0</v>
      </c>
      <c r="AM237" s="505"/>
    </row>
    <row r="238" spans="1:39" ht="15" outlineLevel="1">
      <c r="A238" s="512"/>
      <c r="B238" s="322"/>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5" outlineLevel="1">
      <c r="A239" s="509">
        <v>29</v>
      </c>
      <c r="B239" s="324" t="s">
        <v>19</v>
      </c>
      <c r="C239" s="291" t="s">
        <v>25</v>
      </c>
      <c r="D239" s="295"/>
      <c r="E239" s="295"/>
      <c r="F239" s="295"/>
      <c r="G239" s="295"/>
      <c r="H239" s="295"/>
      <c r="I239" s="295"/>
      <c r="J239" s="295"/>
      <c r="K239" s="295"/>
      <c r="L239" s="295"/>
      <c r="M239" s="295"/>
      <c r="N239" s="295">
        <v>0</v>
      </c>
      <c r="O239" s="295"/>
      <c r="P239" s="295"/>
      <c r="Q239" s="295"/>
      <c r="R239" s="295"/>
      <c r="S239" s="295"/>
      <c r="T239" s="295"/>
      <c r="U239" s="295"/>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5" outlineLevel="1">
      <c r="B240" s="324" t="s">
        <v>244</v>
      </c>
      <c r="C240" s="291" t="s">
        <v>163</v>
      </c>
      <c r="D240" s="295"/>
      <c r="E240" s="295"/>
      <c r="F240" s="295"/>
      <c r="G240" s="295"/>
      <c r="H240" s="295"/>
      <c r="I240" s="295"/>
      <c r="J240" s="295"/>
      <c r="K240" s="295"/>
      <c r="L240" s="295"/>
      <c r="M240" s="295"/>
      <c r="N240" s="295">
        <f>N239</f>
        <v>0</v>
      </c>
      <c r="O240" s="295"/>
      <c r="P240" s="295"/>
      <c r="Q240" s="295"/>
      <c r="R240" s="295"/>
      <c r="S240" s="295"/>
      <c r="T240" s="295"/>
      <c r="U240" s="295"/>
      <c r="V240" s="295"/>
      <c r="W240" s="295"/>
      <c r="X240" s="295"/>
      <c r="Y240" s="411">
        <v>0</v>
      </c>
      <c r="Z240" s="411">
        <v>0</v>
      </c>
      <c r="AA240" s="411">
        <v>0</v>
      </c>
      <c r="AB240" s="411">
        <v>0</v>
      </c>
      <c r="AC240" s="411">
        <v>0</v>
      </c>
      <c r="AD240" s="411">
        <v>0</v>
      </c>
      <c r="AE240" s="411">
        <v>0</v>
      </c>
      <c r="AF240" s="411">
        <f t="shared" ref="AF240:AL240" si="67">AF239</f>
        <v>0</v>
      </c>
      <c r="AG240" s="411">
        <f t="shared" si="67"/>
        <v>0</v>
      </c>
      <c r="AH240" s="411">
        <f t="shared" si="67"/>
        <v>0</v>
      </c>
      <c r="AI240" s="411">
        <f t="shared" si="67"/>
        <v>0</v>
      </c>
      <c r="AJ240" s="411">
        <f t="shared" si="67"/>
        <v>0</v>
      </c>
      <c r="AK240" s="411">
        <f t="shared" si="67"/>
        <v>0</v>
      </c>
      <c r="AL240" s="411">
        <f t="shared" si="67"/>
        <v>0</v>
      </c>
      <c r="AM240" s="505"/>
    </row>
    <row r="241" spans="1:39" ht="15" outlineLevel="1">
      <c r="B241" s="324"/>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5" outlineLevel="1">
      <c r="A242" s="509">
        <v>30</v>
      </c>
      <c r="B242" s="324" t="s">
        <v>489</v>
      </c>
      <c r="C242" s="291" t="s">
        <v>25</v>
      </c>
      <c r="D242" s="295"/>
      <c r="E242" s="295"/>
      <c r="F242" s="295"/>
      <c r="G242" s="295"/>
      <c r="H242" s="295"/>
      <c r="I242" s="295"/>
      <c r="J242" s="295"/>
      <c r="K242" s="295"/>
      <c r="L242" s="295"/>
      <c r="M242" s="295"/>
      <c r="N242" s="295">
        <v>0</v>
      </c>
      <c r="O242" s="295"/>
      <c r="P242" s="295"/>
      <c r="Q242" s="295"/>
      <c r="R242" s="295"/>
      <c r="S242" s="295"/>
      <c r="T242" s="295"/>
      <c r="U242" s="295"/>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5" outlineLevel="1">
      <c r="A243" s="509"/>
      <c r="B243" s="324" t="s">
        <v>244</v>
      </c>
      <c r="C243" s="291" t="s">
        <v>163</v>
      </c>
      <c r="D243" s="295"/>
      <c r="E243" s="295"/>
      <c r="F243" s="295"/>
      <c r="G243" s="295"/>
      <c r="H243" s="295"/>
      <c r="I243" s="295"/>
      <c r="J243" s="295"/>
      <c r="K243" s="295"/>
      <c r="L243" s="295"/>
      <c r="M243" s="295"/>
      <c r="N243" s="295">
        <f>N242</f>
        <v>0</v>
      </c>
      <c r="O243" s="295"/>
      <c r="P243" s="295"/>
      <c r="Q243" s="295"/>
      <c r="R243" s="295"/>
      <c r="S243" s="295"/>
      <c r="T243" s="295"/>
      <c r="U243" s="295"/>
      <c r="V243" s="295"/>
      <c r="W243" s="295"/>
      <c r="X243" s="295"/>
      <c r="Y243" s="411">
        <v>0</v>
      </c>
      <c r="Z243" s="411">
        <v>0</v>
      </c>
      <c r="AA243" s="411">
        <v>0</v>
      </c>
      <c r="AB243" s="411">
        <v>0</v>
      </c>
      <c r="AC243" s="411">
        <v>0</v>
      </c>
      <c r="AD243" s="411">
        <v>0</v>
      </c>
      <c r="AE243" s="411">
        <v>0</v>
      </c>
      <c r="AF243" s="411">
        <f t="shared" ref="AF243:AL243" si="68">AF242</f>
        <v>0</v>
      </c>
      <c r="AG243" s="411">
        <f t="shared" si="68"/>
        <v>0</v>
      </c>
      <c r="AH243" s="411">
        <f t="shared" si="68"/>
        <v>0</v>
      </c>
      <c r="AI243" s="411">
        <f t="shared" si="68"/>
        <v>0</v>
      </c>
      <c r="AJ243" s="411">
        <f t="shared" si="68"/>
        <v>0</v>
      </c>
      <c r="AK243" s="411">
        <f t="shared" si="68"/>
        <v>0</v>
      </c>
      <c r="AL243" s="411">
        <f t="shared" si="68"/>
        <v>0</v>
      </c>
      <c r="AM243" s="505"/>
    </row>
    <row r="244" spans="1:39" s="283" customFormat="1" ht="15" outlineLevel="1">
      <c r="A244" s="509"/>
      <c r="B244" s="324"/>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5.75" outlineLevel="1">
      <c r="A245" s="509"/>
      <c r="B245" s="288" t="s">
        <v>490</v>
      </c>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5" outlineLevel="1">
      <c r="A246" s="509">
        <v>31</v>
      </c>
      <c r="B246" s="324" t="s">
        <v>491</v>
      </c>
      <c r="C246" s="291" t="s">
        <v>25</v>
      </c>
      <c r="D246" s="295"/>
      <c r="E246" s="295"/>
      <c r="F246" s="295"/>
      <c r="G246" s="295"/>
      <c r="H246" s="295"/>
      <c r="I246" s="295"/>
      <c r="J246" s="295"/>
      <c r="K246" s="295"/>
      <c r="L246" s="295"/>
      <c r="M246" s="295"/>
      <c r="N246" s="295">
        <v>0</v>
      </c>
      <c r="O246" s="295"/>
      <c r="P246" s="295"/>
      <c r="Q246" s="295"/>
      <c r="R246" s="295"/>
      <c r="S246" s="295"/>
      <c r="T246" s="295"/>
      <c r="U246" s="295"/>
      <c r="V246" s="295"/>
      <c r="W246" s="295"/>
      <c r="X246" s="295"/>
      <c r="Y246" s="410"/>
      <c r="Z246" s="410"/>
      <c r="AA246" s="410"/>
      <c r="AB246" s="410"/>
      <c r="AC246" s="410"/>
      <c r="AD246" s="410"/>
      <c r="AE246" s="410"/>
      <c r="AF246" s="410"/>
      <c r="AG246" s="410"/>
      <c r="AH246" s="410"/>
      <c r="AI246" s="410"/>
      <c r="AJ246" s="410"/>
      <c r="AK246" s="410"/>
      <c r="AL246" s="410"/>
      <c r="AM246" s="296">
        <f>SUM(Y246:AL246)</f>
        <v>0</v>
      </c>
    </row>
    <row r="247" spans="1:39" s="283" customFormat="1" ht="15" outlineLevel="1">
      <c r="A247" s="509"/>
      <c r="B247" s="324" t="s">
        <v>244</v>
      </c>
      <c r="C247" s="291" t="s">
        <v>163</v>
      </c>
      <c r="D247" s="295"/>
      <c r="E247" s="295"/>
      <c r="F247" s="295"/>
      <c r="G247" s="295"/>
      <c r="H247" s="295"/>
      <c r="I247" s="295"/>
      <c r="J247" s="295"/>
      <c r="K247" s="295"/>
      <c r="L247" s="295"/>
      <c r="M247" s="295"/>
      <c r="N247" s="295">
        <f>N246</f>
        <v>0</v>
      </c>
      <c r="O247" s="295"/>
      <c r="P247" s="295"/>
      <c r="Q247" s="295"/>
      <c r="R247" s="295"/>
      <c r="S247" s="295"/>
      <c r="T247" s="295"/>
      <c r="U247" s="295"/>
      <c r="V247" s="295"/>
      <c r="W247" s="295"/>
      <c r="X247" s="295"/>
      <c r="Y247" s="411">
        <v>0</v>
      </c>
      <c r="Z247" s="411">
        <v>0</v>
      </c>
      <c r="AA247" s="411">
        <v>0</v>
      </c>
      <c r="AB247" s="411">
        <v>0</v>
      </c>
      <c r="AC247" s="411">
        <v>0</v>
      </c>
      <c r="AD247" s="411">
        <v>0</v>
      </c>
      <c r="AE247" s="411">
        <v>0</v>
      </c>
      <c r="AF247" s="411">
        <f t="shared" ref="AF247:AL247" si="69">AF246</f>
        <v>0</v>
      </c>
      <c r="AG247" s="411">
        <f t="shared" si="69"/>
        <v>0</v>
      </c>
      <c r="AH247" s="411">
        <f t="shared" si="69"/>
        <v>0</v>
      </c>
      <c r="AI247" s="411">
        <f t="shared" si="69"/>
        <v>0</v>
      </c>
      <c r="AJ247" s="411">
        <f t="shared" si="69"/>
        <v>0</v>
      </c>
      <c r="AK247" s="411">
        <f t="shared" si="69"/>
        <v>0</v>
      </c>
      <c r="AL247" s="411">
        <f t="shared" si="69"/>
        <v>0</v>
      </c>
      <c r="AM247" s="505"/>
    </row>
    <row r="248" spans="1:39" s="283" customFormat="1" ht="15" outlineLevel="1">
      <c r="A248" s="509"/>
      <c r="B248" s="324"/>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5" outlineLevel="1">
      <c r="A249" s="509">
        <v>32</v>
      </c>
      <c r="B249" s="324" t="s">
        <v>492</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5" outlineLevel="1">
      <c r="A250" s="509"/>
      <c r="B250" s="324" t="s">
        <v>244</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411">
        <v>0</v>
      </c>
      <c r="Z250" s="411">
        <v>0</v>
      </c>
      <c r="AA250" s="411">
        <v>0</v>
      </c>
      <c r="AB250" s="411">
        <v>0</v>
      </c>
      <c r="AC250" s="411">
        <v>0</v>
      </c>
      <c r="AD250" s="411">
        <v>0</v>
      </c>
      <c r="AE250" s="411">
        <v>0</v>
      </c>
      <c r="AF250" s="411">
        <f t="shared" ref="AF250:AL250" si="70">AF249</f>
        <v>0</v>
      </c>
      <c r="AG250" s="411">
        <f t="shared" si="70"/>
        <v>0</v>
      </c>
      <c r="AH250" s="411">
        <f t="shared" si="70"/>
        <v>0</v>
      </c>
      <c r="AI250" s="411">
        <f t="shared" si="70"/>
        <v>0</v>
      </c>
      <c r="AJ250" s="411">
        <f t="shared" si="70"/>
        <v>0</v>
      </c>
      <c r="AK250" s="411">
        <f t="shared" si="70"/>
        <v>0</v>
      </c>
      <c r="AL250" s="411">
        <f t="shared" si="70"/>
        <v>0</v>
      </c>
      <c r="AM250" s="505"/>
    </row>
    <row r="251" spans="1:39" s="283" customFormat="1" ht="15" outlineLevel="1">
      <c r="A251" s="509"/>
      <c r="B251" s="324"/>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5" outlineLevel="1">
      <c r="A252" s="509">
        <v>33</v>
      </c>
      <c r="B252" s="324" t="s">
        <v>493</v>
      </c>
      <c r="C252" s="291" t="s">
        <v>25</v>
      </c>
      <c r="D252" s="295"/>
      <c r="E252" s="295"/>
      <c r="F252" s="295"/>
      <c r="G252" s="295"/>
      <c r="H252" s="295"/>
      <c r="I252" s="295"/>
      <c r="J252" s="295"/>
      <c r="K252" s="295"/>
      <c r="L252" s="295"/>
      <c r="M252" s="295"/>
      <c r="N252" s="295">
        <v>12</v>
      </c>
      <c r="O252" s="295"/>
      <c r="P252" s="29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5" outlineLevel="1">
      <c r="A253" s="509"/>
      <c r="B253" s="324" t="s">
        <v>244</v>
      </c>
      <c r="C253" s="291" t="s">
        <v>163</v>
      </c>
      <c r="D253" s="295"/>
      <c r="E253" s="295"/>
      <c r="F253" s="295"/>
      <c r="G253" s="295"/>
      <c r="H253" s="295"/>
      <c r="I253" s="295"/>
      <c r="J253" s="295"/>
      <c r="K253" s="295"/>
      <c r="L253" s="295"/>
      <c r="M253" s="295"/>
      <c r="N253" s="295">
        <f>N252</f>
        <v>12</v>
      </c>
      <c r="O253" s="295"/>
      <c r="P253" s="295"/>
      <c r="Q253" s="295"/>
      <c r="R253" s="295"/>
      <c r="S253" s="295"/>
      <c r="T253" s="295"/>
      <c r="U253" s="295"/>
      <c r="V253" s="295"/>
      <c r="W253" s="295"/>
      <c r="X253" s="295"/>
      <c r="Y253" s="411">
        <v>0</v>
      </c>
      <c r="Z253" s="411">
        <v>0</v>
      </c>
      <c r="AA253" s="411">
        <v>0</v>
      </c>
      <c r="AB253" s="411">
        <v>0</v>
      </c>
      <c r="AC253" s="411">
        <v>0</v>
      </c>
      <c r="AD253" s="411">
        <v>0</v>
      </c>
      <c r="AE253" s="411">
        <v>0</v>
      </c>
      <c r="AF253" s="411">
        <f t="shared" ref="AF253:AL253" si="71">AF252</f>
        <v>0</v>
      </c>
      <c r="AG253" s="411">
        <f t="shared" si="71"/>
        <v>0</v>
      </c>
      <c r="AH253" s="411">
        <f t="shared" si="71"/>
        <v>0</v>
      </c>
      <c r="AI253" s="411">
        <f t="shared" si="71"/>
        <v>0</v>
      </c>
      <c r="AJ253" s="411">
        <f t="shared" si="71"/>
        <v>0</v>
      </c>
      <c r="AK253" s="411">
        <f t="shared" si="71"/>
        <v>0</v>
      </c>
      <c r="AL253" s="411">
        <f t="shared" si="71"/>
        <v>0</v>
      </c>
      <c r="AM253" s="505"/>
    </row>
    <row r="254" spans="1:39" ht="15"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75">
      <c r="B255" s="327" t="s">
        <v>245</v>
      </c>
      <c r="C255" s="329"/>
      <c r="D255" s="329">
        <f>SUM(D150:D253)</f>
        <v>21556239</v>
      </c>
      <c r="E255" s="329">
        <f t="shared" ref="E255:M255" si="72">SUM(E150:E253)</f>
        <v>21310016.380000003</v>
      </c>
      <c r="F255" s="329">
        <f t="shared" si="72"/>
        <v>21078982.627000004</v>
      </c>
      <c r="G255" s="329">
        <f t="shared" si="72"/>
        <v>20722425.612459999</v>
      </c>
      <c r="H255" s="329">
        <f t="shared" si="72"/>
        <v>20176420.087469999</v>
      </c>
      <c r="I255" s="329">
        <f t="shared" si="72"/>
        <v>18011473.58687</v>
      </c>
      <c r="J255" s="329">
        <f t="shared" si="72"/>
        <v>17485735.819660001</v>
      </c>
      <c r="K255" s="329">
        <f t="shared" si="72"/>
        <v>17446848.019990001</v>
      </c>
      <c r="L255" s="329">
        <f t="shared" si="72"/>
        <v>16998833.463990003</v>
      </c>
      <c r="M255" s="329">
        <f t="shared" si="72"/>
        <v>14571251.171890002</v>
      </c>
      <c r="N255" s="329"/>
      <c r="O255" s="329">
        <f>SUM(O150:O253)</f>
        <v>14097</v>
      </c>
      <c r="P255" s="329">
        <f t="shared" ref="P255:X255" si="73">SUM(P150:P253)</f>
        <v>4396.4495889</v>
      </c>
      <c r="Q255" s="329">
        <f t="shared" si="73"/>
        <v>4327.2417388999993</v>
      </c>
      <c r="R255" s="329">
        <f t="shared" si="73"/>
        <v>4229.0490848999998</v>
      </c>
      <c r="S255" s="329">
        <f t="shared" si="73"/>
        <v>4139.2169928000003</v>
      </c>
      <c r="T255" s="329">
        <f t="shared" si="73"/>
        <v>3583.8485717999997</v>
      </c>
      <c r="U255" s="329">
        <f t="shared" si="73"/>
        <v>3540.7959716</v>
      </c>
      <c r="V255" s="329">
        <f t="shared" si="73"/>
        <v>3535.6425111999997</v>
      </c>
      <c r="W255" s="329">
        <f t="shared" si="73"/>
        <v>3462.9510742000002</v>
      </c>
      <c r="X255" s="329">
        <f t="shared" si="73"/>
        <v>3104.8242791999996</v>
      </c>
      <c r="Y255" s="329">
        <f>IF(Y149="kWh",SUMPRODUCT(D150:D253,Y150:Y253))</f>
        <v>4033893</v>
      </c>
      <c r="Z255" s="329">
        <f>IF(Z149="kWh",SUMPRODUCT(D150:D253,Z150:Z253))</f>
        <v>1875038</v>
      </c>
      <c r="AA255" s="329">
        <f>IF(AA149="kW",SUMPRODUCT(N150:N253,O150:O253,AA150:AA253),SUMPRODUCT(D150:D253,AA150:AA253))</f>
        <v>18752.16</v>
      </c>
      <c r="AB255" s="329">
        <f>IF(AB149="kW",SUMPRODUCT(N150:N253,O150:O253,AB150:AB253),SUMPRODUCT(D150:D253,AB150:AB253))</f>
        <v>11823.84</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5.75">
      <c r="B256" s="331" t="s">
        <v>246</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0</v>
      </c>
      <c r="Z258" s="341">
        <f>HLOOKUP(Z$20,'3.  Distribution Rates'!$C$122:$P$133,4,FALSE)</f>
        <v>0</v>
      </c>
      <c r="AA258" s="341">
        <f>HLOOKUP(AA$20,'3.  Distribution Rates'!$C$122:$P$133,4,FALSE)</f>
        <v>0</v>
      </c>
      <c r="AB258" s="341">
        <f>HLOOKUP(AB$20,'3.  Distribution Rates'!$C$122:$P$133,4,FALSE)</f>
        <v>0</v>
      </c>
      <c r="AC258" s="341">
        <f>HLOOKUP(AC$20,'3.  Distribution Rates'!$C$122:$P$133,4,FALSE)</f>
        <v>0</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74">Y135*Y258</f>
        <v>0</v>
      </c>
      <c r="Z259" s="378">
        <f t="shared" si="74"/>
        <v>0</v>
      </c>
      <c r="AA259" s="378">
        <f t="shared" si="74"/>
        <v>0</v>
      </c>
      <c r="AB259" s="378">
        <f t="shared" si="74"/>
        <v>0</v>
      </c>
      <c r="AC259" s="378">
        <f t="shared" si="74"/>
        <v>0</v>
      </c>
      <c r="AD259" s="378">
        <f t="shared" si="74"/>
        <v>0</v>
      </c>
      <c r="AE259" s="378">
        <f t="shared" si="74"/>
        <v>0</v>
      </c>
      <c r="AF259" s="378">
        <f t="shared" si="74"/>
        <v>0</v>
      </c>
      <c r="AG259" s="378">
        <f t="shared" si="74"/>
        <v>0</v>
      </c>
      <c r="AH259" s="378">
        <f t="shared" si="74"/>
        <v>0</v>
      </c>
      <c r="AI259" s="378">
        <f t="shared" si="74"/>
        <v>0</v>
      </c>
      <c r="AJ259" s="378">
        <f t="shared" si="74"/>
        <v>0</v>
      </c>
      <c r="AK259" s="378">
        <f t="shared" si="74"/>
        <v>0</v>
      </c>
      <c r="AL259" s="378">
        <f t="shared" si="74"/>
        <v>0</v>
      </c>
      <c r="AM259" s="629">
        <f>SUM(Y259:AL259)</f>
        <v>0</v>
      </c>
    </row>
    <row r="260" spans="1:41" ht="1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75">Y255*Y258</f>
        <v>0</v>
      </c>
      <c r="Z260" s="378">
        <f t="shared" si="75"/>
        <v>0</v>
      </c>
      <c r="AA260" s="379">
        <f t="shared" si="75"/>
        <v>0</v>
      </c>
      <c r="AB260" s="379">
        <f t="shared" si="75"/>
        <v>0</v>
      </c>
      <c r="AC260" s="379">
        <f t="shared" si="75"/>
        <v>0</v>
      </c>
      <c r="AD260" s="379">
        <f t="shared" si="75"/>
        <v>0</v>
      </c>
      <c r="AE260" s="379">
        <f t="shared" si="75"/>
        <v>0</v>
      </c>
      <c r="AF260" s="379">
        <f t="shared" ref="AF260:AL260" si="76">AF255*AF258</f>
        <v>0</v>
      </c>
      <c r="AG260" s="379">
        <f t="shared" si="76"/>
        <v>0</v>
      </c>
      <c r="AH260" s="379">
        <f t="shared" si="76"/>
        <v>0</v>
      </c>
      <c r="AI260" s="379">
        <f t="shared" si="76"/>
        <v>0</v>
      </c>
      <c r="AJ260" s="379">
        <f t="shared" si="76"/>
        <v>0</v>
      </c>
      <c r="AK260" s="379">
        <f t="shared" si="76"/>
        <v>0</v>
      </c>
      <c r="AL260" s="379">
        <f t="shared" si="76"/>
        <v>0</v>
      </c>
      <c r="AM260" s="629">
        <f>SUM(Y260:AL260)</f>
        <v>0</v>
      </c>
    </row>
    <row r="261" spans="1:41" s="380" customFormat="1" ht="15.75">
      <c r="A261" s="511"/>
      <c r="B261" s="349" t="s">
        <v>254</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0</v>
      </c>
      <c r="Z261" s="346">
        <f t="shared" ref="Z261:AE261" si="77">SUM(Z259:Z260)</f>
        <v>0</v>
      </c>
      <c r="AA261" s="346">
        <f t="shared" si="77"/>
        <v>0</v>
      </c>
      <c r="AB261" s="346">
        <f t="shared" si="77"/>
        <v>0</v>
      </c>
      <c r="AC261" s="346">
        <f t="shared" si="77"/>
        <v>0</v>
      </c>
      <c r="AD261" s="346">
        <f t="shared" si="77"/>
        <v>0</v>
      </c>
      <c r="AE261" s="346">
        <f t="shared" si="77"/>
        <v>0</v>
      </c>
      <c r="AF261" s="346">
        <f t="shared" ref="AF261:AL261" si="78">SUM(AF259:AF260)</f>
        <v>0</v>
      </c>
      <c r="AG261" s="346">
        <f t="shared" si="78"/>
        <v>0</v>
      </c>
      <c r="AH261" s="346">
        <f t="shared" si="78"/>
        <v>0</v>
      </c>
      <c r="AI261" s="346">
        <f t="shared" si="78"/>
        <v>0</v>
      </c>
      <c r="AJ261" s="346">
        <f t="shared" si="78"/>
        <v>0</v>
      </c>
      <c r="AK261" s="346">
        <f t="shared" si="78"/>
        <v>0</v>
      </c>
      <c r="AL261" s="346">
        <f t="shared" si="78"/>
        <v>0</v>
      </c>
      <c r="AM261" s="407">
        <f>SUM(AM259:AM260)</f>
        <v>0</v>
      </c>
    </row>
    <row r="262" spans="1:41" s="380" customFormat="1" ht="15.75">
      <c r="A262" s="511"/>
      <c r="B262" s="349" t="s">
        <v>247</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79">Y256*Y258</f>
        <v>0</v>
      </c>
      <c r="Z262" s="347">
        <f t="shared" si="79"/>
        <v>0</v>
      </c>
      <c r="AA262" s="347">
        <f t="shared" si="79"/>
        <v>0</v>
      </c>
      <c r="AB262" s="347">
        <f t="shared" si="79"/>
        <v>0</v>
      </c>
      <c r="AC262" s="347">
        <f t="shared" si="79"/>
        <v>0</v>
      </c>
      <c r="AD262" s="347">
        <f t="shared" si="79"/>
        <v>0</v>
      </c>
      <c r="AE262" s="347">
        <f t="shared" si="79"/>
        <v>0</v>
      </c>
      <c r="AF262" s="347">
        <f t="shared" ref="AF262:AL262" si="80">AF256*AF258</f>
        <v>0</v>
      </c>
      <c r="AG262" s="347">
        <f t="shared" si="80"/>
        <v>0</v>
      </c>
      <c r="AH262" s="347">
        <f t="shared" si="80"/>
        <v>0</v>
      </c>
      <c r="AI262" s="347">
        <f t="shared" si="80"/>
        <v>0</v>
      </c>
      <c r="AJ262" s="347">
        <f t="shared" si="80"/>
        <v>0</v>
      </c>
      <c r="AK262" s="347">
        <f t="shared" si="80"/>
        <v>0</v>
      </c>
      <c r="AL262" s="347">
        <f t="shared" si="80"/>
        <v>0</v>
      </c>
      <c r="AM262" s="407">
        <f>SUM(Y262:AL262)</f>
        <v>0</v>
      </c>
    </row>
    <row r="263" spans="1:41" s="380" customFormat="1" ht="15.75">
      <c r="A263" s="511"/>
      <c r="B263" s="349" t="s">
        <v>255</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0</v>
      </c>
    </row>
    <row r="264" spans="1:41" ht="1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4020243.1924100001</v>
      </c>
      <c r="Z265" s="291">
        <f>SUMPRODUCT(E150:E253,Z150:Z253)</f>
        <v>1875038.3049999999</v>
      </c>
      <c r="AA265" s="291">
        <f>IF(AA149="kW",SUMPRODUCT(N150:N253,P150:P253,AA150:AA253),SUMPRODUCT(E150:E253,AA150:AA253))</f>
        <v>18632.204028</v>
      </c>
      <c r="AB265" s="291">
        <f>IF(AB149="kW",SUMPRODUCT(N150:N253,P150:P253,AB150:AB253),SUMPRODUCT(E150:E253,AB150:AB253))</f>
        <v>11712.023315999999</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4019811.9924099999</v>
      </c>
      <c r="Z266" s="291">
        <f>SUMPRODUCT(F150:F253,Z150:Z253)</f>
        <v>1817431.689</v>
      </c>
      <c r="AA266" s="291">
        <f>IF(AA149="kW",SUMPRODUCT(N150:N253,Q150:Q253,AA150:AA253),SUMPRODUCT(F150:F253,AA150:AA253))</f>
        <v>18319.842552000002</v>
      </c>
      <c r="AB266" s="291">
        <f>IF(AB149="kW",SUMPRODUCT(N150:N253,Q150:Q253,AB150:AB253),SUMPRODUCT(F150:F253,AB150:AB253))</f>
        <v>11386.912391999998</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4016981.0468699997</v>
      </c>
      <c r="Z267" s="291">
        <f>SUMPRODUCT(G150:G253,Z150:Z253)</f>
        <v>1557886.906</v>
      </c>
      <c r="AA267" s="291">
        <f>IF(AA149="kW",SUMPRODUCT(N150:N253,R150:R253,AA150:AA253),SUMPRODUCT(G150:G253,AA150:AA253))</f>
        <v>18150.2022</v>
      </c>
      <c r="AB267" s="291">
        <f>IF(AB149="kW",SUMPRODUCT(N150:N253,R150:R253,AB150:AB253),SUMPRODUCT(G150:G253,AB150:AB253))</f>
        <v>11210.347943999999</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3587867.8782700002</v>
      </c>
      <c r="Z268" s="291">
        <f>SUMPRODUCT(H150:H253,Z150:Z253)</f>
        <v>1557886.906</v>
      </c>
      <c r="AA268" s="291">
        <f>IF(AA149="kW",SUMPRODUCT(N150:N253,S150:S253,AA150:AA253),SUMPRODUCT(H150:H253,AA150:AA253))</f>
        <v>17877.557892000001</v>
      </c>
      <c r="AB268" s="291">
        <f>IF(AB149="kW",SUMPRODUCT(N150:N253,S150:S253,AB150:AB253),SUMPRODUCT(H150:H253,AB150:AB253))</f>
        <v>11193.875963999999</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3015536.2214700002</v>
      </c>
      <c r="Z269" s="291">
        <f>SUMPRODUCT(I150:I253,Z150:Z253)</f>
        <v>508602.15519999998</v>
      </c>
      <c r="AA269" s="291">
        <f>IF(AA149="kW",SUMPRODUCT(N150:N253,T150:T253,AA150:AA253),SUMPRODUCT(I150:I253,AA150:AA253))</f>
        <v>16912.286855999999</v>
      </c>
      <c r="AB269" s="291">
        <f>IF(AB149="kW",SUMPRODUCT(N150:N253,T150:T253,AB150:AB253),SUMPRODUCT(I150:I253,AB150:AB253))</f>
        <v>10189.830600000001</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2718415.99126</v>
      </c>
      <c r="Z270" s="291">
        <f>SUMPRODUCT(J150:J253,Z150:Z253)</f>
        <v>508602.15519999998</v>
      </c>
      <c r="AA270" s="291">
        <f>IF(AA149="kW",SUMPRODUCT(N150:N253,U150:U253,AA150:AA253),SUMPRODUCT(J150:J253,AA150:AA253))</f>
        <v>16745.369159999998</v>
      </c>
      <c r="AB270" s="291">
        <f>IF(AB149="kW",SUMPRODUCT(N150:N253,U150:U253,AB150:AB253),SUMPRODUCT(J150:J253,AB150:AB253))</f>
        <v>10006.357896</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2710535.2924899999</v>
      </c>
      <c r="Z271" s="291">
        <f>SUMPRODUCT(K150:K253,Z150:Z253)</f>
        <v>508459.90730000002</v>
      </c>
      <c r="AA271" s="291">
        <f>IF(AA149="kW",SUMPRODUCT(N150:N253,V150:V253,AA150:AA253),SUMPRODUCT(K150:K253,AA150:AA253))</f>
        <v>16716.872327999998</v>
      </c>
      <c r="AB271" s="291">
        <f>IF(AB149="kW",SUMPRODUCT(N150:N253,V150:V253,AB150:AB253),SUMPRODUCT(K150:K253,AB150:AB253))</f>
        <v>9976.6979279999996</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2522449.2924899999</v>
      </c>
      <c r="Z272" s="326">
        <f>SUMPRODUCT(L150:L253,Z150:Z253)</f>
        <v>508459.90730000002</v>
      </c>
      <c r="AA272" s="326">
        <f>IF(AA149="kW",SUMPRODUCT(N150:N253,W150:W253,AA150:AA253),SUMPRODUCT(L150:L253,AA150:AA253))</f>
        <v>16346.82864</v>
      </c>
      <c r="AB272" s="326">
        <f>IF(AB149="kW",SUMPRODUCT(N150:N253,W150:W253,AB150:AB253),SUMPRODUCT(L150:L253,AB150:AB253))</f>
        <v>9591.550416</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592</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75">
      <c r="B275" s="280" t="s">
        <v>248</v>
      </c>
      <c r="C275" s="281"/>
      <c r="D275" s="592" t="s">
        <v>526</v>
      </c>
      <c r="E275" s="590"/>
      <c r="O275" s="281"/>
      <c r="Y275" s="270"/>
      <c r="Z275" s="267"/>
      <c r="AA275" s="267"/>
      <c r="AB275" s="267"/>
      <c r="AC275" s="267"/>
      <c r="AD275" s="267"/>
      <c r="AE275" s="267"/>
      <c r="AF275" s="267"/>
      <c r="AG275" s="267"/>
      <c r="AH275" s="267"/>
      <c r="AI275" s="267"/>
      <c r="AJ275" s="267"/>
      <c r="AK275" s="267"/>
      <c r="AL275" s="267"/>
      <c r="AM275" s="282"/>
    </row>
    <row r="276" spans="1:39" ht="33" customHeight="1">
      <c r="B276" s="812" t="s">
        <v>211</v>
      </c>
      <c r="C276" s="814" t="s">
        <v>33</v>
      </c>
      <c r="D276" s="284" t="s">
        <v>422</v>
      </c>
      <c r="E276" s="816" t="s">
        <v>209</v>
      </c>
      <c r="F276" s="817"/>
      <c r="G276" s="817"/>
      <c r="H276" s="817"/>
      <c r="I276" s="817"/>
      <c r="J276" s="817"/>
      <c r="K276" s="817"/>
      <c r="L276" s="817"/>
      <c r="M276" s="818"/>
      <c r="N276" s="819" t="s">
        <v>213</v>
      </c>
      <c r="O276" s="284" t="s">
        <v>423</v>
      </c>
      <c r="P276" s="816" t="s">
        <v>212</v>
      </c>
      <c r="Q276" s="817"/>
      <c r="R276" s="817"/>
      <c r="S276" s="817"/>
      <c r="T276" s="817"/>
      <c r="U276" s="817"/>
      <c r="V276" s="817"/>
      <c r="W276" s="817"/>
      <c r="X276" s="818"/>
      <c r="Y276" s="809" t="s">
        <v>243</v>
      </c>
      <c r="Z276" s="810"/>
      <c r="AA276" s="810"/>
      <c r="AB276" s="810"/>
      <c r="AC276" s="810"/>
      <c r="AD276" s="810"/>
      <c r="AE276" s="810"/>
      <c r="AF276" s="810"/>
      <c r="AG276" s="810"/>
      <c r="AH276" s="810"/>
      <c r="AI276" s="810"/>
      <c r="AJ276" s="810"/>
      <c r="AK276" s="810"/>
      <c r="AL276" s="810"/>
      <c r="AM276" s="811"/>
    </row>
    <row r="277" spans="1:39" ht="60.75" customHeight="1">
      <c r="B277" s="813"/>
      <c r="C277" s="815"/>
      <c r="D277" s="285">
        <v>2013</v>
      </c>
      <c r="E277" s="285">
        <v>2014</v>
      </c>
      <c r="F277" s="285">
        <v>2015</v>
      </c>
      <c r="G277" s="285">
        <v>2016</v>
      </c>
      <c r="H277" s="285">
        <v>2017</v>
      </c>
      <c r="I277" s="285">
        <v>2018</v>
      </c>
      <c r="J277" s="285">
        <v>2019</v>
      </c>
      <c r="K277" s="285">
        <v>2020</v>
      </c>
      <c r="L277" s="285">
        <v>2021</v>
      </c>
      <c r="M277" s="285">
        <v>2022</v>
      </c>
      <c r="N277" s="820"/>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General Service 50 to 4,999 kW</v>
      </c>
      <c r="AB277" s="285" t="str">
        <f>'1.  LRAMVA Summary'!G52</f>
        <v>Large Use</v>
      </c>
      <c r="AC277" s="285" t="str">
        <f>'1.  LRAMVA Summary'!H52</f>
        <v>Large Use 2</v>
      </c>
      <c r="AD277" s="285" t="str">
        <f>'1.  LRAMVA Summary'!I52</f>
        <v>Street Lighting</v>
      </c>
      <c r="AE277" s="285" t="str">
        <f>'1.  LRAMVA Summary'!J52</f>
        <v>Unmetered Scattered Load</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10"/>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v>
      </c>
      <c r="AC278" s="291" t="str">
        <f>'1.  LRAMVA Summary'!H53</f>
        <v>kW</v>
      </c>
      <c r="AD278" s="291" t="str">
        <f>'1.  LRAMVA Summary'!I53</f>
        <v>kW</v>
      </c>
      <c r="AE278" s="291" t="str">
        <f>'1.  LRAMVA Summary'!J53</f>
        <v>kWh</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 outlineLevel="1">
      <c r="A279" s="509">
        <v>1</v>
      </c>
      <c r="B279" s="294" t="s">
        <v>1</v>
      </c>
      <c r="C279" s="291" t="s">
        <v>25</v>
      </c>
      <c r="D279" s="295">
        <v>373209</v>
      </c>
      <c r="E279" s="295">
        <v>373208.64999999997</v>
      </c>
      <c r="F279" s="295">
        <v>373208.64999999997</v>
      </c>
      <c r="G279" s="295">
        <v>371875.57</v>
      </c>
      <c r="H279" s="295">
        <v>221984.91999999998</v>
      </c>
      <c r="I279" s="295">
        <v>0</v>
      </c>
      <c r="J279" s="295">
        <v>0</v>
      </c>
      <c r="K279" s="295">
        <v>0</v>
      </c>
      <c r="L279" s="295">
        <v>0</v>
      </c>
      <c r="M279" s="295">
        <v>0</v>
      </c>
      <c r="N279" s="291"/>
      <c r="O279" s="295">
        <v>57</v>
      </c>
      <c r="P279" s="295">
        <v>57.46</v>
      </c>
      <c r="Q279" s="295">
        <v>57.46</v>
      </c>
      <c r="R279" s="295">
        <v>56.1</v>
      </c>
      <c r="S279" s="295">
        <v>32.610000000000007</v>
      </c>
      <c r="T279" s="295">
        <v>0</v>
      </c>
      <c r="U279" s="295">
        <v>0</v>
      </c>
      <c r="V279" s="295">
        <v>0</v>
      </c>
      <c r="W279" s="295">
        <v>0</v>
      </c>
      <c r="X279" s="295">
        <v>0</v>
      </c>
      <c r="Y279" s="410">
        <v>1</v>
      </c>
      <c r="Z279" s="410"/>
      <c r="AA279" s="410"/>
      <c r="AB279" s="410"/>
      <c r="AC279" s="410"/>
      <c r="AD279" s="410"/>
      <c r="AE279" s="410"/>
      <c r="AF279" s="410"/>
      <c r="AG279" s="410"/>
      <c r="AH279" s="410"/>
      <c r="AI279" s="410"/>
      <c r="AJ279" s="410"/>
      <c r="AK279" s="410"/>
      <c r="AL279" s="410"/>
      <c r="AM279" s="296">
        <f>SUM(Y279:AL279)</f>
        <v>1</v>
      </c>
    </row>
    <row r="280" spans="1:39" ht="15" outlineLevel="1">
      <c r="B280" s="294" t="s">
        <v>249</v>
      </c>
      <c r="C280" s="291" t="s">
        <v>163</v>
      </c>
      <c r="D280" s="295"/>
      <c r="E280" s="295"/>
      <c r="F280" s="295"/>
      <c r="G280" s="295"/>
      <c r="H280" s="295"/>
      <c r="I280" s="295"/>
      <c r="J280" s="295"/>
      <c r="K280" s="295"/>
      <c r="L280" s="295"/>
      <c r="M280" s="295"/>
      <c r="N280" s="468"/>
      <c r="O280" s="295"/>
      <c r="P280" s="295"/>
      <c r="Q280" s="295"/>
      <c r="R280" s="295"/>
      <c r="S280" s="295"/>
      <c r="T280" s="295"/>
      <c r="U280" s="295"/>
      <c r="V280" s="295"/>
      <c r="W280" s="295"/>
      <c r="X280" s="295"/>
      <c r="Y280" s="411">
        <v>1</v>
      </c>
      <c r="Z280" s="411">
        <v>0</v>
      </c>
      <c r="AA280" s="411">
        <v>0</v>
      </c>
      <c r="AB280" s="411">
        <v>0</v>
      </c>
      <c r="AC280" s="411">
        <v>0</v>
      </c>
      <c r="AD280" s="411">
        <v>0</v>
      </c>
      <c r="AE280" s="411">
        <v>0</v>
      </c>
      <c r="AF280" s="411">
        <f t="shared" ref="AF280:AL280" si="81">AF279</f>
        <v>0</v>
      </c>
      <c r="AG280" s="411">
        <f t="shared" si="81"/>
        <v>0</v>
      </c>
      <c r="AH280" s="411">
        <f t="shared" si="81"/>
        <v>0</v>
      </c>
      <c r="AI280" s="411">
        <f t="shared" si="81"/>
        <v>0</v>
      </c>
      <c r="AJ280" s="411">
        <f t="shared" si="81"/>
        <v>0</v>
      </c>
      <c r="AK280" s="411">
        <f t="shared" si="81"/>
        <v>0</v>
      </c>
      <c r="AL280" s="411">
        <f t="shared" si="81"/>
        <v>0</v>
      </c>
      <c r="AM280" s="297"/>
    </row>
    <row r="281" spans="1:39" ht="15.75" outlineLevel="1">
      <c r="A281" s="511"/>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5" outlineLevel="1">
      <c r="A282" s="509">
        <v>2</v>
      </c>
      <c r="B282" s="294" t="s">
        <v>2</v>
      </c>
      <c r="C282" s="291" t="s">
        <v>25</v>
      </c>
      <c r="D282" s="295">
        <v>65760</v>
      </c>
      <c r="E282" s="295">
        <v>65760.3</v>
      </c>
      <c r="F282" s="295">
        <v>65760.3</v>
      </c>
      <c r="G282" s="295">
        <v>65760.3</v>
      </c>
      <c r="H282" s="295" t="s">
        <v>749</v>
      </c>
      <c r="I282" s="295" t="s">
        <v>749</v>
      </c>
      <c r="J282" s="295" t="s">
        <v>749</v>
      </c>
      <c r="K282" s="295" t="s">
        <v>749</v>
      </c>
      <c r="L282" s="295" t="s">
        <v>749</v>
      </c>
      <c r="M282" s="295" t="s">
        <v>749</v>
      </c>
      <c r="N282" s="291"/>
      <c r="O282" s="295">
        <v>37</v>
      </c>
      <c r="P282" s="295">
        <v>36.880000000000003</v>
      </c>
      <c r="Q282" s="295">
        <v>36.880000000000003</v>
      </c>
      <c r="R282" s="295">
        <v>36.880000000000003</v>
      </c>
      <c r="S282" s="295" t="s">
        <v>750</v>
      </c>
      <c r="T282" s="295" t="s">
        <v>750</v>
      </c>
      <c r="U282" s="295" t="s">
        <v>750</v>
      </c>
      <c r="V282" s="295" t="s">
        <v>750</v>
      </c>
      <c r="W282" s="295" t="s">
        <v>750</v>
      </c>
      <c r="X282" s="295" t="s">
        <v>750</v>
      </c>
      <c r="Y282" s="410">
        <v>1</v>
      </c>
      <c r="Z282" s="410"/>
      <c r="AA282" s="410"/>
      <c r="AB282" s="410"/>
      <c r="AC282" s="410"/>
      <c r="AD282" s="410"/>
      <c r="AE282" s="410"/>
      <c r="AF282" s="410"/>
      <c r="AG282" s="410"/>
      <c r="AH282" s="410"/>
      <c r="AI282" s="410"/>
      <c r="AJ282" s="410"/>
      <c r="AK282" s="410"/>
      <c r="AL282" s="410"/>
      <c r="AM282" s="296">
        <f>SUM(Y282:AL282)</f>
        <v>1</v>
      </c>
    </row>
    <row r="283" spans="1:39" ht="15" outlineLevel="1">
      <c r="B283" s="294" t="s">
        <v>249</v>
      </c>
      <c r="C283" s="291" t="s">
        <v>163</v>
      </c>
      <c r="D283" s="295"/>
      <c r="E283" s="295"/>
      <c r="F283" s="295"/>
      <c r="G283" s="295"/>
      <c r="H283" s="295"/>
      <c r="I283" s="295"/>
      <c r="J283" s="295"/>
      <c r="K283" s="295"/>
      <c r="L283" s="295"/>
      <c r="M283" s="295"/>
      <c r="N283" s="468"/>
      <c r="O283" s="295"/>
      <c r="P283" s="295"/>
      <c r="Q283" s="295"/>
      <c r="R283" s="295"/>
      <c r="S283" s="295"/>
      <c r="T283" s="295"/>
      <c r="U283" s="295"/>
      <c r="V283" s="295"/>
      <c r="W283" s="295"/>
      <c r="X283" s="295"/>
      <c r="Y283" s="411">
        <v>1</v>
      </c>
      <c r="Z283" s="411">
        <v>0</v>
      </c>
      <c r="AA283" s="411">
        <v>0</v>
      </c>
      <c r="AB283" s="411">
        <v>0</v>
      </c>
      <c r="AC283" s="411">
        <v>0</v>
      </c>
      <c r="AD283" s="411">
        <v>0</v>
      </c>
      <c r="AE283" s="411">
        <v>0</v>
      </c>
      <c r="AF283" s="411">
        <f t="shared" ref="AF283:AL283" si="82">AF282</f>
        <v>0</v>
      </c>
      <c r="AG283" s="411">
        <f t="shared" si="82"/>
        <v>0</v>
      </c>
      <c r="AH283" s="411">
        <f t="shared" si="82"/>
        <v>0</v>
      </c>
      <c r="AI283" s="411">
        <f t="shared" si="82"/>
        <v>0</v>
      </c>
      <c r="AJ283" s="411">
        <f t="shared" si="82"/>
        <v>0</v>
      </c>
      <c r="AK283" s="411">
        <f t="shared" si="82"/>
        <v>0</v>
      </c>
      <c r="AL283" s="411">
        <f t="shared" si="82"/>
        <v>0</v>
      </c>
      <c r="AM283" s="297"/>
    </row>
    <row r="284" spans="1:39" ht="15.75" outlineLevel="1">
      <c r="A284" s="511"/>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5" outlineLevel="1">
      <c r="A285" s="509">
        <v>3</v>
      </c>
      <c r="B285" s="294" t="s">
        <v>3</v>
      </c>
      <c r="C285" s="291" t="s">
        <v>25</v>
      </c>
      <c r="D285" s="295">
        <v>1639842</v>
      </c>
      <c r="E285" s="295">
        <v>1639841.84</v>
      </c>
      <c r="F285" s="295">
        <v>1639841.84</v>
      </c>
      <c r="G285" s="295">
        <v>1639841.84</v>
      </c>
      <c r="H285" s="295">
        <v>1639841.84</v>
      </c>
      <c r="I285" s="295">
        <v>1639841.84</v>
      </c>
      <c r="J285" s="295">
        <v>1639841.84</v>
      </c>
      <c r="K285" s="295">
        <v>1639841.84</v>
      </c>
      <c r="L285" s="295">
        <v>1639841.84</v>
      </c>
      <c r="M285" s="295">
        <v>1639841.84</v>
      </c>
      <c r="N285" s="291"/>
      <c r="O285" s="295">
        <v>974</v>
      </c>
      <c r="P285" s="295">
        <v>974.32999999999993</v>
      </c>
      <c r="Q285" s="295">
        <v>974.32999999999993</v>
      </c>
      <c r="R285" s="295">
        <v>974.32999999999993</v>
      </c>
      <c r="S285" s="295">
        <v>974.32999999999993</v>
      </c>
      <c r="T285" s="295">
        <v>974.32999999999993</v>
      </c>
      <c r="U285" s="295">
        <v>974.32999999999993</v>
      </c>
      <c r="V285" s="295">
        <v>974.32999999999993</v>
      </c>
      <c r="W285" s="295">
        <v>974.32999999999993</v>
      </c>
      <c r="X285" s="295">
        <v>974.32999999999993</v>
      </c>
      <c r="Y285" s="410">
        <v>1</v>
      </c>
      <c r="Z285" s="410"/>
      <c r="AA285" s="410"/>
      <c r="AB285" s="410"/>
      <c r="AC285" s="410"/>
      <c r="AD285" s="410"/>
      <c r="AE285" s="410"/>
      <c r="AF285" s="410"/>
      <c r="AG285" s="410"/>
      <c r="AH285" s="410"/>
      <c r="AI285" s="410"/>
      <c r="AJ285" s="410"/>
      <c r="AK285" s="410"/>
      <c r="AL285" s="410"/>
      <c r="AM285" s="296">
        <f>SUM(Y285:AL285)</f>
        <v>1</v>
      </c>
    </row>
    <row r="286" spans="1:39" ht="15" outlineLevel="1">
      <c r="B286" s="294" t="s">
        <v>249</v>
      </c>
      <c r="C286" s="291" t="s">
        <v>163</v>
      </c>
      <c r="D286" s="295">
        <v>95215</v>
      </c>
      <c r="E286" s="295">
        <v>95215.21</v>
      </c>
      <c r="F286" s="295">
        <v>95215.21</v>
      </c>
      <c r="G286" s="295">
        <v>95215.21</v>
      </c>
      <c r="H286" s="295">
        <v>95215.21</v>
      </c>
      <c r="I286" s="295">
        <v>95215.21</v>
      </c>
      <c r="J286" s="295">
        <v>95215.21</v>
      </c>
      <c r="K286" s="295">
        <v>95215.21</v>
      </c>
      <c r="L286" s="295">
        <v>95215.21</v>
      </c>
      <c r="M286" s="295">
        <v>95215.21</v>
      </c>
      <c r="N286" s="468"/>
      <c r="O286" s="295">
        <v>55</v>
      </c>
      <c r="P286" s="295">
        <v>54.73</v>
      </c>
      <c r="Q286" s="295">
        <v>54.73</v>
      </c>
      <c r="R286" s="295">
        <v>54.73</v>
      </c>
      <c r="S286" s="295">
        <v>54.73</v>
      </c>
      <c r="T286" s="295">
        <v>54.73</v>
      </c>
      <c r="U286" s="295">
        <v>54.73</v>
      </c>
      <c r="V286" s="295">
        <v>54.73</v>
      </c>
      <c r="W286" s="295">
        <v>54.73</v>
      </c>
      <c r="X286" s="295">
        <v>54.73</v>
      </c>
      <c r="Y286" s="411">
        <v>1</v>
      </c>
      <c r="Z286" s="411">
        <v>0</v>
      </c>
      <c r="AA286" s="411">
        <v>0</v>
      </c>
      <c r="AB286" s="411">
        <v>0</v>
      </c>
      <c r="AC286" s="411">
        <v>0</v>
      </c>
      <c r="AD286" s="411">
        <v>0</v>
      </c>
      <c r="AE286" s="411">
        <v>0</v>
      </c>
      <c r="AF286" s="411">
        <f t="shared" ref="AF286:AL286" si="83">AF285</f>
        <v>0</v>
      </c>
      <c r="AG286" s="411">
        <f t="shared" si="83"/>
        <v>0</v>
      </c>
      <c r="AH286" s="411">
        <f t="shared" si="83"/>
        <v>0</v>
      </c>
      <c r="AI286" s="411">
        <f t="shared" si="83"/>
        <v>0</v>
      </c>
      <c r="AJ286" s="411">
        <f t="shared" si="83"/>
        <v>0</v>
      </c>
      <c r="AK286" s="411">
        <f t="shared" si="83"/>
        <v>0</v>
      </c>
      <c r="AL286" s="411">
        <f t="shared" si="83"/>
        <v>0</v>
      </c>
      <c r="AM286" s="297"/>
    </row>
    <row r="287" spans="1:39" ht="15" outlineLevel="1">
      <c r="B287" s="294"/>
      <c r="C287" s="305"/>
      <c r="D287" s="291"/>
      <c r="E287" s="291"/>
      <c r="F287" s="291"/>
      <c r="G287" s="291"/>
      <c r="H287" s="291"/>
      <c r="I287" s="291"/>
      <c r="J287" s="291"/>
      <c r="K287" s="291"/>
      <c r="L287" s="291"/>
      <c r="M287" s="291"/>
      <c r="N287" s="283"/>
      <c r="O287" s="291"/>
      <c r="P287" s="291"/>
      <c r="Q287" s="291"/>
      <c r="R287" s="291"/>
      <c r="S287" s="291"/>
      <c r="T287" s="291"/>
      <c r="U287" s="291"/>
      <c r="V287" s="291"/>
      <c r="W287" s="291"/>
      <c r="X287" s="291"/>
      <c r="Y287" s="412"/>
      <c r="Z287" s="412"/>
      <c r="AA287" s="412"/>
      <c r="AB287" s="412"/>
      <c r="AC287" s="412"/>
      <c r="AD287" s="412"/>
      <c r="AE287" s="412"/>
      <c r="AF287" s="412"/>
      <c r="AG287" s="412"/>
      <c r="AH287" s="412"/>
      <c r="AI287" s="412"/>
      <c r="AJ287" s="412"/>
      <c r="AK287" s="412"/>
      <c r="AL287" s="412"/>
      <c r="AM287" s="306"/>
    </row>
    <row r="288" spans="1:39" ht="15" outlineLevel="1">
      <c r="A288" s="509">
        <v>4</v>
      </c>
      <c r="B288" s="294" t="s">
        <v>4</v>
      </c>
      <c r="C288" s="291" t="s">
        <v>25</v>
      </c>
      <c r="D288" s="295">
        <v>311606</v>
      </c>
      <c r="E288" s="295">
        <v>311605.62</v>
      </c>
      <c r="F288" s="295">
        <v>299597.62</v>
      </c>
      <c r="G288" s="295">
        <v>253821.01</v>
      </c>
      <c r="H288" s="295">
        <v>253821.01</v>
      </c>
      <c r="I288" s="295">
        <v>253821.01</v>
      </c>
      <c r="J288" s="295">
        <v>253821.01</v>
      </c>
      <c r="K288" s="295">
        <v>253609.48</v>
      </c>
      <c r="L288" s="295">
        <v>184416.72</v>
      </c>
      <c r="M288" s="295">
        <v>184416.72</v>
      </c>
      <c r="N288" s="291"/>
      <c r="O288" s="295">
        <v>21</v>
      </c>
      <c r="P288" s="295">
        <v>20.88</v>
      </c>
      <c r="Q288" s="295">
        <v>20.13</v>
      </c>
      <c r="R288" s="295">
        <v>17.260000000000002</v>
      </c>
      <c r="S288" s="295">
        <v>17.260000000000002</v>
      </c>
      <c r="T288" s="295">
        <v>17.260000000000002</v>
      </c>
      <c r="U288" s="295">
        <v>17.260000000000002</v>
      </c>
      <c r="V288" s="295">
        <v>17.23</v>
      </c>
      <c r="W288" s="295">
        <v>12.89</v>
      </c>
      <c r="X288" s="295">
        <v>12.89</v>
      </c>
      <c r="Y288" s="410">
        <v>1</v>
      </c>
      <c r="Z288" s="410"/>
      <c r="AA288" s="410"/>
      <c r="AB288" s="410"/>
      <c r="AC288" s="410"/>
      <c r="AD288" s="410"/>
      <c r="AE288" s="410"/>
      <c r="AF288" s="410"/>
      <c r="AG288" s="410"/>
      <c r="AH288" s="410"/>
      <c r="AI288" s="410"/>
      <c r="AJ288" s="410"/>
      <c r="AK288" s="410"/>
      <c r="AL288" s="410"/>
      <c r="AM288" s="296">
        <f>SUM(Y288:AL288)</f>
        <v>1</v>
      </c>
    </row>
    <row r="289" spans="1:39" ht="15" outlineLevel="1">
      <c r="B289" s="294" t="s">
        <v>249</v>
      </c>
      <c r="C289" s="291" t="s">
        <v>163</v>
      </c>
      <c r="D289" s="295">
        <v>953</v>
      </c>
      <c r="E289" s="295">
        <v>953</v>
      </c>
      <c r="F289" s="295">
        <v>907</v>
      </c>
      <c r="G289" s="295">
        <v>784</v>
      </c>
      <c r="H289" s="295">
        <v>784</v>
      </c>
      <c r="I289" s="295">
        <v>784</v>
      </c>
      <c r="J289" s="295">
        <v>784</v>
      </c>
      <c r="K289" s="295">
        <v>784</v>
      </c>
      <c r="L289" s="295">
        <v>658</v>
      </c>
      <c r="M289" s="295">
        <v>658</v>
      </c>
      <c r="N289" s="468"/>
      <c r="O289" s="295"/>
      <c r="P289" s="295">
        <v>7.0000000000000007E-2</v>
      </c>
      <c r="Q289" s="295">
        <v>0.06</v>
      </c>
      <c r="R289" s="295">
        <v>0.06</v>
      </c>
      <c r="S289" s="295">
        <v>0.06</v>
      </c>
      <c r="T289" s="295">
        <v>0.06</v>
      </c>
      <c r="U289" s="295">
        <v>0.06</v>
      </c>
      <c r="V289" s="295">
        <v>0.06</v>
      </c>
      <c r="W289" s="295">
        <v>0.05</v>
      </c>
      <c r="X289" s="295">
        <v>0.05</v>
      </c>
      <c r="Y289" s="411">
        <v>1</v>
      </c>
      <c r="Z289" s="411">
        <v>0</v>
      </c>
      <c r="AA289" s="411">
        <v>0</v>
      </c>
      <c r="AB289" s="411">
        <v>0</v>
      </c>
      <c r="AC289" s="411">
        <v>0</v>
      </c>
      <c r="AD289" s="411">
        <v>0</v>
      </c>
      <c r="AE289" s="411">
        <v>0</v>
      </c>
      <c r="AF289" s="411">
        <f t="shared" ref="AF289:AL289" si="84">AF288</f>
        <v>0</v>
      </c>
      <c r="AG289" s="411">
        <f t="shared" si="84"/>
        <v>0</v>
      </c>
      <c r="AH289" s="411">
        <f t="shared" si="84"/>
        <v>0</v>
      </c>
      <c r="AI289" s="411">
        <f t="shared" si="84"/>
        <v>0</v>
      </c>
      <c r="AJ289" s="411">
        <f t="shared" si="84"/>
        <v>0</v>
      </c>
      <c r="AK289" s="411">
        <f t="shared" si="84"/>
        <v>0</v>
      </c>
      <c r="AL289" s="411">
        <f t="shared" si="84"/>
        <v>0</v>
      </c>
      <c r="AM289" s="297"/>
    </row>
    <row r="290" spans="1:39" ht="15"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5" outlineLevel="1">
      <c r="A291" s="509">
        <v>5</v>
      </c>
      <c r="B291" s="294" t="s">
        <v>5</v>
      </c>
      <c r="C291" s="291" t="s">
        <v>25</v>
      </c>
      <c r="D291" s="295">
        <v>694555</v>
      </c>
      <c r="E291" s="295">
        <v>694555.22</v>
      </c>
      <c r="F291" s="295">
        <v>652706.59</v>
      </c>
      <c r="G291" s="295">
        <v>509887.86</v>
      </c>
      <c r="H291" s="295">
        <v>509887.86</v>
      </c>
      <c r="I291" s="295">
        <v>509887.86</v>
      </c>
      <c r="J291" s="295">
        <v>509887.86</v>
      </c>
      <c r="K291" s="295">
        <v>509286.98</v>
      </c>
      <c r="L291" s="295">
        <v>428280.77</v>
      </c>
      <c r="M291" s="295">
        <v>428280.77</v>
      </c>
      <c r="N291" s="291"/>
      <c r="O291" s="295">
        <v>48</v>
      </c>
      <c r="P291" s="295">
        <v>47.85</v>
      </c>
      <c r="Q291" s="295">
        <v>45.23</v>
      </c>
      <c r="R291" s="295">
        <v>36.26</v>
      </c>
      <c r="S291" s="295">
        <v>36.26</v>
      </c>
      <c r="T291" s="295">
        <v>36.26</v>
      </c>
      <c r="U291" s="295">
        <v>36.26</v>
      </c>
      <c r="V291" s="295">
        <v>36.19</v>
      </c>
      <c r="W291" s="295">
        <v>31.11</v>
      </c>
      <c r="X291" s="295">
        <v>31.11</v>
      </c>
      <c r="Y291" s="410">
        <v>1</v>
      </c>
      <c r="Z291" s="410"/>
      <c r="AA291" s="410"/>
      <c r="AB291" s="410"/>
      <c r="AC291" s="410"/>
      <c r="AD291" s="410"/>
      <c r="AE291" s="410"/>
      <c r="AF291" s="410"/>
      <c r="AG291" s="410"/>
      <c r="AH291" s="410"/>
      <c r="AI291" s="410"/>
      <c r="AJ291" s="410"/>
      <c r="AK291" s="410"/>
      <c r="AL291" s="410"/>
      <c r="AM291" s="296">
        <f>SUM(Y291:AL291)</f>
        <v>1</v>
      </c>
    </row>
    <row r="292" spans="1:39" ht="15" outlineLevel="1">
      <c r="B292" s="294" t="s">
        <v>249</v>
      </c>
      <c r="C292" s="291" t="s">
        <v>163</v>
      </c>
      <c r="D292" s="295"/>
      <c r="E292" s="295"/>
      <c r="F292" s="295"/>
      <c r="G292" s="295"/>
      <c r="H292" s="295"/>
      <c r="I292" s="295"/>
      <c r="J292" s="295"/>
      <c r="K292" s="295"/>
      <c r="L292" s="295"/>
      <c r="M292" s="295"/>
      <c r="N292" s="468"/>
      <c r="O292" s="295"/>
      <c r="P292" s="295"/>
      <c r="Q292" s="295"/>
      <c r="R292" s="295"/>
      <c r="S292" s="295"/>
      <c r="T292" s="295"/>
      <c r="U292" s="295"/>
      <c r="V292" s="295"/>
      <c r="W292" s="295"/>
      <c r="X292" s="295"/>
      <c r="Y292" s="411">
        <v>1</v>
      </c>
      <c r="Z292" s="411">
        <v>0</v>
      </c>
      <c r="AA292" s="411">
        <v>0</v>
      </c>
      <c r="AB292" s="411">
        <v>0</v>
      </c>
      <c r="AC292" s="411">
        <v>0</v>
      </c>
      <c r="AD292" s="411">
        <v>0</v>
      </c>
      <c r="AE292" s="411">
        <v>0</v>
      </c>
      <c r="AF292" s="411">
        <f t="shared" ref="AF292:AL292" si="85">AF291</f>
        <v>0</v>
      </c>
      <c r="AG292" s="411">
        <f t="shared" si="85"/>
        <v>0</v>
      </c>
      <c r="AH292" s="411">
        <f t="shared" si="85"/>
        <v>0</v>
      </c>
      <c r="AI292" s="411">
        <f t="shared" si="85"/>
        <v>0</v>
      </c>
      <c r="AJ292" s="411">
        <f t="shared" si="85"/>
        <v>0</v>
      </c>
      <c r="AK292" s="411">
        <f t="shared" si="85"/>
        <v>0</v>
      </c>
      <c r="AL292" s="411">
        <f t="shared" si="85"/>
        <v>0</v>
      </c>
      <c r="AM292" s="297"/>
    </row>
    <row r="293" spans="1:39" ht="15"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5" outlineLevel="1">
      <c r="A294" s="509">
        <v>6</v>
      </c>
      <c r="B294" s="294" t="s">
        <v>6</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ht="15" outlineLevel="1">
      <c r="B295" s="294" t="s">
        <v>249</v>
      </c>
      <c r="C295" s="291" t="s">
        <v>163</v>
      </c>
      <c r="D295" s="295"/>
      <c r="E295" s="295"/>
      <c r="F295" s="295"/>
      <c r="G295" s="295"/>
      <c r="H295" s="295"/>
      <c r="I295" s="295"/>
      <c r="J295" s="295"/>
      <c r="K295" s="295"/>
      <c r="L295" s="295"/>
      <c r="M295" s="295"/>
      <c r="N295" s="468"/>
      <c r="O295" s="295"/>
      <c r="P295" s="295"/>
      <c r="Q295" s="295"/>
      <c r="R295" s="295"/>
      <c r="S295" s="295"/>
      <c r="T295" s="295"/>
      <c r="U295" s="295"/>
      <c r="V295" s="295"/>
      <c r="W295" s="295"/>
      <c r="X295" s="295"/>
      <c r="Y295" s="411">
        <v>0</v>
      </c>
      <c r="Z295" s="411">
        <v>0</v>
      </c>
      <c r="AA295" s="411">
        <v>0</v>
      </c>
      <c r="AB295" s="411">
        <v>0</v>
      </c>
      <c r="AC295" s="411">
        <v>0</v>
      </c>
      <c r="AD295" s="411">
        <v>0</v>
      </c>
      <c r="AE295" s="411">
        <v>0</v>
      </c>
      <c r="AF295" s="411">
        <f t="shared" ref="AF295:AL295" si="86">AF294</f>
        <v>0</v>
      </c>
      <c r="AG295" s="411">
        <f t="shared" si="86"/>
        <v>0</v>
      </c>
      <c r="AH295" s="411">
        <f t="shared" si="86"/>
        <v>0</v>
      </c>
      <c r="AI295" s="411">
        <f t="shared" si="86"/>
        <v>0</v>
      </c>
      <c r="AJ295" s="411">
        <f t="shared" si="86"/>
        <v>0</v>
      </c>
      <c r="AK295" s="411">
        <f t="shared" si="86"/>
        <v>0</v>
      </c>
      <c r="AL295" s="411">
        <f t="shared" si="86"/>
        <v>0</v>
      </c>
      <c r="AM295" s="297"/>
    </row>
    <row r="296" spans="1:39" ht="15"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5" outlineLevel="1">
      <c r="A297" s="509">
        <v>7</v>
      </c>
      <c r="B297" s="294" t="s">
        <v>42</v>
      </c>
      <c r="C297" s="291" t="s">
        <v>25</v>
      </c>
      <c r="D297" s="295">
        <v>11153</v>
      </c>
      <c r="E297" s="295"/>
      <c r="F297" s="295"/>
      <c r="G297" s="295"/>
      <c r="H297" s="295"/>
      <c r="I297" s="295"/>
      <c r="J297" s="295"/>
      <c r="K297" s="295"/>
      <c r="L297" s="295"/>
      <c r="M297" s="295"/>
      <c r="N297" s="291"/>
      <c r="O297" s="295">
        <v>3738</v>
      </c>
      <c r="P297" s="295"/>
      <c r="Q297" s="295"/>
      <c r="R297" s="295"/>
      <c r="S297" s="295"/>
      <c r="T297" s="295"/>
      <c r="U297" s="295"/>
      <c r="V297" s="295"/>
      <c r="W297" s="295"/>
      <c r="X297" s="295"/>
      <c r="Y297" s="410">
        <v>1</v>
      </c>
      <c r="Z297" s="410"/>
      <c r="AA297" s="410"/>
      <c r="AB297" s="410"/>
      <c r="AC297" s="410"/>
      <c r="AD297" s="410"/>
      <c r="AE297" s="410"/>
      <c r="AF297" s="410"/>
      <c r="AG297" s="410"/>
      <c r="AH297" s="410"/>
      <c r="AI297" s="410"/>
      <c r="AJ297" s="410"/>
      <c r="AK297" s="410"/>
      <c r="AL297" s="410"/>
      <c r="AM297" s="296">
        <f>SUM(Y297:AL297)</f>
        <v>1</v>
      </c>
    </row>
    <row r="298" spans="1:39" ht="15" outlineLevel="1">
      <c r="B298" s="294" t="s">
        <v>249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v>1</v>
      </c>
      <c r="Z298" s="411">
        <v>0</v>
      </c>
      <c r="AA298" s="411">
        <v>0</v>
      </c>
      <c r="AB298" s="411">
        <v>0</v>
      </c>
      <c r="AC298" s="411">
        <v>0</v>
      </c>
      <c r="AD298" s="411">
        <v>0</v>
      </c>
      <c r="AE298" s="411">
        <v>0</v>
      </c>
      <c r="AF298" s="411">
        <f t="shared" ref="AF298:AL298" si="87">AF297</f>
        <v>0</v>
      </c>
      <c r="AG298" s="411">
        <f t="shared" si="87"/>
        <v>0</v>
      </c>
      <c r="AH298" s="411">
        <f t="shared" si="87"/>
        <v>0</v>
      </c>
      <c r="AI298" s="411">
        <f t="shared" si="87"/>
        <v>0</v>
      </c>
      <c r="AJ298" s="411">
        <f t="shared" si="87"/>
        <v>0</v>
      </c>
      <c r="AK298" s="411">
        <f t="shared" si="87"/>
        <v>0</v>
      </c>
      <c r="AL298" s="411">
        <f t="shared" si="87"/>
        <v>0</v>
      </c>
      <c r="AM298" s="297"/>
    </row>
    <row r="299" spans="1:39" ht="15"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5" outlineLevel="1">
      <c r="A300" s="509">
        <v>8</v>
      </c>
      <c r="B300" s="294" t="s">
        <v>485</v>
      </c>
      <c r="C300" s="291" t="s">
        <v>25</v>
      </c>
      <c r="D300" s="295"/>
      <c r="E300" s="295"/>
      <c r="F300" s="295"/>
      <c r="G300" s="295"/>
      <c r="H300" s="295"/>
      <c r="I300" s="295"/>
      <c r="J300" s="295"/>
      <c r="K300" s="295"/>
      <c r="L300" s="295"/>
      <c r="M300" s="295"/>
      <c r="N300" s="291"/>
      <c r="O300" s="295"/>
      <c r="P300" s="295"/>
      <c r="Q300" s="295"/>
      <c r="R300" s="295"/>
      <c r="S300" s="295"/>
      <c r="T300" s="295"/>
      <c r="U300" s="295"/>
      <c r="V300" s="295"/>
      <c r="W300" s="295"/>
      <c r="X300" s="295"/>
      <c r="Y300" s="410"/>
      <c r="Z300" s="410"/>
      <c r="AA300" s="410"/>
      <c r="AB300" s="410"/>
      <c r="AC300" s="410"/>
      <c r="AD300" s="410"/>
      <c r="AE300" s="410"/>
      <c r="AF300" s="410"/>
      <c r="AG300" s="410"/>
      <c r="AH300" s="410"/>
      <c r="AI300" s="410"/>
      <c r="AJ300" s="410"/>
      <c r="AK300" s="410"/>
      <c r="AL300" s="410"/>
      <c r="AM300" s="296">
        <f>SUM(Y300:AL300)</f>
        <v>0</v>
      </c>
    </row>
    <row r="301" spans="1:39" s="283" customFormat="1" ht="15" outlineLevel="1">
      <c r="A301" s="509"/>
      <c r="B301" s="294" t="s">
        <v>249</v>
      </c>
      <c r="C301" s="291" t="s">
        <v>163</v>
      </c>
      <c r="D301" s="295"/>
      <c r="E301" s="295"/>
      <c r="F301" s="295"/>
      <c r="G301" s="295"/>
      <c r="H301" s="295"/>
      <c r="I301" s="295"/>
      <c r="J301" s="295"/>
      <c r="K301" s="295"/>
      <c r="L301" s="295"/>
      <c r="M301" s="295"/>
      <c r="N301" s="291"/>
      <c r="O301" s="295"/>
      <c r="P301" s="295"/>
      <c r="Q301" s="295"/>
      <c r="R301" s="295"/>
      <c r="S301" s="295"/>
      <c r="T301" s="295"/>
      <c r="U301" s="295"/>
      <c r="V301" s="295"/>
      <c r="W301" s="295"/>
      <c r="X301" s="295"/>
      <c r="Y301" s="411">
        <v>0</v>
      </c>
      <c r="Z301" s="411">
        <v>0</v>
      </c>
      <c r="AA301" s="411">
        <v>0</v>
      </c>
      <c r="AB301" s="411">
        <v>0</v>
      </c>
      <c r="AC301" s="411">
        <v>0</v>
      </c>
      <c r="AD301" s="411">
        <v>0</v>
      </c>
      <c r="AE301" s="411">
        <v>0</v>
      </c>
      <c r="AF301" s="411">
        <f t="shared" ref="AF301:AL301" si="88">AF300</f>
        <v>0</v>
      </c>
      <c r="AG301" s="411">
        <f t="shared" si="88"/>
        <v>0</v>
      </c>
      <c r="AH301" s="411">
        <f t="shared" si="88"/>
        <v>0</v>
      </c>
      <c r="AI301" s="411">
        <f t="shared" si="88"/>
        <v>0</v>
      </c>
      <c r="AJ301" s="411">
        <f t="shared" si="88"/>
        <v>0</v>
      </c>
      <c r="AK301" s="411">
        <f t="shared" si="88"/>
        <v>0</v>
      </c>
      <c r="AL301" s="411">
        <f t="shared" si="88"/>
        <v>0</v>
      </c>
      <c r="AM301" s="297"/>
    </row>
    <row r="302" spans="1:39" s="283" customFormat="1" ht="15" outlineLevel="1">
      <c r="A302" s="509"/>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5" outlineLevel="1">
      <c r="A303" s="509">
        <v>9</v>
      </c>
      <c r="B303" s="294" t="s">
        <v>7</v>
      </c>
      <c r="C303" s="291" t="s">
        <v>25</v>
      </c>
      <c r="D303" s="295"/>
      <c r="E303" s="295"/>
      <c r="F303" s="295"/>
      <c r="G303" s="295"/>
      <c r="H303" s="295"/>
      <c r="I303" s="295"/>
      <c r="J303" s="295"/>
      <c r="K303" s="295"/>
      <c r="L303" s="295"/>
      <c r="M303" s="295"/>
      <c r="N303" s="291"/>
      <c r="O303" s="295"/>
      <c r="P303" s="295"/>
      <c r="Q303" s="295"/>
      <c r="R303" s="295"/>
      <c r="S303" s="295"/>
      <c r="T303" s="295"/>
      <c r="U303" s="295"/>
      <c r="V303" s="295"/>
      <c r="W303" s="295"/>
      <c r="X303" s="295"/>
      <c r="Y303" s="410"/>
      <c r="Z303" s="410"/>
      <c r="AA303" s="410"/>
      <c r="AB303" s="410"/>
      <c r="AC303" s="410"/>
      <c r="AD303" s="410"/>
      <c r="AE303" s="410"/>
      <c r="AF303" s="410"/>
      <c r="AG303" s="410"/>
      <c r="AH303" s="410"/>
      <c r="AI303" s="410"/>
      <c r="AJ303" s="410"/>
      <c r="AK303" s="410"/>
      <c r="AL303" s="410"/>
      <c r="AM303" s="296">
        <f>SUM(Y303:AL303)</f>
        <v>0</v>
      </c>
    </row>
    <row r="304" spans="1:39" ht="15" outlineLevel="1">
      <c r="B304" s="294" t="s">
        <v>249</v>
      </c>
      <c r="C304" s="291" t="s">
        <v>163</v>
      </c>
      <c r="D304" s="295"/>
      <c r="E304" s="295"/>
      <c r="F304" s="295"/>
      <c r="G304" s="295"/>
      <c r="H304" s="295"/>
      <c r="I304" s="295"/>
      <c r="J304" s="295"/>
      <c r="K304" s="295"/>
      <c r="L304" s="295"/>
      <c r="M304" s="295"/>
      <c r="N304" s="291"/>
      <c r="O304" s="295"/>
      <c r="P304" s="295"/>
      <c r="Q304" s="295"/>
      <c r="R304" s="295"/>
      <c r="S304" s="295"/>
      <c r="T304" s="295"/>
      <c r="U304" s="295"/>
      <c r="V304" s="295"/>
      <c r="W304" s="295"/>
      <c r="X304" s="295"/>
      <c r="Y304" s="411">
        <v>0</v>
      </c>
      <c r="Z304" s="411">
        <v>0</v>
      </c>
      <c r="AA304" s="411">
        <v>0</v>
      </c>
      <c r="AB304" s="411">
        <v>0</v>
      </c>
      <c r="AC304" s="411">
        <v>0</v>
      </c>
      <c r="AD304" s="411">
        <v>0</v>
      </c>
      <c r="AE304" s="411">
        <v>0</v>
      </c>
      <c r="AF304" s="411">
        <f t="shared" ref="AF304:AL304" si="89">AF303</f>
        <v>0</v>
      </c>
      <c r="AG304" s="411">
        <f t="shared" si="89"/>
        <v>0</v>
      </c>
      <c r="AH304" s="411">
        <f t="shared" si="89"/>
        <v>0</v>
      </c>
      <c r="AI304" s="411">
        <f t="shared" si="89"/>
        <v>0</v>
      </c>
      <c r="AJ304" s="411">
        <f t="shared" si="89"/>
        <v>0</v>
      </c>
      <c r="AK304" s="411">
        <f t="shared" si="89"/>
        <v>0</v>
      </c>
      <c r="AL304" s="411">
        <f t="shared" si="89"/>
        <v>0</v>
      </c>
      <c r="AM304" s="297"/>
    </row>
    <row r="305" spans="1:39" ht="15" outlineLevel="1">
      <c r="B305" s="307"/>
      <c r="C305" s="308"/>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412"/>
      <c r="Z305" s="412"/>
      <c r="AA305" s="412"/>
      <c r="AB305" s="412"/>
      <c r="AC305" s="412"/>
      <c r="AD305" s="412"/>
      <c r="AE305" s="412"/>
      <c r="AF305" s="412"/>
      <c r="AG305" s="412"/>
      <c r="AH305" s="412"/>
      <c r="AI305" s="412"/>
      <c r="AJ305" s="412"/>
      <c r="AK305" s="412"/>
      <c r="AL305" s="412"/>
      <c r="AM305" s="306"/>
    </row>
    <row r="306" spans="1:39" ht="15.75" outlineLevel="1">
      <c r="A306" s="510"/>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5" outlineLevel="1">
      <c r="A307" s="509">
        <v>10</v>
      </c>
      <c r="B307" s="310" t="s">
        <v>22</v>
      </c>
      <c r="C307" s="291" t="s">
        <v>25</v>
      </c>
      <c r="D307" s="295">
        <v>16367574</v>
      </c>
      <c r="E307" s="295">
        <v>16081472.52</v>
      </c>
      <c r="F307" s="295">
        <v>16026304.43</v>
      </c>
      <c r="G307" s="295">
        <v>15831594.42</v>
      </c>
      <c r="H307" s="295">
        <v>14987208.210000001</v>
      </c>
      <c r="I307" s="295">
        <v>14408587.35</v>
      </c>
      <c r="J307" s="295">
        <v>14408587.35</v>
      </c>
      <c r="K307" s="295">
        <v>14355091.24</v>
      </c>
      <c r="L307" s="295">
        <v>13955333.710000001</v>
      </c>
      <c r="M307" s="295">
        <v>10888140.609999999</v>
      </c>
      <c r="N307" s="295">
        <v>12</v>
      </c>
      <c r="O307" s="295">
        <v>2948</v>
      </c>
      <c r="P307" s="295">
        <v>2855.83</v>
      </c>
      <c r="Q307" s="295">
        <v>2838.09</v>
      </c>
      <c r="R307" s="295">
        <v>2775.46</v>
      </c>
      <c r="S307" s="295">
        <v>2524.54</v>
      </c>
      <c r="T307" s="295">
        <v>2408.5</v>
      </c>
      <c r="U307" s="295">
        <v>2408.5</v>
      </c>
      <c r="V307" s="295">
        <v>2406.92</v>
      </c>
      <c r="W307" s="295">
        <v>2287.35</v>
      </c>
      <c r="X307" s="295">
        <v>1811.64</v>
      </c>
      <c r="Y307" s="415"/>
      <c r="Z307" s="503"/>
      <c r="AA307" s="503">
        <v>0.92</v>
      </c>
      <c r="AB307" s="503">
        <v>0.08</v>
      </c>
      <c r="AC307" s="415"/>
      <c r="AD307" s="415"/>
      <c r="AE307" s="415"/>
      <c r="AF307" s="415"/>
      <c r="AG307" s="415"/>
      <c r="AH307" s="415"/>
      <c r="AI307" s="415"/>
      <c r="AJ307" s="415"/>
      <c r="AK307" s="415"/>
      <c r="AL307" s="415"/>
      <c r="AM307" s="296">
        <f>SUM(Y307:AL307)</f>
        <v>1</v>
      </c>
    </row>
    <row r="308" spans="1:39" ht="15" outlineLevel="1">
      <c r="B308" s="294" t="s">
        <v>249</v>
      </c>
      <c r="C308" s="291" t="s">
        <v>163</v>
      </c>
      <c r="D308" s="295">
        <v>1570842</v>
      </c>
      <c r="E308" s="295">
        <v>1560330.04</v>
      </c>
      <c r="F308" s="295">
        <v>1560330.04</v>
      </c>
      <c r="G308" s="295">
        <v>1560330.04</v>
      </c>
      <c r="H308" s="295">
        <v>1541513.38</v>
      </c>
      <c r="I308" s="295">
        <v>1514545.72</v>
      </c>
      <c r="J308" s="295">
        <v>1514545.72</v>
      </c>
      <c r="K308" s="295">
        <v>1495923.12</v>
      </c>
      <c r="L308" s="295">
        <v>1386188.75</v>
      </c>
      <c r="M308" s="295">
        <v>1189601.1100000001</v>
      </c>
      <c r="N308" s="295">
        <f>N307</f>
        <v>12</v>
      </c>
      <c r="O308" s="295">
        <v>320</v>
      </c>
      <c r="P308" s="295">
        <v>317.35000000000002</v>
      </c>
      <c r="Q308" s="295">
        <v>317.35000000000002</v>
      </c>
      <c r="R308" s="295">
        <v>317.35000000000002</v>
      </c>
      <c r="S308" s="295">
        <v>311.95</v>
      </c>
      <c r="T308" s="295">
        <v>307.08</v>
      </c>
      <c r="U308" s="295">
        <v>307.08</v>
      </c>
      <c r="V308" s="295">
        <v>305.70999999999998</v>
      </c>
      <c r="W308" s="295">
        <v>280.95</v>
      </c>
      <c r="X308" s="295">
        <v>245.4</v>
      </c>
      <c r="Y308" s="411">
        <v>0</v>
      </c>
      <c r="Z308" s="411">
        <v>0</v>
      </c>
      <c r="AA308" s="411">
        <v>0.92</v>
      </c>
      <c r="AB308" s="411">
        <v>0.08</v>
      </c>
      <c r="AC308" s="411">
        <v>0</v>
      </c>
      <c r="AD308" s="411">
        <v>0</v>
      </c>
      <c r="AE308" s="411">
        <v>0</v>
      </c>
      <c r="AF308" s="411">
        <f t="shared" ref="AF308:AL308" si="90">AF307</f>
        <v>0</v>
      </c>
      <c r="AG308" s="411">
        <f t="shared" si="90"/>
        <v>0</v>
      </c>
      <c r="AH308" s="411">
        <f t="shared" si="90"/>
        <v>0</v>
      </c>
      <c r="AI308" s="411">
        <f t="shared" si="90"/>
        <v>0</v>
      </c>
      <c r="AJ308" s="411">
        <f t="shared" si="90"/>
        <v>0</v>
      </c>
      <c r="AK308" s="411">
        <f t="shared" si="90"/>
        <v>0</v>
      </c>
      <c r="AL308" s="411">
        <f t="shared" si="90"/>
        <v>0</v>
      </c>
      <c r="AM308" s="311"/>
    </row>
    <row r="309" spans="1:39" ht="15" outlineLevel="1">
      <c r="B309" s="310"/>
      <c r="C309" s="312"/>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6"/>
      <c r="Z309" s="416"/>
      <c r="AA309" s="416"/>
      <c r="AB309" s="416"/>
      <c r="AC309" s="416"/>
      <c r="AD309" s="416"/>
      <c r="AE309" s="416"/>
      <c r="AF309" s="416"/>
      <c r="AG309" s="416"/>
      <c r="AH309" s="416"/>
      <c r="AI309" s="416"/>
      <c r="AJ309" s="416"/>
      <c r="AK309" s="416"/>
      <c r="AL309" s="416"/>
      <c r="AM309" s="313"/>
    </row>
    <row r="310" spans="1:39" ht="15" outlineLevel="1">
      <c r="A310" s="509">
        <v>11</v>
      </c>
      <c r="B310" s="314" t="s">
        <v>21</v>
      </c>
      <c r="C310" s="291" t="s">
        <v>25</v>
      </c>
      <c r="D310" s="295">
        <v>1442489</v>
      </c>
      <c r="E310" s="295">
        <v>1442488.62</v>
      </c>
      <c r="F310" s="295">
        <v>1420164.9</v>
      </c>
      <c r="G310" s="295">
        <v>1300853.1399999999</v>
      </c>
      <c r="H310" s="295">
        <v>586963</v>
      </c>
      <c r="I310" s="295">
        <v>586963</v>
      </c>
      <c r="J310" s="295">
        <v>586963</v>
      </c>
      <c r="K310" s="295">
        <v>586963</v>
      </c>
      <c r="L310" s="295">
        <v>586963</v>
      </c>
      <c r="M310" s="295">
        <v>586963</v>
      </c>
      <c r="N310" s="295">
        <v>12</v>
      </c>
      <c r="O310" s="295">
        <v>453</v>
      </c>
      <c r="P310" s="295">
        <v>452.64</v>
      </c>
      <c r="Q310" s="295">
        <v>446.58</v>
      </c>
      <c r="R310" s="295">
        <v>414.18</v>
      </c>
      <c r="S310" s="295">
        <v>176.77</v>
      </c>
      <c r="T310" s="295">
        <v>176.77</v>
      </c>
      <c r="U310" s="295">
        <v>176.77</v>
      </c>
      <c r="V310" s="295">
        <v>176.77</v>
      </c>
      <c r="W310" s="295">
        <v>176.77</v>
      </c>
      <c r="X310" s="295">
        <v>176.77</v>
      </c>
      <c r="Y310" s="415"/>
      <c r="Z310" s="503">
        <v>1</v>
      </c>
      <c r="AA310" s="415"/>
      <c r="AB310" s="415"/>
      <c r="AC310" s="415"/>
      <c r="AD310" s="415"/>
      <c r="AE310" s="415"/>
      <c r="AF310" s="415"/>
      <c r="AG310" s="415"/>
      <c r="AH310" s="415"/>
      <c r="AI310" s="415"/>
      <c r="AJ310" s="415"/>
      <c r="AK310" s="415"/>
      <c r="AL310" s="415"/>
      <c r="AM310" s="296">
        <f>SUM(Y310:AL310)</f>
        <v>1</v>
      </c>
    </row>
    <row r="311" spans="1:39" ht="15" outlineLevel="1">
      <c r="B311" s="294" t="s">
        <v>249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v>0</v>
      </c>
      <c r="Z311" s="411">
        <v>1</v>
      </c>
      <c r="AA311" s="411">
        <v>0</v>
      </c>
      <c r="AB311" s="411">
        <v>0</v>
      </c>
      <c r="AC311" s="411">
        <v>0</v>
      </c>
      <c r="AD311" s="411">
        <v>0</v>
      </c>
      <c r="AE311" s="411">
        <v>0</v>
      </c>
      <c r="AF311" s="411">
        <f t="shared" ref="AF311:AL311" si="91">AF310</f>
        <v>0</v>
      </c>
      <c r="AG311" s="411">
        <f t="shared" si="91"/>
        <v>0</v>
      </c>
      <c r="AH311" s="411">
        <f t="shared" si="91"/>
        <v>0</v>
      </c>
      <c r="AI311" s="411">
        <f t="shared" si="91"/>
        <v>0</v>
      </c>
      <c r="AJ311" s="411">
        <f t="shared" si="91"/>
        <v>0</v>
      </c>
      <c r="AK311" s="411">
        <f t="shared" si="91"/>
        <v>0</v>
      </c>
      <c r="AL311" s="411">
        <f t="shared" si="91"/>
        <v>0</v>
      </c>
      <c r="AM311" s="311"/>
    </row>
    <row r="312" spans="1:39" ht="15" outlineLevel="1">
      <c r="B312" s="314"/>
      <c r="C312" s="312"/>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6"/>
      <c r="Z312" s="417"/>
      <c r="AA312" s="416"/>
      <c r="AB312" s="416"/>
      <c r="AC312" s="416"/>
      <c r="AD312" s="416"/>
      <c r="AE312" s="416"/>
      <c r="AF312" s="416"/>
      <c r="AG312" s="416"/>
      <c r="AH312" s="416"/>
      <c r="AI312" s="416"/>
      <c r="AJ312" s="416"/>
      <c r="AK312" s="416"/>
      <c r="AL312" s="416"/>
      <c r="AM312" s="313"/>
    </row>
    <row r="313" spans="1:39" ht="15" outlineLevel="1">
      <c r="A313" s="509">
        <v>12</v>
      </c>
      <c r="B313" s="314" t="s">
        <v>23</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15"/>
      <c r="Z313" s="415">
        <v>1</v>
      </c>
      <c r="AA313" s="415"/>
      <c r="AB313" s="415"/>
      <c r="AC313" s="415"/>
      <c r="AD313" s="415"/>
      <c r="AE313" s="415"/>
      <c r="AF313" s="415"/>
      <c r="AG313" s="415"/>
      <c r="AH313" s="415"/>
      <c r="AI313" s="415"/>
      <c r="AJ313" s="415"/>
      <c r="AK313" s="415"/>
      <c r="AL313" s="415"/>
      <c r="AM313" s="296">
        <f>SUM(Y313:AL313)</f>
        <v>1</v>
      </c>
    </row>
    <row r="314" spans="1:39" ht="15" outlineLevel="1">
      <c r="B314" s="294" t="s">
        <v>249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v>0</v>
      </c>
      <c r="Z314" s="411">
        <v>1</v>
      </c>
      <c r="AA314" s="411">
        <v>0</v>
      </c>
      <c r="AB314" s="411">
        <v>0</v>
      </c>
      <c r="AC314" s="411">
        <v>0</v>
      </c>
      <c r="AD314" s="411">
        <v>0</v>
      </c>
      <c r="AE314" s="411">
        <v>0</v>
      </c>
      <c r="AF314" s="411">
        <f t="shared" ref="AF314:AL314" si="92">AF313</f>
        <v>0</v>
      </c>
      <c r="AG314" s="411">
        <f t="shared" si="92"/>
        <v>0</v>
      </c>
      <c r="AH314" s="411">
        <f t="shared" si="92"/>
        <v>0</v>
      </c>
      <c r="AI314" s="411">
        <f t="shared" si="92"/>
        <v>0</v>
      </c>
      <c r="AJ314" s="411">
        <f t="shared" si="92"/>
        <v>0</v>
      </c>
      <c r="AK314" s="411">
        <f t="shared" si="92"/>
        <v>0</v>
      </c>
      <c r="AL314" s="411">
        <f t="shared" si="92"/>
        <v>0</v>
      </c>
      <c r="AM314" s="311"/>
    </row>
    <row r="315" spans="1:39" ht="15"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5" outlineLevel="1">
      <c r="A316" s="509">
        <v>13</v>
      </c>
      <c r="B316" s="314" t="s">
        <v>24</v>
      </c>
      <c r="C316" s="291" t="s">
        <v>25</v>
      </c>
      <c r="D316" s="295">
        <v>20831</v>
      </c>
      <c r="E316" s="295">
        <v>20830.95</v>
      </c>
      <c r="F316" s="295">
        <v>20830.95</v>
      </c>
      <c r="G316" s="295">
        <v>20830.95</v>
      </c>
      <c r="H316" s="295">
        <v>20830.95</v>
      </c>
      <c r="I316" s="295">
        <v>20830.95</v>
      </c>
      <c r="J316" s="295">
        <v>20830.95</v>
      </c>
      <c r="K316" s="295">
        <v>20830.95</v>
      </c>
      <c r="L316" s="295">
        <v>20830.95</v>
      </c>
      <c r="M316" s="295">
        <v>20830.95</v>
      </c>
      <c r="N316" s="295">
        <v>12</v>
      </c>
      <c r="O316" s="295">
        <v>6</v>
      </c>
      <c r="P316" s="295">
        <v>6.05</v>
      </c>
      <c r="Q316" s="295">
        <v>6.05</v>
      </c>
      <c r="R316" s="295">
        <v>6.05</v>
      </c>
      <c r="S316" s="295">
        <v>6.05</v>
      </c>
      <c r="T316" s="295">
        <v>6.05</v>
      </c>
      <c r="U316" s="295">
        <v>6.05</v>
      </c>
      <c r="V316" s="295">
        <v>6.05</v>
      </c>
      <c r="W316" s="295">
        <v>6.05</v>
      </c>
      <c r="X316" s="295">
        <v>6.05</v>
      </c>
      <c r="Y316" s="415"/>
      <c r="Z316" s="415">
        <v>1</v>
      </c>
      <c r="AA316" s="415"/>
      <c r="AB316" s="415"/>
      <c r="AC316" s="415"/>
      <c r="AD316" s="415"/>
      <c r="AE316" s="415"/>
      <c r="AF316" s="415"/>
      <c r="AG316" s="415"/>
      <c r="AH316" s="415"/>
      <c r="AI316" s="415"/>
      <c r="AJ316" s="415"/>
      <c r="AK316" s="415"/>
      <c r="AL316" s="415"/>
      <c r="AM316" s="296">
        <f>SUM(Y316:AL316)</f>
        <v>1</v>
      </c>
    </row>
    <row r="317" spans="1:39" ht="15" outlineLevel="1">
      <c r="B317" s="294" t="s">
        <v>249</v>
      </c>
      <c r="C317" s="291" t="s">
        <v>163</v>
      </c>
      <c r="D317" s="295">
        <v>3201970</v>
      </c>
      <c r="E317" s="295">
        <v>3201969.6</v>
      </c>
      <c r="F317" s="295">
        <v>3201969.6</v>
      </c>
      <c r="G317" s="295">
        <v>3201969.6</v>
      </c>
      <c r="H317" s="295">
        <v>3201969.6</v>
      </c>
      <c r="I317" s="295">
        <v>3201969.6</v>
      </c>
      <c r="J317" s="295">
        <v>3201969.6</v>
      </c>
      <c r="K317" s="295">
        <v>3201969.6</v>
      </c>
      <c r="L317" s="295">
        <v>3175500.59</v>
      </c>
      <c r="M317" s="295">
        <v>3175500.59</v>
      </c>
      <c r="N317" s="295">
        <f>N316</f>
        <v>12</v>
      </c>
      <c r="O317" s="295">
        <v>581</v>
      </c>
      <c r="P317" s="295">
        <v>580.97</v>
      </c>
      <c r="Q317" s="295">
        <v>580.97</v>
      </c>
      <c r="R317" s="295">
        <v>580.97</v>
      </c>
      <c r="S317" s="295">
        <v>580.97</v>
      </c>
      <c r="T317" s="295">
        <v>580.97</v>
      </c>
      <c r="U317" s="295">
        <v>580.97</v>
      </c>
      <c r="V317" s="295">
        <v>580.97</v>
      </c>
      <c r="W317" s="295">
        <v>572.97</v>
      </c>
      <c r="X317" s="295">
        <v>572.97</v>
      </c>
      <c r="Y317" s="411">
        <v>0</v>
      </c>
      <c r="Z317" s="411">
        <v>1</v>
      </c>
      <c r="AA317" s="411">
        <v>0</v>
      </c>
      <c r="AB317" s="411">
        <v>0</v>
      </c>
      <c r="AC317" s="411">
        <v>0</v>
      </c>
      <c r="AD317" s="411">
        <v>0</v>
      </c>
      <c r="AE317" s="411">
        <v>0</v>
      </c>
      <c r="AF317" s="411">
        <f t="shared" ref="AF317:AL317" si="93">AF316</f>
        <v>0</v>
      </c>
      <c r="AG317" s="411">
        <f t="shared" si="93"/>
        <v>0</v>
      </c>
      <c r="AH317" s="411">
        <f t="shared" si="93"/>
        <v>0</v>
      </c>
      <c r="AI317" s="411">
        <f t="shared" si="93"/>
        <v>0</v>
      </c>
      <c r="AJ317" s="411">
        <f t="shared" si="93"/>
        <v>0</v>
      </c>
      <c r="AK317" s="411">
        <f t="shared" si="93"/>
        <v>0</v>
      </c>
      <c r="AL317" s="411">
        <f t="shared" si="93"/>
        <v>0</v>
      </c>
      <c r="AM317" s="311"/>
    </row>
    <row r="318" spans="1:39" ht="15"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5" outlineLevel="1">
      <c r="A319" s="509">
        <v>14</v>
      </c>
      <c r="B319" s="314" t="s">
        <v>20</v>
      </c>
      <c r="C319" s="291" t="s">
        <v>25</v>
      </c>
      <c r="D319" s="295">
        <v>387606</v>
      </c>
      <c r="E319" s="295">
        <v>387606.14</v>
      </c>
      <c r="F319" s="295">
        <v>387606.14</v>
      </c>
      <c r="G319" s="295">
        <v>387606.14</v>
      </c>
      <c r="H319" s="295" t="s">
        <v>749</v>
      </c>
      <c r="I319" s="295" t="s">
        <v>749</v>
      </c>
      <c r="J319" s="295" t="s">
        <v>749</v>
      </c>
      <c r="K319" s="295" t="s">
        <v>749</v>
      </c>
      <c r="L319" s="295" t="s">
        <v>749</v>
      </c>
      <c r="M319" s="295" t="s">
        <v>749</v>
      </c>
      <c r="N319" s="295">
        <v>12</v>
      </c>
      <c r="O319" s="295">
        <v>71</v>
      </c>
      <c r="P319" s="295">
        <v>70.5</v>
      </c>
      <c r="Q319" s="295">
        <v>70.5</v>
      </c>
      <c r="R319" s="295">
        <v>70.5</v>
      </c>
      <c r="S319" s="295" t="s">
        <v>750</v>
      </c>
      <c r="T319" s="295" t="s">
        <v>750</v>
      </c>
      <c r="U319" s="295" t="s">
        <v>750</v>
      </c>
      <c r="V319" s="295" t="s">
        <v>750</v>
      </c>
      <c r="W319" s="295" t="s">
        <v>750</v>
      </c>
      <c r="X319" s="295" t="s">
        <v>750</v>
      </c>
      <c r="Y319" s="415"/>
      <c r="Z319" s="415">
        <v>1</v>
      </c>
      <c r="AA319" s="503"/>
      <c r="AB319" s="415"/>
      <c r="AC319" s="415"/>
      <c r="AD319" s="415"/>
      <c r="AE319" s="415"/>
      <c r="AF319" s="415"/>
      <c r="AG319" s="415"/>
      <c r="AH319" s="415"/>
      <c r="AI319" s="415"/>
      <c r="AJ319" s="415"/>
      <c r="AK319" s="415"/>
      <c r="AL319" s="415"/>
      <c r="AM319" s="296">
        <f>SUM(Y319:AL319)</f>
        <v>1</v>
      </c>
    </row>
    <row r="320" spans="1:39" ht="15" outlineLevel="1">
      <c r="B320" s="294" t="s">
        <v>249</v>
      </c>
      <c r="C320" s="291" t="s">
        <v>163</v>
      </c>
      <c r="D320" s="295">
        <v>97223</v>
      </c>
      <c r="E320" s="295">
        <v>97222.89</v>
      </c>
      <c r="F320" s="295">
        <v>97222.89</v>
      </c>
      <c r="G320" s="295">
        <v>97222.89</v>
      </c>
      <c r="H320" s="295">
        <v>0</v>
      </c>
      <c r="I320" s="295">
        <v>0</v>
      </c>
      <c r="J320" s="295">
        <v>0</v>
      </c>
      <c r="K320" s="295">
        <v>0</v>
      </c>
      <c r="L320" s="295">
        <v>0</v>
      </c>
      <c r="M320" s="295">
        <v>0</v>
      </c>
      <c r="N320" s="295">
        <f>N319</f>
        <v>12</v>
      </c>
      <c r="O320" s="295">
        <v>18</v>
      </c>
      <c r="P320" s="295">
        <v>17.690000000000001</v>
      </c>
      <c r="Q320" s="295">
        <v>17.690000000000001</v>
      </c>
      <c r="R320" s="295">
        <v>17.690000000000001</v>
      </c>
      <c r="S320" s="295">
        <v>0</v>
      </c>
      <c r="T320" s="295">
        <v>0</v>
      </c>
      <c r="U320" s="295">
        <v>0</v>
      </c>
      <c r="V320" s="295">
        <v>0</v>
      </c>
      <c r="W320" s="295">
        <v>0</v>
      </c>
      <c r="X320" s="295">
        <v>0</v>
      </c>
      <c r="Y320" s="411">
        <v>0</v>
      </c>
      <c r="Z320" s="411">
        <v>1</v>
      </c>
      <c r="AA320" s="411">
        <v>0</v>
      </c>
      <c r="AB320" s="411">
        <v>0</v>
      </c>
      <c r="AC320" s="411">
        <v>0</v>
      </c>
      <c r="AD320" s="411">
        <v>0</v>
      </c>
      <c r="AE320" s="411">
        <v>0</v>
      </c>
      <c r="AF320" s="411">
        <f t="shared" ref="AF320:AL320" si="94">AF319</f>
        <v>0</v>
      </c>
      <c r="AG320" s="411">
        <f t="shared" si="94"/>
        <v>0</v>
      </c>
      <c r="AH320" s="411">
        <f t="shared" si="94"/>
        <v>0</v>
      </c>
      <c r="AI320" s="411">
        <f t="shared" si="94"/>
        <v>0</v>
      </c>
      <c r="AJ320" s="411">
        <f t="shared" si="94"/>
        <v>0</v>
      </c>
      <c r="AK320" s="411">
        <f t="shared" si="94"/>
        <v>0</v>
      </c>
      <c r="AL320" s="411">
        <f t="shared" si="94"/>
        <v>0</v>
      </c>
      <c r="AM320" s="311"/>
    </row>
    <row r="321" spans="1:39" ht="15"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5" outlineLevel="1">
      <c r="A322" s="509">
        <v>15</v>
      </c>
      <c r="B322" s="314" t="s">
        <v>486</v>
      </c>
      <c r="C322" s="291" t="s">
        <v>25</v>
      </c>
      <c r="D322" s="295">
        <v>18</v>
      </c>
      <c r="E322" s="295"/>
      <c r="F322" s="295"/>
      <c r="G322" s="295"/>
      <c r="H322" s="295"/>
      <c r="I322" s="295"/>
      <c r="J322" s="295"/>
      <c r="K322" s="295"/>
      <c r="L322" s="295"/>
      <c r="M322" s="295"/>
      <c r="N322" s="291"/>
      <c r="O322" s="295">
        <v>13</v>
      </c>
      <c r="P322" s="295"/>
      <c r="Q322" s="295"/>
      <c r="R322" s="295"/>
      <c r="S322" s="295"/>
      <c r="T322" s="295"/>
      <c r="U322" s="295"/>
      <c r="V322" s="295"/>
      <c r="W322" s="295"/>
      <c r="X322" s="295"/>
      <c r="Y322" s="415"/>
      <c r="Z322" s="415"/>
      <c r="AA322" s="415"/>
      <c r="AB322" s="415"/>
      <c r="AC322" s="415"/>
      <c r="AD322" s="415"/>
      <c r="AE322" s="415"/>
      <c r="AF322" s="415"/>
      <c r="AG322" s="415"/>
      <c r="AH322" s="415"/>
      <c r="AI322" s="415"/>
      <c r="AJ322" s="415"/>
      <c r="AK322" s="415"/>
      <c r="AL322" s="415"/>
      <c r="AM322" s="296">
        <f>SUM(Y322:AL322)</f>
        <v>0</v>
      </c>
    </row>
    <row r="323" spans="1:39" s="283" customFormat="1" ht="15" outlineLevel="1">
      <c r="A323" s="509"/>
      <c r="B323" s="315" t="s">
        <v>249</v>
      </c>
      <c r="C323" s="291" t="s">
        <v>163</v>
      </c>
      <c r="D323" s="295"/>
      <c r="E323" s="295"/>
      <c r="F323" s="295"/>
      <c r="G323" s="295"/>
      <c r="H323" s="295"/>
      <c r="I323" s="295"/>
      <c r="J323" s="295"/>
      <c r="K323" s="295"/>
      <c r="L323" s="295"/>
      <c r="M323" s="295"/>
      <c r="N323" s="291"/>
      <c r="O323" s="295"/>
      <c r="P323" s="295"/>
      <c r="Q323" s="295"/>
      <c r="R323" s="295"/>
      <c r="S323" s="295"/>
      <c r="T323" s="295"/>
      <c r="U323" s="295"/>
      <c r="V323" s="295"/>
      <c r="W323" s="295"/>
      <c r="X323" s="295"/>
      <c r="Y323" s="411">
        <v>0</v>
      </c>
      <c r="Z323" s="411">
        <v>0</v>
      </c>
      <c r="AA323" s="411">
        <v>0</v>
      </c>
      <c r="AB323" s="411">
        <v>0</v>
      </c>
      <c r="AC323" s="411">
        <v>0</v>
      </c>
      <c r="AD323" s="411">
        <v>0</v>
      </c>
      <c r="AE323" s="411">
        <v>0</v>
      </c>
      <c r="AF323" s="411">
        <f t="shared" ref="AF323:AL323" si="95">AF322</f>
        <v>0</v>
      </c>
      <c r="AG323" s="411">
        <f t="shared" si="95"/>
        <v>0</v>
      </c>
      <c r="AH323" s="411">
        <f t="shared" si="95"/>
        <v>0</v>
      </c>
      <c r="AI323" s="411">
        <f t="shared" si="95"/>
        <v>0</v>
      </c>
      <c r="AJ323" s="411">
        <f t="shared" si="95"/>
        <v>0</v>
      </c>
      <c r="AK323" s="411">
        <f t="shared" si="95"/>
        <v>0</v>
      </c>
      <c r="AL323" s="411">
        <f t="shared" si="95"/>
        <v>0</v>
      </c>
      <c r="AM323" s="311"/>
    </row>
    <row r="324" spans="1:39" s="283" customFormat="1" ht="15" outlineLevel="1">
      <c r="A324" s="509"/>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30" outlineLevel="1">
      <c r="A325" s="509">
        <v>16</v>
      </c>
      <c r="B325" s="314" t="s">
        <v>487</v>
      </c>
      <c r="C325" s="291" t="s">
        <v>25</v>
      </c>
      <c r="D325" s="295"/>
      <c r="E325" s="295"/>
      <c r="F325" s="295"/>
      <c r="G325" s="295"/>
      <c r="H325" s="295"/>
      <c r="I325" s="295"/>
      <c r="J325" s="295"/>
      <c r="K325" s="295"/>
      <c r="L325" s="295"/>
      <c r="M325" s="295"/>
      <c r="N325" s="291"/>
      <c r="O325" s="295"/>
      <c r="P325" s="295"/>
      <c r="Q325" s="295"/>
      <c r="R325" s="295"/>
      <c r="S325" s="295"/>
      <c r="T325" s="295"/>
      <c r="U325" s="295"/>
      <c r="V325" s="295"/>
      <c r="W325" s="295"/>
      <c r="X325" s="295"/>
      <c r="Y325" s="415"/>
      <c r="Z325" s="415"/>
      <c r="AA325" s="415"/>
      <c r="AB325" s="415"/>
      <c r="AC325" s="415"/>
      <c r="AD325" s="415"/>
      <c r="AE325" s="415"/>
      <c r="AF325" s="415"/>
      <c r="AG325" s="415"/>
      <c r="AH325" s="415"/>
      <c r="AI325" s="415"/>
      <c r="AJ325" s="415"/>
      <c r="AK325" s="415"/>
      <c r="AL325" s="415"/>
      <c r="AM325" s="296">
        <f>SUM(Y325:AL325)</f>
        <v>0</v>
      </c>
    </row>
    <row r="326" spans="1:39" s="283" customFormat="1" ht="15" outlineLevel="1">
      <c r="A326" s="509"/>
      <c r="B326" s="315" t="s">
        <v>249</v>
      </c>
      <c r="C326" s="291" t="s">
        <v>163</v>
      </c>
      <c r="D326" s="295"/>
      <c r="E326" s="295"/>
      <c r="F326" s="295"/>
      <c r="G326" s="295"/>
      <c r="H326" s="295"/>
      <c r="I326" s="295"/>
      <c r="J326" s="295"/>
      <c r="K326" s="295"/>
      <c r="L326" s="295"/>
      <c r="M326" s="295"/>
      <c r="N326" s="291"/>
      <c r="O326" s="295"/>
      <c r="P326" s="295"/>
      <c r="Q326" s="295"/>
      <c r="R326" s="295"/>
      <c r="S326" s="295"/>
      <c r="T326" s="295"/>
      <c r="U326" s="295"/>
      <c r="V326" s="295"/>
      <c r="W326" s="295"/>
      <c r="X326" s="295"/>
      <c r="Y326" s="411">
        <v>0</v>
      </c>
      <c r="Z326" s="411">
        <v>0</v>
      </c>
      <c r="AA326" s="411">
        <v>0</v>
      </c>
      <c r="AB326" s="411">
        <v>0</v>
      </c>
      <c r="AC326" s="411">
        <v>0</v>
      </c>
      <c r="AD326" s="411">
        <v>0</v>
      </c>
      <c r="AE326" s="411">
        <v>0</v>
      </c>
      <c r="AF326" s="411">
        <f t="shared" ref="AF326:AL326" si="96">AF325</f>
        <v>0</v>
      </c>
      <c r="AG326" s="411">
        <f t="shared" si="96"/>
        <v>0</v>
      </c>
      <c r="AH326" s="411">
        <f t="shared" si="96"/>
        <v>0</v>
      </c>
      <c r="AI326" s="411">
        <f t="shared" si="96"/>
        <v>0</v>
      </c>
      <c r="AJ326" s="411">
        <f t="shared" si="96"/>
        <v>0</v>
      </c>
      <c r="AK326" s="411">
        <f t="shared" si="96"/>
        <v>0</v>
      </c>
      <c r="AL326" s="411">
        <f t="shared" si="96"/>
        <v>0</v>
      </c>
      <c r="AM326" s="311"/>
    </row>
    <row r="327" spans="1:39" s="283" customFormat="1" ht="15" outlineLevel="1">
      <c r="A327" s="509"/>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5" outlineLevel="1">
      <c r="A328" s="509">
        <v>17</v>
      </c>
      <c r="B328" s="314" t="s">
        <v>9</v>
      </c>
      <c r="C328" s="291" t="s">
        <v>25</v>
      </c>
      <c r="D328" s="295">
        <v>9571</v>
      </c>
      <c r="E328" s="295"/>
      <c r="F328" s="295"/>
      <c r="G328" s="295"/>
      <c r="H328" s="295"/>
      <c r="I328" s="295"/>
      <c r="J328" s="295"/>
      <c r="K328" s="295"/>
      <c r="L328" s="295"/>
      <c r="M328" s="295"/>
      <c r="N328" s="291"/>
      <c r="O328" s="295">
        <v>597</v>
      </c>
      <c r="P328" s="295"/>
      <c r="Q328" s="295"/>
      <c r="R328" s="295"/>
      <c r="S328" s="295"/>
      <c r="T328" s="295"/>
      <c r="U328" s="295"/>
      <c r="V328" s="295"/>
      <c r="W328" s="295"/>
      <c r="X328" s="295"/>
      <c r="Y328" s="415"/>
      <c r="Z328" s="415"/>
      <c r="AA328" s="415"/>
      <c r="AB328" s="415"/>
      <c r="AC328" s="415"/>
      <c r="AD328" s="415"/>
      <c r="AE328" s="415"/>
      <c r="AF328" s="415"/>
      <c r="AG328" s="415"/>
      <c r="AH328" s="415"/>
      <c r="AI328" s="415"/>
      <c r="AJ328" s="415"/>
      <c r="AK328" s="415"/>
      <c r="AL328" s="415"/>
      <c r="AM328" s="296">
        <f>SUM(Y328:AL328)</f>
        <v>0</v>
      </c>
    </row>
    <row r="329" spans="1:39" ht="15" outlineLevel="1">
      <c r="B329" s="294" t="s">
        <v>249</v>
      </c>
      <c r="C329" s="291" t="s">
        <v>163</v>
      </c>
      <c r="D329" s="295"/>
      <c r="E329" s="295"/>
      <c r="F329" s="295"/>
      <c r="G329" s="295"/>
      <c r="H329" s="295"/>
      <c r="I329" s="295"/>
      <c r="J329" s="295"/>
      <c r="K329" s="295"/>
      <c r="L329" s="295"/>
      <c r="M329" s="295"/>
      <c r="N329" s="291"/>
      <c r="O329" s="295"/>
      <c r="P329" s="295"/>
      <c r="Q329" s="295"/>
      <c r="R329" s="295"/>
      <c r="S329" s="295"/>
      <c r="T329" s="295"/>
      <c r="U329" s="295"/>
      <c r="V329" s="295"/>
      <c r="W329" s="295"/>
      <c r="X329" s="295"/>
      <c r="Y329" s="411">
        <v>0</v>
      </c>
      <c r="Z329" s="411">
        <v>0</v>
      </c>
      <c r="AA329" s="411">
        <v>0</v>
      </c>
      <c r="AB329" s="411">
        <v>0</v>
      </c>
      <c r="AC329" s="411">
        <v>0</v>
      </c>
      <c r="AD329" s="411">
        <v>0</v>
      </c>
      <c r="AE329" s="411">
        <v>0</v>
      </c>
      <c r="AF329" s="411">
        <f t="shared" ref="AF329:AL329" si="97">AF328</f>
        <v>0</v>
      </c>
      <c r="AG329" s="411">
        <f t="shared" si="97"/>
        <v>0</v>
      </c>
      <c r="AH329" s="411">
        <f t="shared" si="97"/>
        <v>0</v>
      </c>
      <c r="AI329" s="411">
        <f t="shared" si="97"/>
        <v>0</v>
      </c>
      <c r="AJ329" s="411">
        <f t="shared" si="97"/>
        <v>0</v>
      </c>
      <c r="AK329" s="411">
        <f t="shared" si="97"/>
        <v>0</v>
      </c>
      <c r="AL329" s="411">
        <f t="shared" si="97"/>
        <v>0</v>
      </c>
      <c r="AM329" s="311"/>
    </row>
    <row r="330" spans="1:39" ht="15" outlineLevel="1">
      <c r="B330" s="315"/>
      <c r="C330" s="305"/>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419"/>
      <c r="Z330" s="420"/>
      <c r="AA330" s="420"/>
      <c r="AB330" s="420"/>
      <c r="AC330" s="420"/>
      <c r="AD330" s="420"/>
      <c r="AE330" s="420"/>
      <c r="AF330" s="420"/>
      <c r="AG330" s="420"/>
      <c r="AH330" s="420"/>
      <c r="AI330" s="420"/>
      <c r="AJ330" s="420"/>
      <c r="AK330" s="420"/>
      <c r="AL330" s="420"/>
      <c r="AM330" s="317"/>
    </row>
    <row r="331" spans="1:39" ht="15.75" outlineLevel="1">
      <c r="A331" s="510"/>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5" outlineLevel="1">
      <c r="A332" s="509">
        <v>18</v>
      </c>
      <c r="B332" s="315" t="s">
        <v>11</v>
      </c>
      <c r="C332" s="291" t="s">
        <v>25</v>
      </c>
      <c r="D332" s="295"/>
      <c r="E332" s="295"/>
      <c r="F332" s="295"/>
      <c r="G332" s="295"/>
      <c r="H332" s="295"/>
      <c r="I332" s="295"/>
      <c r="J332" s="295"/>
      <c r="K332" s="295"/>
      <c r="L332" s="295"/>
      <c r="M332" s="295"/>
      <c r="N332" s="295">
        <v>12</v>
      </c>
      <c r="O332" s="295"/>
      <c r="P332" s="295"/>
      <c r="Q332" s="295"/>
      <c r="R332" s="295"/>
      <c r="S332" s="295"/>
      <c r="T332" s="295"/>
      <c r="U332" s="295"/>
      <c r="V332" s="295"/>
      <c r="W332" s="295"/>
      <c r="X332" s="295"/>
      <c r="Y332" s="426"/>
      <c r="Z332" s="415"/>
      <c r="AA332" s="415"/>
      <c r="AB332" s="415"/>
      <c r="AC332" s="415"/>
      <c r="AD332" s="415"/>
      <c r="AE332" s="415"/>
      <c r="AF332" s="415"/>
      <c r="AG332" s="415"/>
      <c r="AH332" s="415"/>
      <c r="AI332" s="415"/>
      <c r="AJ332" s="415"/>
      <c r="AK332" s="415"/>
      <c r="AL332" s="415"/>
      <c r="AM332" s="296">
        <f>SUM(Y332:AL332)</f>
        <v>0</v>
      </c>
    </row>
    <row r="333" spans="1:39" ht="15" outlineLevel="1">
      <c r="B333" s="294" t="s">
        <v>249</v>
      </c>
      <c r="C333" s="291" t="s">
        <v>163</v>
      </c>
      <c r="D333" s="295"/>
      <c r="E333" s="295"/>
      <c r="F333" s="295"/>
      <c r="G333" s="295"/>
      <c r="H333" s="295"/>
      <c r="I333" s="295"/>
      <c r="J333" s="295"/>
      <c r="K333" s="295"/>
      <c r="L333" s="295"/>
      <c r="M333" s="295"/>
      <c r="N333" s="295">
        <f>N332</f>
        <v>12</v>
      </c>
      <c r="O333" s="295"/>
      <c r="P333" s="295"/>
      <c r="Q333" s="295"/>
      <c r="R333" s="295"/>
      <c r="S333" s="295"/>
      <c r="T333" s="295"/>
      <c r="U333" s="295"/>
      <c r="V333" s="295"/>
      <c r="W333" s="295"/>
      <c r="X333" s="295"/>
      <c r="Y333" s="411">
        <v>0</v>
      </c>
      <c r="Z333" s="411">
        <v>0</v>
      </c>
      <c r="AA333" s="411">
        <v>0</v>
      </c>
      <c r="AB333" s="411">
        <v>0</v>
      </c>
      <c r="AC333" s="411">
        <v>0</v>
      </c>
      <c r="AD333" s="411">
        <v>0</v>
      </c>
      <c r="AE333" s="411">
        <v>0</v>
      </c>
      <c r="AF333" s="411">
        <f t="shared" ref="AF333:AL333" si="98">AF332</f>
        <v>0</v>
      </c>
      <c r="AG333" s="411">
        <f t="shared" si="98"/>
        <v>0</v>
      </c>
      <c r="AH333" s="411">
        <f t="shared" si="98"/>
        <v>0</v>
      </c>
      <c r="AI333" s="411">
        <f t="shared" si="98"/>
        <v>0</v>
      </c>
      <c r="AJ333" s="411">
        <f t="shared" si="98"/>
        <v>0</v>
      </c>
      <c r="AK333" s="411">
        <f t="shared" si="98"/>
        <v>0</v>
      </c>
      <c r="AL333" s="411">
        <f t="shared" si="98"/>
        <v>0</v>
      </c>
      <c r="AM333" s="297"/>
    </row>
    <row r="334" spans="1:39" ht="15" outlineLevel="1">
      <c r="A334" s="512"/>
      <c r="B334" s="315"/>
      <c r="C334" s="305"/>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1"/>
      <c r="AA334" s="421"/>
      <c r="AB334" s="421"/>
      <c r="AC334" s="421"/>
      <c r="AD334" s="421"/>
      <c r="AE334" s="421"/>
      <c r="AF334" s="421"/>
      <c r="AG334" s="421"/>
      <c r="AH334" s="421"/>
      <c r="AI334" s="421"/>
      <c r="AJ334" s="421"/>
      <c r="AK334" s="421"/>
      <c r="AL334" s="421"/>
      <c r="AM334" s="306"/>
    </row>
    <row r="335" spans="1:39" ht="15" outlineLevel="1">
      <c r="A335" s="509">
        <v>19</v>
      </c>
      <c r="B335" s="315" t="s">
        <v>12</v>
      </c>
      <c r="C335" s="291" t="s">
        <v>25</v>
      </c>
      <c r="D335" s="295"/>
      <c r="E335" s="295"/>
      <c r="F335" s="295"/>
      <c r="G335" s="295"/>
      <c r="H335" s="295"/>
      <c r="I335" s="295"/>
      <c r="J335" s="295"/>
      <c r="K335" s="295"/>
      <c r="L335" s="295"/>
      <c r="M335" s="295"/>
      <c r="N335" s="295">
        <v>12</v>
      </c>
      <c r="O335" s="295"/>
      <c r="P335" s="295"/>
      <c r="Q335" s="295"/>
      <c r="R335" s="295"/>
      <c r="S335" s="295"/>
      <c r="T335" s="295"/>
      <c r="U335" s="295"/>
      <c r="V335" s="295"/>
      <c r="W335" s="295"/>
      <c r="X335" s="295"/>
      <c r="Y335" s="410"/>
      <c r="Z335" s="415"/>
      <c r="AA335" s="415"/>
      <c r="AB335" s="415"/>
      <c r="AC335" s="415"/>
      <c r="AD335" s="415"/>
      <c r="AE335" s="415"/>
      <c r="AF335" s="415"/>
      <c r="AG335" s="415"/>
      <c r="AH335" s="415"/>
      <c r="AI335" s="415"/>
      <c r="AJ335" s="415"/>
      <c r="AK335" s="415"/>
      <c r="AL335" s="415"/>
      <c r="AM335" s="296">
        <f>SUM(Y335:AL335)</f>
        <v>0</v>
      </c>
    </row>
    <row r="336" spans="1:39" ht="15" outlineLevel="1">
      <c r="B336" s="294" t="s">
        <v>249</v>
      </c>
      <c r="C336" s="291" t="s">
        <v>163</v>
      </c>
      <c r="D336" s="295"/>
      <c r="E336" s="295"/>
      <c r="F336" s="295"/>
      <c r="G336" s="295"/>
      <c r="H336" s="295"/>
      <c r="I336" s="295"/>
      <c r="J336" s="295"/>
      <c r="K336" s="295"/>
      <c r="L336" s="295"/>
      <c r="M336" s="295"/>
      <c r="N336" s="295">
        <f>N335</f>
        <v>12</v>
      </c>
      <c r="O336" s="295"/>
      <c r="P336" s="295"/>
      <c r="Q336" s="295"/>
      <c r="R336" s="295"/>
      <c r="S336" s="295"/>
      <c r="T336" s="295"/>
      <c r="U336" s="295"/>
      <c r="V336" s="295"/>
      <c r="W336" s="295"/>
      <c r="X336" s="295"/>
      <c r="Y336" s="411">
        <v>0</v>
      </c>
      <c r="Z336" s="411">
        <v>0</v>
      </c>
      <c r="AA336" s="411">
        <v>0</v>
      </c>
      <c r="AB336" s="411">
        <v>0</v>
      </c>
      <c r="AC336" s="411">
        <v>0</v>
      </c>
      <c r="AD336" s="411">
        <v>0</v>
      </c>
      <c r="AE336" s="411">
        <v>0</v>
      </c>
      <c r="AF336" s="411">
        <f t="shared" ref="AF336:AL336" si="99">AF335</f>
        <v>0</v>
      </c>
      <c r="AG336" s="411">
        <f t="shared" si="99"/>
        <v>0</v>
      </c>
      <c r="AH336" s="411">
        <f t="shared" si="99"/>
        <v>0</v>
      </c>
      <c r="AI336" s="411">
        <f t="shared" si="99"/>
        <v>0</v>
      </c>
      <c r="AJ336" s="411">
        <f t="shared" si="99"/>
        <v>0</v>
      </c>
      <c r="AK336" s="411">
        <f t="shared" si="99"/>
        <v>0</v>
      </c>
      <c r="AL336" s="411">
        <f t="shared" si="99"/>
        <v>0</v>
      </c>
      <c r="AM336" s="297"/>
    </row>
    <row r="337" spans="1:39" ht="15" outlineLevel="1">
      <c r="B337" s="315"/>
      <c r="C337" s="305"/>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22"/>
      <c r="Z337" s="422"/>
      <c r="AA337" s="412"/>
      <c r="AB337" s="412"/>
      <c r="AC337" s="412"/>
      <c r="AD337" s="412"/>
      <c r="AE337" s="412"/>
      <c r="AF337" s="412"/>
      <c r="AG337" s="412"/>
      <c r="AH337" s="412"/>
      <c r="AI337" s="412"/>
      <c r="AJ337" s="412"/>
      <c r="AK337" s="412"/>
      <c r="AL337" s="412"/>
      <c r="AM337" s="306"/>
    </row>
    <row r="338" spans="1:39" ht="15" outlineLevel="1">
      <c r="A338" s="509">
        <v>20</v>
      </c>
      <c r="B338" s="315" t="s">
        <v>13</v>
      </c>
      <c r="C338" s="291" t="s">
        <v>25</v>
      </c>
      <c r="D338" s="295">
        <v>178203</v>
      </c>
      <c r="E338" s="295">
        <v>126236.37</v>
      </c>
      <c r="F338" s="295">
        <v>126236.37</v>
      </c>
      <c r="G338" s="295">
        <v>126236.37</v>
      </c>
      <c r="H338" s="295">
        <v>74270.009999999995</v>
      </c>
      <c r="I338" s="295" t="s">
        <v>749</v>
      </c>
      <c r="J338" s="295" t="s">
        <v>749</v>
      </c>
      <c r="K338" s="295" t="s">
        <v>749</v>
      </c>
      <c r="L338" s="295" t="s">
        <v>749</v>
      </c>
      <c r="M338" s="295" t="s">
        <v>749</v>
      </c>
      <c r="N338" s="295">
        <v>12</v>
      </c>
      <c r="O338" s="295">
        <v>23</v>
      </c>
      <c r="P338" s="295">
        <v>16.77</v>
      </c>
      <c r="Q338" s="295">
        <v>16.77</v>
      </c>
      <c r="R338" s="295">
        <v>16.77</v>
      </c>
      <c r="S338" s="295">
        <v>10.72</v>
      </c>
      <c r="T338" s="295" t="s">
        <v>750</v>
      </c>
      <c r="U338" s="295" t="s">
        <v>750</v>
      </c>
      <c r="V338" s="295" t="s">
        <v>750</v>
      </c>
      <c r="W338" s="295" t="s">
        <v>750</v>
      </c>
      <c r="X338" s="295" t="s">
        <v>750</v>
      </c>
      <c r="Y338" s="410">
        <v>1</v>
      </c>
      <c r="Z338" s="415"/>
      <c r="AA338" s="415"/>
      <c r="AB338" s="415"/>
      <c r="AC338" s="469"/>
      <c r="AD338" s="415"/>
      <c r="AE338" s="415"/>
      <c r="AF338" s="415"/>
      <c r="AG338" s="415"/>
      <c r="AH338" s="415"/>
      <c r="AI338" s="415"/>
      <c r="AJ338" s="415"/>
      <c r="AK338" s="415"/>
      <c r="AL338" s="415"/>
      <c r="AM338" s="296">
        <f>SUM(Y338:AL338)</f>
        <v>1</v>
      </c>
    </row>
    <row r="339" spans="1:39" ht="15" outlineLevel="1">
      <c r="B339" s="294" t="s">
        <v>249</v>
      </c>
      <c r="C339" s="291" t="s">
        <v>163</v>
      </c>
      <c r="D339" s="295">
        <v>-153586</v>
      </c>
      <c r="E339" s="295">
        <v>-101619.24</v>
      </c>
      <c r="F339" s="295">
        <v>-101619.24</v>
      </c>
      <c r="G339" s="295">
        <v>-112086.93</v>
      </c>
      <c r="H339" s="295">
        <v>-60120.57</v>
      </c>
      <c r="I339" s="295">
        <v>12574.8</v>
      </c>
      <c r="J339" s="295">
        <v>12574.8</v>
      </c>
      <c r="K339" s="295">
        <v>12574.8</v>
      </c>
      <c r="L339" s="295">
        <v>12574.8</v>
      </c>
      <c r="M339" s="295">
        <v>12574.8</v>
      </c>
      <c r="N339" s="295">
        <f>N338</f>
        <v>12</v>
      </c>
      <c r="O339" s="295">
        <v>-21</v>
      </c>
      <c r="P339" s="295">
        <v>-14.52</v>
      </c>
      <c r="Q339" s="295">
        <v>-14.52</v>
      </c>
      <c r="R339" s="295">
        <v>-14.7</v>
      </c>
      <c r="S339" s="295">
        <v>-8.65</v>
      </c>
      <c r="T339" s="295">
        <v>3.39</v>
      </c>
      <c r="U339" s="295">
        <v>3.39</v>
      </c>
      <c r="V339" s="295">
        <v>3.39</v>
      </c>
      <c r="W339" s="295">
        <v>3.39</v>
      </c>
      <c r="X339" s="295">
        <v>3.39</v>
      </c>
      <c r="Y339" s="411">
        <v>1</v>
      </c>
      <c r="Z339" s="411">
        <v>0</v>
      </c>
      <c r="AA339" s="411">
        <v>0</v>
      </c>
      <c r="AB339" s="411">
        <v>0</v>
      </c>
      <c r="AC339" s="411">
        <v>0</v>
      </c>
      <c r="AD339" s="411">
        <v>0</v>
      </c>
      <c r="AE339" s="411">
        <v>0</v>
      </c>
      <c r="AF339" s="411">
        <f t="shared" ref="AF339:AL339" si="100">AF338</f>
        <v>0</v>
      </c>
      <c r="AG339" s="411">
        <f t="shared" si="100"/>
        <v>0</v>
      </c>
      <c r="AH339" s="411">
        <f t="shared" si="100"/>
        <v>0</v>
      </c>
      <c r="AI339" s="411">
        <f t="shared" si="100"/>
        <v>0</v>
      </c>
      <c r="AJ339" s="411">
        <f t="shared" si="100"/>
        <v>0</v>
      </c>
      <c r="AK339" s="411">
        <f t="shared" si="100"/>
        <v>0</v>
      </c>
      <c r="AL339" s="411">
        <f t="shared" si="100"/>
        <v>0</v>
      </c>
      <c r="AM339" s="306"/>
    </row>
    <row r="340" spans="1:39" ht="15" outlineLevel="1">
      <c r="B340" s="315"/>
      <c r="C340" s="305"/>
      <c r="D340" s="291"/>
      <c r="E340" s="291"/>
      <c r="F340" s="291"/>
      <c r="G340" s="291"/>
      <c r="H340" s="291"/>
      <c r="I340" s="291"/>
      <c r="J340" s="291"/>
      <c r="K340" s="291"/>
      <c r="L340" s="291"/>
      <c r="M340" s="291"/>
      <c r="N340" s="318"/>
      <c r="O340" s="291"/>
      <c r="P340" s="291"/>
      <c r="Q340" s="291"/>
      <c r="R340" s="291"/>
      <c r="S340" s="291"/>
      <c r="T340" s="291"/>
      <c r="U340" s="291"/>
      <c r="V340" s="291"/>
      <c r="W340" s="291"/>
      <c r="X340" s="291"/>
      <c r="Y340" s="412"/>
      <c r="Z340" s="412"/>
      <c r="AA340" s="412"/>
      <c r="AB340" s="412"/>
      <c r="AC340" s="412"/>
      <c r="AD340" s="412"/>
      <c r="AE340" s="412"/>
      <c r="AF340" s="412"/>
      <c r="AG340" s="412"/>
      <c r="AH340" s="412"/>
      <c r="AI340" s="412"/>
      <c r="AJ340" s="412"/>
      <c r="AK340" s="412"/>
      <c r="AL340" s="412"/>
      <c r="AM340" s="306"/>
    </row>
    <row r="341" spans="1:39" ht="15" outlineLevel="1">
      <c r="A341" s="509">
        <v>21</v>
      </c>
      <c r="B341" s="315" t="s">
        <v>22</v>
      </c>
      <c r="C341" s="291" t="s">
        <v>25</v>
      </c>
      <c r="D341" s="295"/>
      <c r="E341" s="295"/>
      <c r="F341" s="295"/>
      <c r="G341" s="295"/>
      <c r="H341" s="295"/>
      <c r="I341" s="295"/>
      <c r="J341" s="295"/>
      <c r="K341" s="295"/>
      <c r="L341" s="295"/>
      <c r="M341" s="295"/>
      <c r="N341" s="295">
        <v>12</v>
      </c>
      <c r="O341" s="295"/>
      <c r="P341" s="295"/>
      <c r="Q341" s="295"/>
      <c r="R341" s="295"/>
      <c r="S341" s="295"/>
      <c r="T341" s="295"/>
      <c r="U341" s="295"/>
      <c r="V341" s="295"/>
      <c r="W341" s="295"/>
      <c r="X341" s="295"/>
      <c r="Y341" s="410"/>
      <c r="Z341" s="415"/>
      <c r="AA341" s="415">
        <v>0.92</v>
      </c>
      <c r="AB341" s="415">
        <v>0.08</v>
      </c>
      <c r="AC341" s="415"/>
      <c r="AD341" s="415"/>
      <c r="AE341" s="415"/>
      <c r="AF341" s="415"/>
      <c r="AG341" s="415"/>
      <c r="AH341" s="415"/>
      <c r="AI341" s="415"/>
      <c r="AJ341" s="415"/>
      <c r="AK341" s="415"/>
      <c r="AL341" s="415"/>
      <c r="AM341" s="296">
        <f>SUM(Y341:AL341)</f>
        <v>1</v>
      </c>
    </row>
    <row r="342" spans="1:39" ht="15" outlineLevel="1">
      <c r="B342" s="294" t="s">
        <v>249</v>
      </c>
      <c r="C342" s="291" t="s">
        <v>163</v>
      </c>
      <c r="D342" s="295"/>
      <c r="E342" s="295"/>
      <c r="F342" s="295"/>
      <c r="G342" s="295"/>
      <c r="H342" s="295"/>
      <c r="I342" s="295"/>
      <c r="J342" s="295"/>
      <c r="K342" s="295"/>
      <c r="L342" s="295"/>
      <c r="M342" s="295"/>
      <c r="N342" s="295">
        <f>N341</f>
        <v>12</v>
      </c>
      <c r="O342" s="295"/>
      <c r="P342" s="295"/>
      <c r="Q342" s="295"/>
      <c r="R342" s="295"/>
      <c r="S342" s="295"/>
      <c r="T342" s="295"/>
      <c r="U342" s="295"/>
      <c r="V342" s="295"/>
      <c r="W342" s="295"/>
      <c r="X342" s="295"/>
      <c r="Y342" s="411">
        <v>0</v>
      </c>
      <c r="Z342" s="411">
        <v>0</v>
      </c>
      <c r="AA342" s="411">
        <v>0.92</v>
      </c>
      <c r="AB342" s="411">
        <v>0.08</v>
      </c>
      <c r="AC342" s="411">
        <v>0</v>
      </c>
      <c r="AD342" s="411">
        <v>0</v>
      </c>
      <c r="AE342" s="411">
        <v>0</v>
      </c>
      <c r="AF342" s="411">
        <f t="shared" ref="AF342:AL342" si="101">AF341</f>
        <v>0</v>
      </c>
      <c r="AG342" s="411">
        <f t="shared" si="101"/>
        <v>0</v>
      </c>
      <c r="AH342" s="411">
        <f t="shared" si="101"/>
        <v>0</v>
      </c>
      <c r="AI342" s="411">
        <f t="shared" si="101"/>
        <v>0</v>
      </c>
      <c r="AJ342" s="411">
        <f t="shared" si="101"/>
        <v>0</v>
      </c>
      <c r="AK342" s="411">
        <f t="shared" si="101"/>
        <v>0</v>
      </c>
      <c r="AL342" s="411">
        <f t="shared" si="101"/>
        <v>0</v>
      </c>
      <c r="AM342" s="297"/>
    </row>
    <row r="343" spans="1:39" ht="15" outlineLevel="1">
      <c r="B343" s="315"/>
      <c r="C343" s="305"/>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422"/>
      <c r="Z343" s="412"/>
      <c r="AA343" s="412"/>
      <c r="AB343" s="412"/>
      <c r="AC343" s="412"/>
      <c r="AD343" s="412"/>
      <c r="AE343" s="412"/>
      <c r="AF343" s="412"/>
      <c r="AG343" s="412"/>
      <c r="AH343" s="412"/>
      <c r="AI343" s="412"/>
      <c r="AJ343" s="412"/>
      <c r="AK343" s="412"/>
      <c r="AL343" s="412"/>
      <c r="AM343" s="306"/>
    </row>
    <row r="344" spans="1:39" ht="15" outlineLevel="1">
      <c r="A344" s="509">
        <v>22</v>
      </c>
      <c r="B344" s="315" t="s">
        <v>9</v>
      </c>
      <c r="C344" s="291" t="s">
        <v>25</v>
      </c>
      <c r="D344" s="295">
        <v>331641</v>
      </c>
      <c r="E344" s="295"/>
      <c r="F344" s="295"/>
      <c r="G344" s="295"/>
      <c r="H344" s="295"/>
      <c r="I344" s="295"/>
      <c r="J344" s="295"/>
      <c r="K344" s="295"/>
      <c r="L344" s="295"/>
      <c r="M344" s="295"/>
      <c r="N344" s="291"/>
      <c r="O344" s="295">
        <v>13261</v>
      </c>
      <c r="P344" s="295"/>
      <c r="Q344" s="295"/>
      <c r="R344" s="295"/>
      <c r="S344" s="295"/>
      <c r="T344" s="295"/>
      <c r="U344" s="295"/>
      <c r="V344" s="295"/>
      <c r="W344" s="295"/>
      <c r="X344" s="295"/>
      <c r="Y344" s="410"/>
      <c r="Z344" s="415"/>
      <c r="AA344" s="415"/>
      <c r="AB344" s="415"/>
      <c r="AC344" s="415"/>
      <c r="AD344" s="415"/>
      <c r="AE344" s="415"/>
      <c r="AF344" s="415"/>
      <c r="AG344" s="415"/>
      <c r="AH344" s="415"/>
      <c r="AI344" s="415"/>
      <c r="AJ344" s="415"/>
      <c r="AK344" s="415"/>
      <c r="AL344" s="415"/>
      <c r="AM344" s="296">
        <f>SUM(Y344:AL344)</f>
        <v>0</v>
      </c>
    </row>
    <row r="345" spans="1:39" ht="15" outlineLevel="1">
      <c r="B345" s="294" t="s">
        <v>249</v>
      </c>
      <c r="C345" s="291" t="s">
        <v>163</v>
      </c>
      <c r="D345" s="295"/>
      <c r="E345" s="295"/>
      <c r="F345" s="295"/>
      <c r="G345" s="295"/>
      <c r="H345" s="295"/>
      <c r="I345" s="295"/>
      <c r="J345" s="295"/>
      <c r="K345" s="295"/>
      <c r="L345" s="295"/>
      <c r="M345" s="295"/>
      <c r="N345" s="291"/>
      <c r="O345" s="295"/>
      <c r="P345" s="295"/>
      <c r="Q345" s="295"/>
      <c r="R345" s="295"/>
      <c r="S345" s="295"/>
      <c r="T345" s="295"/>
      <c r="U345" s="295"/>
      <c r="V345" s="295"/>
      <c r="W345" s="295"/>
      <c r="X345" s="295"/>
      <c r="Y345" s="411">
        <v>0</v>
      </c>
      <c r="Z345" s="411">
        <v>0</v>
      </c>
      <c r="AA345" s="411">
        <v>0</v>
      </c>
      <c r="AB345" s="411">
        <v>0</v>
      </c>
      <c r="AC345" s="411">
        <v>0</v>
      </c>
      <c r="AD345" s="411">
        <v>0</v>
      </c>
      <c r="AE345" s="411">
        <v>0</v>
      </c>
      <c r="AF345" s="411">
        <f t="shared" ref="AF345:AL345" si="102">AF344</f>
        <v>0</v>
      </c>
      <c r="AG345" s="411">
        <f t="shared" si="102"/>
        <v>0</v>
      </c>
      <c r="AH345" s="411">
        <f t="shared" si="102"/>
        <v>0</v>
      </c>
      <c r="AI345" s="411">
        <f t="shared" si="102"/>
        <v>0</v>
      </c>
      <c r="AJ345" s="411">
        <f t="shared" si="102"/>
        <v>0</v>
      </c>
      <c r="AK345" s="411">
        <f t="shared" si="102"/>
        <v>0</v>
      </c>
      <c r="AL345" s="411">
        <f t="shared" si="102"/>
        <v>0</v>
      </c>
      <c r="AM345" s="306"/>
    </row>
    <row r="346" spans="1:39" ht="15" outlineLevel="1">
      <c r="B346" s="315"/>
      <c r="C346" s="305"/>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412"/>
      <c r="Z346" s="412"/>
      <c r="AA346" s="412"/>
      <c r="AB346" s="412"/>
      <c r="AC346" s="412"/>
      <c r="AD346" s="412"/>
      <c r="AE346" s="412"/>
      <c r="AF346" s="412"/>
      <c r="AG346" s="412"/>
      <c r="AH346" s="412"/>
      <c r="AI346" s="412"/>
      <c r="AJ346" s="412"/>
      <c r="AK346" s="412"/>
      <c r="AL346" s="412"/>
      <c r="AM346" s="306"/>
    </row>
    <row r="347" spans="1:39" ht="15.75" outlineLevel="1">
      <c r="A347" s="510"/>
      <c r="B347" s="288" t="s">
        <v>14</v>
      </c>
      <c r="C347" s="289"/>
      <c r="D347" s="290"/>
      <c r="E347" s="290"/>
      <c r="F347" s="290"/>
      <c r="G347" s="290"/>
      <c r="H347" s="290"/>
      <c r="I347" s="290"/>
      <c r="J347" s="290"/>
      <c r="K347" s="290"/>
      <c r="L347" s="290"/>
      <c r="M347" s="290"/>
      <c r="N347" s="290"/>
      <c r="O347" s="290"/>
      <c r="P347" s="289"/>
      <c r="Q347" s="289"/>
      <c r="R347" s="289"/>
      <c r="S347" s="289"/>
      <c r="T347" s="289"/>
      <c r="U347" s="289"/>
      <c r="V347" s="289"/>
      <c r="W347" s="289"/>
      <c r="X347" s="289"/>
      <c r="Y347" s="414"/>
      <c r="Z347" s="414"/>
      <c r="AA347" s="414"/>
      <c r="AB347" s="414"/>
      <c r="AC347" s="414"/>
      <c r="AD347" s="414"/>
      <c r="AE347" s="414"/>
      <c r="AF347" s="414"/>
      <c r="AG347" s="414"/>
      <c r="AH347" s="414"/>
      <c r="AI347" s="414"/>
      <c r="AJ347" s="414"/>
      <c r="AK347" s="414"/>
      <c r="AL347" s="414"/>
      <c r="AM347" s="292"/>
    </row>
    <row r="348" spans="1:39" ht="15" outlineLevel="1">
      <c r="A348" s="509">
        <v>23</v>
      </c>
      <c r="B348" s="315" t="s">
        <v>14</v>
      </c>
      <c r="C348" s="291" t="s">
        <v>25</v>
      </c>
      <c r="D348" s="295">
        <v>4634362</v>
      </c>
      <c r="E348" s="295">
        <v>4542445.75</v>
      </c>
      <c r="F348" s="295">
        <v>4441123.32</v>
      </c>
      <c r="G348" s="295">
        <v>4111707.9</v>
      </c>
      <c r="H348" s="295">
        <v>3950956.45</v>
      </c>
      <c r="I348" s="295">
        <v>3831293.59</v>
      </c>
      <c r="J348" s="295">
        <v>3692430.59</v>
      </c>
      <c r="K348" s="295">
        <v>3684889.09</v>
      </c>
      <c r="L348" s="295">
        <v>2333239.33</v>
      </c>
      <c r="M348" s="295">
        <v>2314718.1</v>
      </c>
      <c r="N348" s="291"/>
      <c r="O348" s="295">
        <v>808</v>
      </c>
      <c r="P348" s="295">
        <v>803.43</v>
      </c>
      <c r="Q348" s="295">
        <v>798.16</v>
      </c>
      <c r="R348" s="295">
        <v>781.05</v>
      </c>
      <c r="S348" s="295">
        <v>772.75</v>
      </c>
      <c r="T348" s="295">
        <v>766.54</v>
      </c>
      <c r="U348" s="295">
        <v>759.32</v>
      </c>
      <c r="V348" s="295">
        <v>759.32</v>
      </c>
      <c r="W348" s="295">
        <v>689.11</v>
      </c>
      <c r="X348" s="295">
        <v>669.28</v>
      </c>
      <c r="Y348" s="470">
        <v>1</v>
      </c>
      <c r="Z348" s="410"/>
      <c r="AA348" s="410"/>
      <c r="AB348" s="410"/>
      <c r="AC348" s="410"/>
      <c r="AD348" s="410"/>
      <c r="AE348" s="410"/>
      <c r="AF348" s="410"/>
      <c r="AG348" s="410"/>
      <c r="AH348" s="410"/>
      <c r="AI348" s="410"/>
      <c r="AJ348" s="410"/>
      <c r="AK348" s="410"/>
      <c r="AL348" s="410"/>
      <c r="AM348" s="296">
        <f>SUM(Y348:AL348)</f>
        <v>1</v>
      </c>
    </row>
    <row r="349" spans="1:39" ht="15" outlineLevel="1">
      <c r="B349" s="294" t="s">
        <v>249</v>
      </c>
      <c r="C349" s="291" t="s">
        <v>163</v>
      </c>
      <c r="D349" s="295">
        <v>716808</v>
      </c>
      <c r="E349" s="295">
        <v>712241.86</v>
      </c>
      <c r="F349" s="295">
        <v>705965.57</v>
      </c>
      <c r="G349" s="295">
        <v>683510.5</v>
      </c>
      <c r="H349" s="295">
        <v>672233.71</v>
      </c>
      <c r="I349" s="295">
        <v>663399.1</v>
      </c>
      <c r="J349" s="295">
        <v>658360.65</v>
      </c>
      <c r="K349" s="295">
        <v>658360.65</v>
      </c>
      <c r="L349" s="295">
        <v>567707.68000000005</v>
      </c>
      <c r="M349" s="295">
        <v>567707.68000000005</v>
      </c>
      <c r="N349" s="468"/>
      <c r="O349" s="295">
        <v>200</v>
      </c>
      <c r="P349" s="295">
        <v>199.5</v>
      </c>
      <c r="Q349" s="295">
        <v>199.17</v>
      </c>
      <c r="R349" s="295">
        <v>198</v>
      </c>
      <c r="S349" s="295">
        <v>197.41</v>
      </c>
      <c r="T349" s="295">
        <v>196.95</v>
      </c>
      <c r="U349" s="295">
        <v>196.69</v>
      </c>
      <c r="V349" s="295">
        <v>196.69</v>
      </c>
      <c r="W349" s="295">
        <v>191.98</v>
      </c>
      <c r="X349" s="295">
        <v>191.98</v>
      </c>
      <c r="Y349" s="411">
        <v>1</v>
      </c>
      <c r="Z349" s="411">
        <v>0</v>
      </c>
      <c r="AA349" s="411">
        <v>0</v>
      </c>
      <c r="AB349" s="411">
        <v>0</v>
      </c>
      <c r="AC349" s="411">
        <v>0</v>
      </c>
      <c r="AD349" s="411">
        <v>0</v>
      </c>
      <c r="AE349" s="411">
        <v>0</v>
      </c>
      <c r="AF349" s="411">
        <f t="shared" ref="AF349:AL349" si="103">AF348</f>
        <v>0</v>
      </c>
      <c r="AG349" s="411">
        <f t="shared" si="103"/>
        <v>0</v>
      </c>
      <c r="AH349" s="411">
        <f t="shared" si="103"/>
        <v>0</v>
      </c>
      <c r="AI349" s="411">
        <f t="shared" si="103"/>
        <v>0</v>
      </c>
      <c r="AJ349" s="411">
        <f t="shared" si="103"/>
        <v>0</v>
      </c>
      <c r="AK349" s="411">
        <f t="shared" si="103"/>
        <v>0</v>
      </c>
      <c r="AL349" s="411">
        <f t="shared" si="103"/>
        <v>0</v>
      </c>
      <c r="AM349" s="297"/>
    </row>
    <row r="350" spans="1:39" ht="15" outlineLevel="1">
      <c r="B350" s="315"/>
      <c r="C350" s="305"/>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12"/>
      <c r="AA350" s="412"/>
      <c r="AB350" s="412"/>
      <c r="AC350" s="412"/>
      <c r="AD350" s="412"/>
      <c r="AE350" s="412"/>
      <c r="AF350" s="412"/>
      <c r="AG350" s="412"/>
      <c r="AH350" s="412"/>
      <c r="AI350" s="412"/>
      <c r="AJ350" s="412"/>
      <c r="AK350" s="412"/>
      <c r="AL350" s="412"/>
      <c r="AM350" s="306"/>
    </row>
    <row r="351" spans="1:39" s="293" customFormat="1" ht="15.75" outlineLevel="1">
      <c r="A351" s="510"/>
      <c r="B351" s="288" t="s">
        <v>488</v>
      </c>
      <c r="C351" s="289"/>
      <c r="D351" s="290"/>
      <c r="E351" s="290"/>
      <c r="F351" s="290"/>
      <c r="G351" s="290"/>
      <c r="H351" s="290"/>
      <c r="I351" s="290"/>
      <c r="J351" s="290"/>
      <c r="K351" s="290"/>
      <c r="L351" s="290"/>
      <c r="M351" s="290"/>
      <c r="N351" s="290"/>
      <c r="O351" s="290"/>
      <c r="P351" s="289"/>
      <c r="Q351" s="289"/>
      <c r="R351" s="289"/>
      <c r="S351" s="289"/>
      <c r="T351" s="289"/>
      <c r="U351" s="289"/>
      <c r="V351" s="289"/>
      <c r="W351" s="289"/>
      <c r="X351" s="289"/>
      <c r="Y351" s="414"/>
      <c r="Z351" s="414"/>
      <c r="AA351" s="414"/>
      <c r="AB351" s="414"/>
      <c r="AC351" s="414"/>
      <c r="AD351" s="414"/>
      <c r="AE351" s="414"/>
      <c r="AF351" s="414"/>
      <c r="AG351" s="414"/>
      <c r="AH351" s="414"/>
      <c r="AI351" s="414"/>
      <c r="AJ351" s="414"/>
      <c r="AK351" s="414"/>
      <c r="AL351" s="414"/>
      <c r="AM351" s="292"/>
    </row>
    <row r="352" spans="1:39" s="283" customFormat="1" ht="15" outlineLevel="1">
      <c r="A352" s="509">
        <v>24</v>
      </c>
      <c r="B352" s="315" t="s">
        <v>14</v>
      </c>
      <c r="C352" s="291" t="s">
        <v>25</v>
      </c>
      <c r="D352" s="295"/>
      <c r="E352" s="295"/>
      <c r="F352" s="295"/>
      <c r="G352" s="295"/>
      <c r="H352" s="295"/>
      <c r="I352" s="295"/>
      <c r="J352" s="295"/>
      <c r="K352" s="295"/>
      <c r="L352" s="295"/>
      <c r="M352" s="295"/>
      <c r="N352" s="291"/>
      <c r="O352" s="295"/>
      <c r="P352" s="295"/>
      <c r="Q352" s="295"/>
      <c r="R352" s="295"/>
      <c r="S352" s="295"/>
      <c r="T352" s="295"/>
      <c r="U352" s="295"/>
      <c r="V352" s="295"/>
      <c r="W352" s="295"/>
      <c r="X352" s="295"/>
      <c r="Y352" s="410"/>
      <c r="Z352" s="410"/>
      <c r="AA352" s="410"/>
      <c r="AB352" s="410"/>
      <c r="AC352" s="410"/>
      <c r="AD352" s="410"/>
      <c r="AE352" s="410"/>
      <c r="AF352" s="410"/>
      <c r="AG352" s="410"/>
      <c r="AH352" s="410"/>
      <c r="AI352" s="410"/>
      <c r="AJ352" s="410"/>
      <c r="AK352" s="410"/>
      <c r="AL352" s="410"/>
      <c r="AM352" s="296">
        <f>SUM(Y352:AL352)</f>
        <v>0</v>
      </c>
    </row>
    <row r="353" spans="1:39" s="283" customFormat="1" ht="15" outlineLevel="1">
      <c r="A353" s="509"/>
      <c r="B353" s="315" t="s">
        <v>249</v>
      </c>
      <c r="C353" s="291" t="s">
        <v>163</v>
      </c>
      <c r="D353" s="295"/>
      <c r="E353" s="295"/>
      <c r="F353" s="295"/>
      <c r="G353" s="295"/>
      <c r="H353" s="295"/>
      <c r="I353" s="295"/>
      <c r="J353" s="295"/>
      <c r="K353" s="295"/>
      <c r="L353" s="295"/>
      <c r="M353" s="295"/>
      <c r="N353" s="468"/>
      <c r="O353" s="295"/>
      <c r="P353" s="295"/>
      <c r="Q353" s="295"/>
      <c r="R353" s="295"/>
      <c r="S353" s="295"/>
      <c r="T353" s="295"/>
      <c r="U353" s="295"/>
      <c r="V353" s="295"/>
      <c r="W353" s="295"/>
      <c r="X353" s="295"/>
      <c r="Y353" s="411">
        <v>0</v>
      </c>
      <c r="Z353" s="411">
        <v>0</v>
      </c>
      <c r="AA353" s="411">
        <v>0</v>
      </c>
      <c r="AB353" s="411">
        <v>0</v>
      </c>
      <c r="AC353" s="411">
        <v>0</v>
      </c>
      <c r="AD353" s="411">
        <v>0</v>
      </c>
      <c r="AE353" s="411">
        <v>0</v>
      </c>
      <c r="AF353" s="411">
        <f t="shared" ref="AF353:AL353" si="104">AF352</f>
        <v>0</v>
      </c>
      <c r="AG353" s="411">
        <f t="shared" si="104"/>
        <v>0</v>
      </c>
      <c r="AH353" s="411">
        <f t="shared" si="104"/>
        <v>0</v>
      </c>
      <c r="AI353" s="411">
        <f t="shared" si="104"/>
        <v>0</v>
      </c>
      <c r="AJ353" s="411">
        <f t="shared" si="104"/>
        <v>0</v>
      </c>
      <c r="AK353" s="411">
        <f t="shared" si="104"/>
        <v>0</v>
      </c>
      <c r="AL353" s="411">
        <f t="shared" si="104"/>
        <v>0</v>
      </c>
      <c r="AM353" s="297"/>
    </row>
    <row r="354" spans="1:39" s="283" customFormat="1" ht="15" outlineLevel="1">
      <c r="A354" s="509"/>
      <c r="B354" s="315"/>
      <c r="C354" s="305"/>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412"/>
      <c r="Z354" s="412"/>
      <c r="AA354" s="412"/>
      <c r="AB354" s="412"/>
      <c r="AC354" s="412"/>
      <c r="AD354" s="412"/>
      <c r="AE354" s="412"/>
      <c r="AF354" s="412"/>
      <c r="AG354" s="412"/>
      <c r="AH354" s="412"/>
      <c r="AI354" s="412"/>
      <c r="AJ354" s="412"/>
      <c r="AK354" s="412"/>
      <c r="AL354" s="412"/>
      <c r="AM354" s="306"/>
    </row>
    <row r="355" spans="1:39" s="283" customFormat="1" ht="15" outlineLevel="1">
      <c r="A355" s="509">
        <v>25</v>
      </c>
      <c r="B355" s="314" t="s">
        <v>21</v>
      </c>
      <c r="C355" s="291" t="s">
        <v>25</v>
      </c>
      <c r="D355" s="295"/>
      <c r="E355" s="295"/>
      <c r="F355" s="295"/>
      <c r="G355" s="295"/>
      <c r="H355" s="295"/>
      <c r="I355" s="295"/>
      <c r="J355" s="295"/>
      <c r="K355" s="295"/>
      <c r="L355" s="295"/>
      <c r="M355" s="295"/>
      <c r="N355" s="295">
        <v>0</v>
      </c>
      <c r="O355" s="295"/>
      <c r="P355" s="295"/>
      <c r="Q355" s="295"/>
      <c r="R355" s="295"/>
      <c r="S355" s="295"/>
      <c r="T355" s="295"/>
      <c r="U355" s="295"/>
      <c r="V355" s="295"/>
      <c r="W355" s="295"/>
      <c r="X355" s="295"/>
      <c r="Y355" s="415"/>
      <c r="Z355" s="415"/>
      <c r="AA355" s="415"/>
      <c r="AB355" s="415"/>
      <c r="AC355" s="415"/>
      <c r="AD355" s="415"/>
      <c r="AE355" s="415"/>
      <c r="AF355" s="415"/>
      <c r="AG355" s="415"/>
      <c r="AH355" s="415"/>
      <c r="AI355" s="415"/>
      <c r="AJ355" s="415"/>
      <c r="AK355" s="415"/>
      <c r="AL355" s="415"/>
      <c r="AM355" s="296">
        <f>SUM(Y355:AL355)</f>
        <v>0</v>
      </c>
    </row>
    <row r="356" spans="1:39" s="283" customFormat="1" ht="15" outlineLevel="1">
      <c r="A356" s="509"/>
      <c r="B356" s="315" t="s">
        <v>249</v>
      </c>
      <c r="C356" s="291" t="s">
        <v>163</v>
      </c>
      <c r="D356" s="295"/>
      <c r="E356" s="295"/>
      <c r="F356" s="295"/>
      <c r="G356" s="295"/>
      <c r="H356" s="295"/>
      <c r="I356" s="295"/>
      <c r="J356" s="295"/>
      <c r="K356" s="295"/>
      <c r="L356" s="295"/>
      <c r="M356" s="295"/>
      <c r="N356" s="295">
        <f>N355</f>
        <v>0</v>
      </c>
      <c r="O356" s="295"/>
      <c r="P356" s="295"/>
      <c r="Q356" s="295"/>
      <c r="R356" s="295"/>
      <c r="S356" s="295"/>
      <c r="T356" s="295"/>
      <c r="U356" s="295"/>
      <c r="V356" s="295"/>
      <c r="W356" s="295"/>
      <c r="X356" s="295"/>
      <c r="Y356" s="411">
        <v>0</v>
      </c>
      <c r="Z356" s="411">
        <v>0</v>
      </c>
      <c r="AA356" s="411">
        <v>0</v>
      </c>
      <c r="AB356" s="411">
        <v>0</v>
      </c>
      <c r="AC356" s="411">
        <v>0</v>
      </c>
      <c r="AD356" s="411">
        <v>0</v>
      </c>
      <c r="AE356" s="411">
        <v>0</v>
      </c>
      <c r="AF356" s="411">
        <f t="shared" ref="AF356:AL356" si="105">AF355</f>
        <v>0</v>
      </c>
      <c r="AG356" s="411">
        <f t="shared" si="105"/>
        <v>0</v>
      </c>
      <c r="AH356" s="411">
        <f t="shared" si="105"/>
        <v>0</v>
      </c>
      <c r="AI356" s="411">
        <f t="shared" si="105"/>
        <v>0</v>
      </c>
      <c r="AJ356" s="411">
        <f t="shared" si="105"/>
        <v>0</v>
      </c>
      <c r="AK356" s="411">
        <f t="shared" si="105"/>
        <v>0</v>
      </c>
      <c r="AL356" s="411">
        <f t="shared" si="105"/>
        <v>0</v>
      </c>
      <c r="AM356" s="311"/>
    </row>
    <row r="357" spans="1:39" s="283" customFormat="1" ht="15" outlineLevel="1">
      <c r="A357" s="509"/>
      <c r="B357" s="314"/>
      <c r="C357" s="312"/>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416"/>
      <c r="Z357" s="417"/>
      <c r="AA357" s="416"/>
      <c r="AB357" s="416"/>
      <c r="AC357" s="416"/>
      <c r="AD357" s="416"/>
      <c r="AE357" s="416"/>
      <c r="AF357" s="416"/>
      <c r="AG357" s="416"/>
      <c r="AH357" s="416"/>
      <c r="AI357" s="416"/>
      <c r="AJ357" s="416"/>
      <c r="AK357" s="416"/>
      <c r="AL357" s="416"/>
      <c r="AM357" s="313"/>
    </row>
    <row r="358" spans="1:39" ht="15.75" outlineLevel="1">
      <c r="A358" s="510"/>
      <c r="B358" s="288" t="s">
        <v>15</v>
      </c>
      <c r="C358" s="320"/>
      <c r="D358" s="290"/>
      <c r="E358" s="289"/>
      <c r="F358" s="289"/>
      <c r="G358" s="289"/>
      <c r="H358" s="289"/>
      <c r="I358" s="289"/>
      <c r="J358" s="289"/>
      <c r="K358" s="289"/>
      <c r="L358" s="289"/>
      <c r="M358" s="289"/>
      <c r="N358" s="291"/>
      <c r="O358" s="289"/>
      <c r="P358" s="289"/>
      <c r="Q358" s="289"/>
      <c r="R358" s="289"/>
      <c r="S358" s="289"/>
      <c r="T358" s="289"/>
      <c r="U358" s="289"/>
      <c r="V358" s="289"/>
      <c r="W358" s="289"/>
      <c r="X358" s="289"/>
      <c r="Y358" s="414"/>
      <c r="Z358" s="414"/>
      <c r="AA358" s="414"/>
      <c r="AB358" s="414"/>
      <c r="AC358" s="414"/>
      <c r="AD358" s="414"/>
      <c r="AE358" s="414"/>
      <c r="AF358" s="414"/>
      <c r="AG358" s="414"/>
      <c r="AH358" s="414"/>
      <c r="AI358" s="414"/>
      <c r="AJ358" s="414"/>
      <c r="AK358" s="414"/>
      <c r="AL358" s="414"/>
      <c r="AM358" s="292"/>
    </row>
    <row r="359" spans="1:39" ht="15" outlineLevel="1">
      <c r="A359" s="509">
        <v>26</v>
      </c>
      <c r="B359" s="321" t="s">
        <v>16</v>
      </c>
      <c r="C359" s="291" t="s">
        <v>25</v>
      </c>
      <c r="D359" s="295"/>
      <c r="E359" s="295"/>
      <c r="F359" s="295"/>
      <c r="G359" s="295"/>
      <c r="H359" s="295"/>
      <c r="I359" s="295"/>
      <c r="J359" s="295"/>
      <c r="K359" s="295"/>
      <c r="L359" s="295"/>
      <c r="M359" s="295"/>
      <c r="N359" s="295">
        <v>12</v>
      </c>
      <c r="O359" s="295"/>
      <c r="P359" s="295"/>
      <c r="Q359" s="295"/>
      <c r="R359" s="295"/>
      <c r="S359" s="295"/>
      <c r="T359" s="295"/>
      <c r="U359" s="295"/>
      <c r="V359" s="295"/>
      <c r="W359" s="295"/>
      <c r="X359" s="295"/>
      <c r="Y359" s="426"/>
      <c r="Z359" s="415"/>
      <c r="AA359" s="415">
        <v>0.92</v>
      </c>
      <c r="AB359" s="415">
        <v>0.08</v>
      </c>
      <c r="AC359" s="415"/>
      <c r="AD359" s="415"/>
      <c r="AE359" s="415"/>
      <c r="AF359" s="415"/>
      <c r="AG359" s="415"/>
      <c r="AH359" s="415"/>
      <c r="AI359" s="415"/>
      <c r="AJ359" s="415"/>
      <c r="AK359" s="415"/>
      <c r="AL359" s="415"/>
      <c r="AM359" s="296">
        <f>SUM(Y359:AL359)</f>
        <v>1</v>
      </c>
    </row>
    <row r="360" spans="1:39" ht="15" outlineLevel="1">
      <c r="B360" s="294" t="s">
        <v>249</v>
      </c>
      <c r="C360" s="291" t="s">
        <v>163</v>
      </c>
      <c r="D360" s="295"/>
      <c r="E360" s="295"/>
      <c r="F360" s="295"/>
      <c r="G360" s="295"/>
      <c r="H360" s="295"/>
      <c r="I360" s="295"/>
      <c r="J360" s="295"/>
      <c r="K360" s="295"/>
      <c r="L360" s="295"/>
      <c r="M360" s="295"/>
      <c r="N360" s="295">
        <f>N359</f>
        <v>12</v>
      </c>
      <c r="O360" s="295"/>
      <c r="P360" s="295"/>
      <c r="Q360" s="295"/>
      <c r="R360" s="295"/>
      <c r="S360" s="295"/>
      <c r="T360" s="295"/>
      <c r="U360" s="295"/>
      <c r="V360" s="295"/>
      <c r="W360" s="295"/>
      <c r="X360" s="295"/>
      <c r="Y360" s="411">
        <v>0</v>
      </c>
      <c r="Z360" s="411">
        <v>0</v>
      </c>
      <c r="AA360" s="411">
        <v>0.92</v>
      </c>
      <c r="AB360" s="411">
        <v>0.08</v>
      </c>
      <c r="AC360" s="411">
        <v>0</v>
      </c>
      <c r="AD360" s="411">
        <v>0</v>
      </c>
      <c r="AE360" s="411">
        <v>0</v>
      </c>
      <c r="AF360" s="411">
        <f t="shared" ref="AF360:AL360" si="106">AF359</f>
        <v>0</v>
      </c>
      <c r="AG360" s="411">
        <f t="shared" si="106"/>
        <v>0</v>
      </c>
      <c r="AH360" s="411">
        <f t="shared" si="106"/>
        <v>0</v>
      </c>
      <c r="AI360" s="411">
        <f t="shared" si="106"/>
        <v>0</v>
      </c>
      <c r="AJ360" s="411">
        <f t="shared" si="106"/>
        <v>0</v>
      </c>
      <c r="AK360" s="411">
        <f t="shared" si="106"/>
        <v>0</v>
      </c>
      <c r="AL360" s="411">
        <f t="shared" si="106"/>
        <v>0</v>
      </c>
      <c r="AM360" s="306"/>
    </row>
    <row r="361" spans="1:39" ht="15" outlineLevel="1">
      <c r="A361" s="512"/>
      <c r="B361" s="322"/>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423"/>
      <c r="Z361" s="424"/>
      <c r="AA361" s="424"/>
      <c r="AB361" s="424"/>
      <c r="AC361" s="424"/>
      <c r="AD361" s="424"/>
      <c r="AE361" s="424"/>
      <c r="AF361" s="424"/>
      <c r="AG361" s="424"/>
      <c r="AH361" s="424"/>
      <c r="AI361" s="424"/>
      <c r="AJ361" s="424"/>
      <c r="AK361" s="424"/>
      <c r="AL361" s="424"/>
      <c r="AM361" s="297"/>
    </row>
    <row r="362" spans="1:39" ht="15" outlineLevel="1">
      <c r="A362" s="509">
        <v>27</v>
      </c>
      <c r="B362" s="321" t="s">
        <v>17</v>
      </c>
      <c r="C362" s="291" t="s">
        <v>25</v>
      </c>
      <c r="D362" s="295"/>
      <c r="E362" s="295"/>
      <c r="F362" s="295"/>
      <c r="G362" s="295"/>
      <c r="H362" s="295"/>
      <c r="I362" s="295"/>
      <c r="J362" s="295"/>
      <c r="K362" s="295"/>
      <c r="L362" s="295"/>
      <c r="M362" s="295"/>
      <c r="N362" s="295">
        <v>12</v>
      </c>
      <c r="O362" s="295"/>
      <c r="P362" s="295"/>
      <c r="Q362" s="295"/>
      <c r="R362" s="295"/>
      <c r="S362" s="295"/>
      <c r="T362" s="295"/>
      <c r="U362" s="295"/>
      <c r="V362" s="295"/>
      <c r="W362" s="295"/>
      <c r="X362" s="295"/>
      <c r="Y362" s="426"/>
      <c r="Z362" s="415"/>
      <c r="AA362" s="415">
        <v>1</v>
      </c>
      <c r="AB362" s="415"/>
      <c r="AC362" s="415"/>
      <c r="AD362" s="415"/>
      <c r="AE362" s="415"/>
      <c r="AF362" s="415"/>
      <c r="AG362" s="415"/>
      <c r="AH362" s="415"/>
      <c r="AI362" s="415"/>
      <c r="AJ362" s="415"/>
      <c r="AK362" s="415"/>
      <c r="AL362" s="415"/>
      <c r="AM362" s="296">
        <f>SUM(Y362:AL362)</f>
        <v>1</v>
      </c>
    </row>
    <row r="363" spans="1:39" ht="15" outlineLevel="1">
      <c r="B363" s="294" t="s">
        <v>249</v>
      </c>
      <c r="C363" s="291" t="s">
        <v>163</v>
      </c>
      <c r="D363" s="295"/>
      <c r="E363" s="295"/>
      <c r="F363" s="295"/>
      <c r="G363" s="295"/>
      <c r="H363" s="295"/>
      <c r="I363" s="295"/>
      <c r="J363" s="295"/>
      <c r="K363" s="295"/>
      <c r="L363" s="295"/>
      <c r="M363" s="295"/>
      <c r="N363" s="295">
        <f>N362</f>
        <v>12</v>
      </c>
      <c r="O363" s="295"/>
      <c r="P363" s="295"/>
      <c r="Q363" s="295"/>
      <c r="R363" s="295"/>
      <c r="S363" s="295"/>
      <c r="T363" s="295"/>
      <c r="U363" s="295"/>
      <c r="V363" s="295"/>
      <c r="W363" s="295"/>
      <c r="X363" s="295"/>
      <c r="Y363" s="411">
        <v>0</v>
      </c>
      <c r="Z363" s="411">
        <v>0</v>
      </c>
      <c r="AA363" s="411">
        <v>1</v>
      </c>
      <c r="AB363" s="411">
        <v>0</v>
      </c>
      <c r="AC363" s="411">
        <v>0</v>
      </c>
      <c r="AD363" s="411">
        <v>0</v>
      </c>
      <c r="AE363" s="411">
        <v>0</v>
      </c>
      <c r="AF363" s="411">
        <f t="shared" ref="AF363:AL363" si="107">AF362</f>
        <v>0</v>
      </c>
      <c r="AG363" s="411">
        <f t="shared" si="107"/>
        <v>0</v>
      </c>
      <c r="AH363" s="411">
        <f t="shared" si="107"/>
        <v>0</v>
      </c>
      <c r="AI363" s="411">
        <f t="shared" si="107"/>
        <v>0</v>
      </c>
      <c r="AJ363" s="411">
        <f t="shared" si="107"/>
        <v>0</v>
      </c>
      <c r="AK363" s="411">
        <f t="shared" si="107"/>
        <v>0</v>
      </c>
      <c r="AL363" s="411">
        <f t="shared" si="107"/>
        <v>0</v>
      </c>
      <c r="AM363" s="306"/>
    </row>
    <row r="364" spans="1:39" ht="15.75" outlineLevel="1">
      <c r="A364" s="512"/>
      <c r="B364" s="323"/>
      <c r="C364" s="300"/>
      <c r="D364" s="291"/>
      <c r="E364" s="291"/>
      <c r="F364" s="291"/>
      <c r="G364" s="291"/>
      <c r="H364" s="291"/>
      <c r="I364" s="291"/>
      <c r="J364" s="291"/>
      <c r="K364" s="291"/>
      <c r="L364" s="291"/>
      <c r="M364" s="291"/>
      <c r="N364" s="300"/>
      <c r="O364" s="291"/>
      <c r="P364" s="291"/>
      <c r="Q364" s="291"/>
      <c r="R364" s="291"/>
      <c r="S364" s="291"/>
      <c r="T364" s="291"/>
      <c r="U364" s="291"/>
      <c r="V364" s="291"/>
      <c r="W364" s="291"/>
      <c r="X364" s="291"/>
      <c r="Y364" s="412"/>
      <c r="Z364" s="412"/>
      <c r="AA364" s="412"/>
      <c r="AB364" s="412"/>
      <c r="AC364" s="412"/>
      <c r="AD364" s="412"/>
      <c r="AE364" s="412"/>
      <c r="AF364" s="412"/>
      <c r="AG364" s="412"/>
      <c r="AH364" s="412"/>
      <c r="AI364" s="412"/>
      <c r="AJ364" s="412"/>
      <c r="AK364" s="412"/>
      <c r="AL364" s="412"/>
      <c r="AM364" s="306"/>
    </row>
    <row r="365" spans="1:39" ht="15" outlineLevel="1">
      <c r="A365" s="509">
        <v>28</v>
      </c>
      <c r="B365" s="321" t="s">
        <v>18</v>
      </c>
      <c r="C365" s="291" t="s">
        <v>25</v>
      </c>
      <c r="D365" s="295"/>
      <c r="E365" s="295"/>
      <c r="F365" s="295"/>
      <c r="G365" s="295"/>
      <c r="H365" s="295"/>
      <c r="I365" s="295"/>
      <c r="J365" s="295"/>
      <c r="K365" s="295"/>
      <c r="L365" s="295"/>
      <c r="M365" s="295"/>
      <c r="N365" s="295">
        <v>0</v>
      </c>
      <c r="O365" s="295"/>
      <c r="P365" s="295"/>
      <c r="Q365" s="295"/>
      <c r="R365" s="295"/>
      <c r="S365" s="295"/>
      <c r="T365" s="295"/>
      <c r="U365" s="295"/>
      <c r="V365" s="295"/>
      <c r="W365" s="295"/>
      <c r="X365" s="295"/>
      <c r="Y365" s="426"/>
      <c r="Z365" s="415"/>
      <c r="AA365" s="415"/>
      <c r="AB365" s="415"/>
      <c r="AC365" s="415"/>
      <c r="AD365" s="415"/>
      <c r="AE365" s="415"/>
      <c r="AF365" s="415"/>
      <c r="AG365" s="415"/>
      <c r="AH365" s="415"/>
      <c r="AI365" s="415"/>
      <c r="AJ365" s="415"/>
      <c r="AK365" s="415"/>
      <c r="AL365" s="415"/>
      <c r="AM365" s="296">
        <f>SUM(Y365:AL365)</f>
        <v>0</v>
      </c>
    </row>
    <row r="366" spans="1:39" ht="15" outlineLevel="1">
      <c r="B366" s="294" t="s">
        <v>249</v>
      </c>
      <c r="C366" s="291" t="s">
        <v>163</v>
      </c>
      <c r="D366" s="295"/>
      <c r="E366" s="295"/>
      <c r="F366" s="295"/>
      <c r="G366" s="295"/>
      <c r="H366" s="295"/>
      <c r="I366" s="295"/>
      <c r="J366" s="295"/>
      <c r="K366" s="295"/>
      <c r="L366" s="295"/>
      <c r="M366" s="295"/>
      <c r="N366" s="295">
        <f>N365</f>
        <v>0</v>
      </c>
      <c r="O366" s="295"/>
      <c r="P366" s="295"/>
      <c r="Q366" s="295"/>
      <c r="R366" s="295"/>
      <c r="S366" s="295"/>
      <c r="T366" s="295"/>
      <c r="U366" s="295"/>
      <c r="V366" s="295"/>
      <c r="W366" s="295"/>
      <c r="X366" s="295"/>
      <c r="Y366" s="411">
        <v>0</v>
      </c>
      <c r="Z366" s="411">
        <v>0</v>
      </c>
      <c r="AA366" s="411">
        <v>0</v>
      </c>
      <c r="AB366" s="411">
        <v>0</v>
      </c>
      <c r="AC366" s="411">
        <v>0</v>
      </c>
      <c r="AD366" s="411">
        <v>0</v>
      </c>
      <c r="AE366" s="411">
        <v>0</v>
      </c>
      <c r="AF366" s="411">
        <f t="shared" ref="AF366:AL366" si="108">AF365</f>
        <v>0</v>
      </c>
      <c r="AG366" s="411">
        <f t="shared" si="108"/>
        <v>0</v>
      </c>
      <c r="AH366" s="411">
        <f t="shared" si="108"/>
        <v>0</v>
      </c>
      <c r="AI366" s="411">
        <f t="shared" si="108"/>
        <v>0</v>
      </c>
      <c r="AJ366" s="411">
        <f t="shared" si="108"/>
        <v>0</v>
      </c>
      <c r="AK366" s="411">
        <f t="shared" si="108"/>
        <v>0</v>
      </c>
      <c r="AL366" s="411">
        <f t="shared" si="108"/>
        <v>0</v>
      </c>
      <c r="AM366" s="297"/>
    </row>
    <row r="367" spans="1:39" ht="15" outlineLevel="1">
      <c r="A367" s="512"/>
      <c r="B367" s="322"/>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412"/>
      <c r="Z367" s="412"/>
      <c r="AA367" s="412"/>
      <c r="AB367" s="412"/>
      <c r="AC367" s="412"/>
      <c r="AD367" s="412"/>
      <c r="AE367" s="412"/>
      <c r="AF367" s="412"/>
      <c r="AG367" s="412"/>
      <c r="AH367" s="412"/>
      <c r="AI367" s="412"/>
      <c r="AJ367" s="412"/>
      <c r="AK367" s="412"/>
      <c r="AL367" s="412"/>
      <c r="AM367" s="306"/>
    </row>
    <row r="368" spans="1:39" ht="15" outlineLevel="1">
      <c r="A368" s="509">
        <v>29</v>
      </c>
      <c r="B368" s="324" t="s">
        <v>19</v>
      </c>
      <c r="C368" s="291" t="s">
        <v>25</v>
      </c>
      <c r="D368" s="295"/>
      <c r="E368" s="295"/>
      <c r="F368" s="295"/>
      <c r="G368" s="295"/>
      <c r="H368" s="295"/>
      <c r="I368" s="295"/>
      <c r="J368" s="295"/>
      <c r="K368" s="295"/>
      <c r="L368" s="295"/>
      <c r="M368" s="295"/>
      <c r="N368" s="295">
        <v>0</v>
      </c>
      <c r="O368" s="295"/>
      <c r="P368" s="295"/>
      <c r="Q368" s="295"/>
      <c r="R368" s="295"/>
      <c r="S368" s="295"/>
      <c r="T368" s="295"/>
      <c r="U368" s="295"/>
      <c r="V368" s="295"/>
      <c r="W368" s="295"/>
      <c r="X368" s="295"/>
      <c r="Y368" s="426"/>
      <c r="Z368" s="415"/>
      <c r="AA368" s="415"/>
      <c r="AB368" s="415"/>
      <c r="AC368" s="415"/>
      <c r="AD368" s="415"/>
      <c r="AE368" s="415"/>
      <c r="AF368" s="415"/>
      <c r="AG368" s="415"/>
      <c r="AH368" s="415"/>
      <c r="AI368" s="415"/>
      <c r="AJ368" s="415"/>
      <c r="AK368" s="415"/>
      <c r="AL368" s="415"/>
      <c r="AM368" s="296">
        <f>SUM(Y368:AL368)</f>
        <v>0</v>
      </c>
    </row>
    <row r="369" spans="1:39" ht="15" outlineLevel="1">
      <c r="B369" s="324" t="s">
        <v>249</v>
      </c>
      <c r="C369" s="291" t="s">
        <v>163</v>
      </c>
      <c r="D369" s="295"/>
      <c r="E369" s="295"/>
      <c r="F369" s="295"/>
      <c r="G369" s="295"/>
      <c r="H369" s="295"/>
      <c r="I369" s="295"/>
      <c r="J369" s="295"/>
      <c r="K369" s="295"/>
      <c r="L369" s="295"/>
      <c r="M369" s="295"/>
      <c r="N369" s="295">
        <f>N368</f>
        <v>0</v>
      </c>
      <c r="O369" s="295"/>
      <c r="P369" s="295"/>
      <c r="Q369" s="295"/>
      <c r="R369" s="295"/>
      <c r="S369" s="295"/>
      <c r="T369" s="295"/>
      <c r="U369" s="295"/>
      <c r="V369" s="295"/>
      <c r="W369" s="295"/>
      <c r="X369" s="295"/>
      <c r="Y369" s="411">
        <v>0</v>
      </c>
      <c r="Z369" s="411">
        <v>0</v>
      </c>
      <c r="AA369" s="411">
        <v>0</v>
      </c>
      <c r="AB369" s="411">
        <v>0</v>
      </c>
      <c r="AC369" s="411">
        <v>0</v>
      </c>
      <c r="AD369" s="411">
        <v>0</v>
      </c>
      <c r="AE369" s="411">
        <v>0</v>
      </c>
      <c r="AF369" s="411">
        <f t="shared" ref="AF369:AL369" si="109">AF368</f>
        <v>0</v>
      </c>
      <c r="AG369" s="411">
        <f t="shared" si="109"/>
        <v>0</v>
      </c>
      <c r="AH369" s="411">
        <f t="shared" si="109"/>
        <v>0</v>
      </c>
      <c r="AI369" s="411">
        <f t="shared" si="109"/>
        <v>0</v>
      </c>
      <c r="AJ369" s="411">
        <f t="shared" si="109"/>
        <v>0</v>
      </c>
      <c r="AK369" s="411">
        <f t="shared" si="109"/>
        <v>0</v>
      </c>
      <c r="AL369" s="411">
        <f t="shared" si="109"/>
        <v>0</v>
      </c>
      <c r="AM369" s="297"/>
    </row>
    <row r="370" spans="1:39" ht="15" outlineLevel="1">
      <c r="B370" s="324"/>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423"/>
      <c r="Z370" s="423"/>
      <c r="AA370" s="423"/>
      <c r="AB370" s="423"/>
      <c r="AC370" s="423"/>
      <c r="AD370" s="423"/>
      <c r="AE370" s="423"/>
      <c r="AF370" s="423"/>
      <c r="AG370" s="423"/>
      <c r="AH370" s="423"/>
      <c r="AI370" s="423"/>
      <c r="AJ370" s="423"/>
      <c r="AK370" s="423"/>
      <c r="AL370" s="423"/>
      <c r="AM370" s="313"/>
    </row>
    <row r="371" spans="1:39" s="283" customFormat="1" ht="15" outlineLevel="1">
      <c r="A371" s="509">
        <v>30</v>
      </c>
      <c r="B371" s="324" t="s">
        <v>489</v>
      </c>
      <c r="C371" s="291" t="s">
        <v>25</v>
      </c>
      <c r="D371" s="295"/>
      <c r="E371" s="295"/>
      <c r="F371" s="295"/>
      <c r="G371" s="295"/>
      <c r="H371" s="295"/>
      <c r="I371" s="295"/>
      <c r="J371" s="295"/>
      <c r="K371" s="295"/>
      <c r="L371" s="295"/>
      <c r="M371" s="295"/>
      <c r="N371" s="295">
        <v>0</v>
      </c>
      <c r="O371" s="295"/>
      <c r="P371" s="295"/>
      <c r="Q371" s="295"/>
      <c r="R371" s="295"/>
      <c r="S371" s="295"/>
      <c r="T371" s="295"/>
      <c r="U371" s="295"/>
      <c r="V371" s="295"/>
      <c r="W371" s="295"/>
      <c r="X371" s="295"/>
      <c r="Y371" s="410"/>
      <c r="Z371" s="410"/>
      <c r="AA371" s="410"/>
      <c r="AB371" s="410"/>
      <c r="AC371" s="410"/>
      <c r="AD371" s="410"/>
      <c r="AE371" s="410"/>
      <c r="AF371" s="410"/>
      <c r="AG371" s="410"/>
      <c r="AH371" s="410"/>
      <c r="AI371" s="410"/>
      <c r="AJ371" s="410"/>
      <c r="AK371" s="410"/>
      <c r="AL371" s="410"/>
      <c r="AM371" s="296">
        <f>SUM(Y371:AL371)</f>
        <v>0</v>
      </c>
    </row>
    <row r="372" spans="1:39" s="283" customFormat="1" ht="15" outlineLevel="1">
      <c r="A372" s="509"/>
      <c r="B372" s="324" t="s">
        <v>249</v>
      </c>
      <c r="C372" s="291" t="s">
        <v>163</v>
      </c>
      <c r="D372" s="295"/>
      <c r="E372" s="295"/>
      <c r="F372" s="295"/>
      <c r="G372" s="295"/>
      <c r="H372" s="295"/>
      <c r="I372" s="295"/>
      <c r="J372" s="295"/>
      <c r="K372" s="295"/>
      <c r="L372" s="295"/>
      <c r="M372" s="295"/>
      <c r="N372" s="295">
        <f>N371</f>
        <v>0</v>
      </c>
      <c r="O372" s="295"/>
      <c r="P372" s="295"/>
      <c r="Q372" s="295"/>
      <c r="R372" s="295"/>
      <c r="S372" s="295"/>
      <c r="T372" s="295"/>
      <c r="U372" s="295"/>
      <c r="V372" s="295"/>
      <c r="W372" s="295"/>
      <c r="X372" s="295"/>
      <c r="Y372" s="411">
        <v>0</v>
      </c>
      <c r="Z372" s="411">
        <v>0</v>
      </c>
      <c r="AA372" s="411">
        <v>0</v>
      </c>
      <c r="AB372" s="411">
        <v>0</v>
      </c>
      <c r="AC372" s="411">
        <v>0</v>
      </c>
      <c r="AD372" s="411">
        <v>0</v>
      </c>
      <c r="AE372" s="411">
        <v>0</v>
      </c>
      <c r="AF372" s="411">
        <f t="shared" ref="AF372:AL372" si="110">AF371</f>
        <v>0</v>
      </c>
      <c r="AG372" s="411">
        <f t="shared" si="110"/>
        <v>0</v>
      </c>
      <c r="AH372" s="411">
        <f t="shared" si="110"/>
        <v>0</v>
      </c>
      <c r="AI372" s="411">
        <f t="shared" si="110"/>
        <v>0</v>
      </c>
      <c r="AJ372" s="411">
        <f t="shared" si="110"/>
        <v>0</v>
      </c>
      <c r="AK372" s="411">
        <f t="shared" si="110"/>
        <v>0</v>
      </c>
      <c r="AL372" s="411">
        <f t="shared" si="110"/>
        <v>0</v>
      </c>
      <c r="AM372" s="297"/>
    </row>
    <row r="373" spans="1:39" s="283" customFormat="1" ht="15" outlineLevel="1">
      <c r="A373" s="509"/>
      <c r="B373" s="324"/>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412"/>
      <c r="Z373" s="412"/>
      <c r="AA373" s="412"/>
      <c r="AB373" s="412"/>
      <c r="AC373" s="412"/>
      <c r="AD373" s="412"/>
      <c r="AE373" s="412"/>
      <c r="AF373" s="412"/>
      <c r="AG373" s="412"/>
      <c r="AH373" s="412"/>
      <c r="AI373" s="412"/>
      <c r="AJ373" s="412"/>
      <c r="AK373" s="412"/>
      <c r="AL373" s="412"/>
      <c r="AM373" s="313"/>
    </row>
    <row r="374" spans="1:39" s="283" customFormat="1" ht="15.75" outlineLevel="1">
      <c r="A374" s="509"/>
      <c r="B374" s="288" t="s">
        <v>490</v>
      </c>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12"/>
      <c r="AA374" s="412"/>
      <c r="AB374" s="412"/>
      <c r="AC374" s="412"/>
      <c r="AD374" s="412"/>
      <c r="AE374" s="412"/>
      <c r="AF374" s="412"/>
      <c r="AG374" s="412"/>
      <c r="AH374" s="412"/>
      <c r="AI374" s="412"/>
      <c r="AJ374" s="412"/>
      <c r="AK374" s="412"/>
      <c r="AL374" s="412"/>
      <c r="AM374" s="313"/>
    </row>
    <row r="375" spans="1:39" s="283" customFormat="1" ht="15" outlineLevel="1">
      <c r="A375" s="509">
        <v>31</v>
      </c>
      <c r="B375" s="324" t="s">
        <v>491</v>
      </c>
      <c r="C375" s="291" t="s">
        <v>25</v>
      </c>
      <c r="D375" s="295"/>
      <c r="E375" s="295"/>
      <c r="F375" s="295"/>
      <c r="G375" s="295"/>
      <c r="H375" s="295"/>
      <c r="I375" s="295"/>
      <c r="J375" s="295"/>
      <c r="K375" s="295"/>
      <c r="L375" s="295"/>
      <c r="M375" s="295"/>
      <c r="N375" s="295">
        <v>0</v>
      </c>
      <c r="O375" s="295"/>
      <c r="P375" s="295"/>
      <c r="Q375" s="295"/>
      <c r="R375" s="295"/>
      <c r="S375" s="295"/>
      <c r="T375" s="295"/>
      <c r="U375" s="295"/>
      <c r="V375" s="295"/>
      <c r="W375" s="295"/>
      <c r="X375" s="295"/>
      <c r="Y375" s="410"/>
      <c r="Z375" s="410"/>
      <c r="AA375" s="410"/>
      <c r="AB375" s="410"/>
      <c r="AC375" s="410"/>
      <c r="AD375" s="410"/>
      <c r="AE375" s="410"/>
      <c r="AF375" s="410"/>
      <c r="AG375" s="410"/>
      <c r="AH375" s="410"/>
      <c r="AI375" s="410"/>
      <c r="AJ375" s="410"/>
      <c r="AK375" s="410"/>
      <c r="AL375" s="410"/>
      <c r="AM375" s="296">
        <f>SUM(Y375:AL375)</f>
        <v>0</v>
      </c>
    </row>
    <row r="376" spans="1:39" s="283" customFormat="1" ht="15" outlineLevel="1">
      <c r="A376" s="509"/>
      <c r="B376" s="324" t="s">
        <v>249</v>
      </c>
      <c r="C376" s="291" t="s">
        <v>163</v>
      </c>
      <c r="D376" s="295"/>
      <c r="E376" s="295"/>
      <c r="F376" s="295"/>
      <c r="G376" s="295"/>
      <c r="H376" s="295"/>
      <c r="I376" s="295"/>
      <c r="J376" s="295"/>
      <c r="K376" s="295"/>
      <c r="L376" s="295"/>
      <c r="M376" s="295"/>
      <c r="N376" s="295">
        <f>N375</f>
        <v>0</v>
      </c>
      <c r="O376" s="295"/>
      <c r="P376" s="295"/>
      <c r="Q376" s="295"/>
      <c r="R376" s="295"/>
      <c r="S376" s="295"/>
      <c r="T376" s="295"/>
      <c r="U376" s="295"/>
      <c r="V376" s="295"/>
      <c r="W376" s="295"/>
      <c r="X376" s="295"/>
      <c r="Y376" s="411">
        <v>0</v>
      </c>
      <c r="Z376" s="411">
        <v>0</v>
      </c>
      <c r="AA376" s="411">
        <v>0</v>
      </c>
      <c r="AB376" s="411">
        <v>0</v>
      </c>
      <c r="AC376" s="411">
        <v>0</v>
      </c>
      <c r="AD376" s="411">
        <v>0</v>
      </c>
      <c r="AE376" s="411">
        <v>0</v>
      </c>
      <c r="AF376" s="411">
        <f t="shared" ref="AF376:AL376" si="111">AF375</f>
        <v>0</v>
      </c>
      <c r="AG376" s="411">
        <f t="shared" si="111"/>
        <v>0</v>
      </c>
      <c r="AH376" s="411">
        <f t="shared" si="111"/>
        <v>0</v>
      </c>
      <c r="AI376" s="411">
        <f t="shared" si="111"/>
        <v>0</v>
      </c>
      <c r="AJ376" s="411">
        <f t="shared" si="111"/>
        <v>0</v>
      </c>
      <c r="AK376" s="411">
        <f t="shared" si="111"/>
        <v>0</v>
      </c>
      <c r="AL376" s="411">
        <f t="shared" si="111"/>
        <v>0</v>
      </c>
      <c r="AM376" s="297"/>
    </row>
    <row r="377" spans="1:39" s="283" customFormat="1" ht="15" outlineLevel="1">
      <c r="A377" s="509"/>
      <c r="B377" s="324"/>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12"/>
      <c r="AA377" s="412"/>
      <c r="AB377" s="412"/>
      <c r="AC377" s="412"/>
      <c r="AD377" s="412"/>
      <c r="AE377" s="412"/>
      <c r="AF377" s="412"/>
      <c r="AG377" s="412"/>
      <c r="AH377" s="412"/>
      <c r="AI377" s="412"/>
      <c r="AJ377" s="412"/>
      <c r="AK377" s="412"/>
      <c r="AL377" s="412"/>
      <c r="AM377" s="313"/>
    </row>
    <row r="378" spans="1:39" s="283" customFormat="1" ht="15" outlineLevel="1">
      <c r="A378" s="509">
        <v>32</v>
      </c>
      <c r="B378" s="324" t="s">
        <v>492</v>
      </c>
      <c r="C378" s="291" t="s">
        <v>25</v>
      </c>
      <c r="D378" s="295"/>
      <c r="E378" s="295"/>
      <c r="F378" s="295"/>
      <c r="G378" s="295"/>
      <c r="H378" s="295"/>
      <c r="I378" s="295"/>
      <c r="J378" s="295"/>
      <c r="K378" s="295"/>
      <c r="L378" s="295"/>
      <c r="M378" s="295"/>
      <c r="N378" s="295">
        <v>0</v>
      </c>
      <c r="O378" s="295"/>
      <c r="P378" s="295"/>
      <c r="Q378" s="295"/>
      <c r="R378" s="295"/>
      <c r="S378" s="295"/>
      <c r="T378" s="295"/>
      <c r="U378" s="295"/>
      <c r="V378" s="295"/>
      <c r="W378" s="295"/>
      <c r="X378" s="295"/>
      <c r="Y378" s="410"/>
      <c r="Z378" s="410"/>
      <c r="AA378" s="410"/>
      <c r="AB378" s="410"/>
      <c r="AC378" s="410"/>
      <c r="AD378" s="410"/>
      <c r="AE378" s="410"/>
      <c r="AF378" s="410"/>
      <c r="AG378" s="410"/>
      <c r="AH378" s="410"/>
      <c r="AI378" s="410"/>
      <c r="AJ378" s="410"/>
      <c r="AK378" s="410"/>
      <c r="AL378" s="410"/>
      <c r="AM378" s="296">
        <f>SUM(Y378:AL378)</f>
        <v>0</v>
      </c>
    </row>
    <row r="379" spans="1:39" s="283" customFormat="1" ht="15" outlineLevel="1">
      <c r="A379" s="509"/>
      <c r="B379" s="324" t="s">
        <v>249</v>
      </c>
      <c r="C379" s="291" t="s">
        <v>163</v>
      </c>
      <c r="D379" s="295"/>
      <c r="E379" s="295"/>
      <c r="F379" s="295"/>
      <c r="G379" s="295"/>
      <c r="H379" s="295"/>
      <c r="I379" s="295"/>
      <c r="J379" s="295"/>
      <c r="K379" s="295"/>
      <c r="L379" s="295"/>
      <c r="M379" s="295"/>
      <c r="N379" s="295">
        <f>N378</f>
        <v>0</v>
      </c>
      <c r="O379" s="295"/>
      <c r="P379" s="295"/>
      <c r="Q379" s="295"/>
      <c r="R379" s="295"/>
      <c r="S379" s="295"/>
      <c r="T379" s="295"/>
      <c r="U379" s="295"/>
      <c r="V379" s="295"/>
      <c r="W379" s="295"/>
      <c r="X379" s="295"/>
      <c r="Y379" s="411">
        <v>0</v>
      </c>
      <c r="Z379" s="411">
        <v>0</v>
      </c>
      <c r="AA379" s="411">
        <v>0</v>
      </c>
      <c r="AB379" s="411">
        <v>0</v>
      </c>
      <c r="AC379" s="411">
        <v>0</v>
      </c>
      <c r="AD379" s="411">
        <v>0</v>
      </c>
      <c r="AE379" s="411">
        <v>0</v>
      </c>
      <c r="AF379" s="411">
        <f t="shared" ref="AF379:AL379" si="112">AF378</f>
        <v>0</v>
      </c>
      <c r="AG379" s="411">
        <f t="shared" si="112"/>
        <v>0</v>
      </c>
      <c r="AH379" s="411">
        <f t="shared" si="112"/>
        <v>0</v>
      </c>
      <c r="AI379" s="411">
        <f t="shared" si="112"/>
        <v>0</v>
      </c>
      <c r="AJ379" s="411">
        <f t="shared" si="112"/>
        <v>0</v>
      </c>
      <c r="AK379" s="411">
        <f t="shared" si="112"/>
        <v>0</v>
      </c>
      <c r="AL379" s="411">
        <f t="shared" si="112"/>
        <v>0</v>
      </c>
      <c r="AM379" s="297"/>
    </row>
    <row r="380" spans="1:39" s="283" customFormat="1" ht="15" outlineLevel="1">
      <c r="A380" s="509"/>
      <c r="B380" s="324"/>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412"/>
      <c r="Z380" s="412"/>
      <c r="AA380" s="412"/>
      <c r="AB380" s="412"/>
      <c r="AC380" s="412"/>
      <c r="AD380" s="412"/>
      <c r="AE380" s="412"/>
      <c r="AF380" s="412"/>
      <c r="AG380" s="412"/>
      <c r="AH380" s="412"/>
      <c r="AI380" s="412"/>
      <c r="AJ380" s="412"/>
      <c r="AK380" s="412"/>
      <c r="AL380" s="412"/>
      <c r="AM380" s="313"/>
    </row>
    <row r="381" spans="1:39" s="283" customFormat="1" ht="15" outlineLevel="1">
      <c r="A381" s="509">
        <v>33</v>
      </c>
      <c r="B381" s="324" t="s">
        <v>493</v>
      </c>
      <c r="C381" s="291" t="s">
        <v>25</v>
      </c>
      <c r="D381" s="295"/>
      <c r="E381" s="295"/>
      <c r="F381" s="295"/>
      <c r="G381" s="295"/>
      <c r="H381" s="295"/>
      <c r="I381" s="295"/>
      <c r="J381" s="295"/>
      <c r="K381" s="295"/>
      <c r="L381" s="295"/>
      <c r="M381" s="295"/>
      <c r="N381" s="295">
        <v>12</v>
      </c>
      <c r="O381" s="295"/>
      <c r="P381" s="295"/>
      <c r="Q381" s="295"/>
      <c r="R381" s="295"/>
      <c r="S381" s="295"/>
      <c r="T381" s="295"/>
      <c r="U381" s="295"/>
      <c r="V381" s="295"/>
      <c r="W381" s="295"/>
      <c r="X381" s="295"/>
      <c r="Y381" s="410"/>
      <c r="Z381" s="410"/>
      <c r="AA381" s="410"/>
      <c r="AB381" s="410"/>
      <c r="AC381" s="410"/>
      <c r="AD381" s="410"/>
      <c r="AE381" s="410"/>
      <c r="AF381" s="410"/>
      <c r="AG381" s="410"/>
      <c r="AH381" s="410"/>
      <c r="AI381" s="410"/>
      <c r="AJ381" s="410"/>
      <c r="AK381" s="410"/>
      <c r="AL381" s="410"/>
      <c r="AM381" s="296">
        <f>SUM(Y381:AL381)</f>
        <v>0</v>
      </c>
    </row>
    <row r="382" spans="1:39" s="283" customFormat="1" ht="15" outlineLevel="1">
      <c r="A382" s="509"/>
      <c r="B382" s="324" t="s">
        <v>249</v>
      </c>
      <c r="C382" s="291" t="s">
        <v>163</v>
      </c>
      <c r="D382" s="295"/>
      <c r="E382" s="295"/>
      <c r="F382" s="295"/>
      <c r="G382" s="295"/>
      <c r="H382" s="295"/>
      <c r="I382" s="295"/>
      <c r="J382" s="295"/>
      <c r="K382" s="295"/>
      <c r="L382" s="295"/>
      <c r="M382" s="295"/>
      <c r="N382" s="295">
        <f>N381</f>
        <v>12</v>
      </c>
      <c r="O382" s="295"/>
      <c r="P382" s="295"/>
      <c r="Q382" s="295"/>
      <c r="R382" s="295"/>
      <c r="S382" s="295"/>
      <c r="T382" s="295"/>
      <c r="U382" s="295"/>
      <c r="V382" s="295"/>
      <c r="W382" s="295"/>
      <c r="X382" s="295"/>
      <c r="Y382" s="411">
        <v>0</v>
      </c>
      <c r="Z382" s="411">
        <v>0</v>
      </c>
      <c r="AA382" s="411">
        <v>0</v>
      </c>
      <c r="AB382" s="411">
        <v>0</v>
      </c>
      <c r="AC382" s="411">
        <v>0</v>
      </c>
      <c r="AD382" s="411">
        <v>0</v>
      </c>
      <c r="AE382" s="411">
        <v>0</v>
      </c>
      <c r="AF382" s="411">
        <f t="shared" ref="AF382:AK382" si="113">AF381</f>
        <v>0</v>
      </c>
      <c r="AG382" s="411">
        <f t="shared" si="113"/>
        <v>0</v>
      </c>
      <c r="AH382" s="411">
        <f t="shared" si="113"/>
        <v>0</v>
      </c>
      <c r="AI382" s="411">
        <f t="shared" si="113"/>
        <v>0</v>
      </c>
      <c r="AJ382" s="411">
        <f t="shared" si="113"/>
        <v>0</v>
      </c>
      <c r="AK382" s="411">
        <f t="shared" si="113"/>
        <v>0</v>
      </c>
      <c r="AL382" s="411">
        <f>AL381</f>
        <v>0</v>
      </c>
      <c r="AM382" s="297"/>
    </row>
    <row r="383" spans="1:39" ht="15"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75">
      <c r="B384" s="327" t="s">
        <v>250</v>
      </c>
      <c r="C384" s="329"/>
      <c r="D384" s="329">
        <f>SUM(D279:D382)</f>
        <v>31997845</v>
      </c>
      <c r="E384" s="329">
        <f t="shared" ref="E384:M384" si="114">SUM(E279:E382)</f>
        <v>31252365.340000004</v>
      </c>
      <c r="F384" s="329">
        <f t="shared" si="114"/>
        <v>31013372.180000003</v>
      </c>
      <c r="G384" s="329">
        <f t="shared" si="114"/>
        <v>30146960.810000002</v>
      </c>
      <c r="H384" s="329">
        <f t="shared" si="114"/>
        <v>27697359.580000002</v>
      </c>
      <c r="I384" s="329">
        <f t="shared" si="114"/>
        <v>26739714.030000001</v>
      </c>
      <c r="J384" s="329">
        <f t="shared" si="114"/>
        <v>26595812.579999998</v>
      </c>
      <c r="K384" s="329">
        <f t="shared" si="114"/>
        <v>26515339.960000001</v>
      </c>
      <c r="L384" s="329">
        <f t="shared" si="114"/>
        <v>24386751.350000001</v>
      </c>
      <c r="M384" s="329">
        <f t="shared" si="114"/>
        <v>21104449.379999999</v>
      </c>
      <c r="N384" s="329"/>
      <c r="O384" s="329">
        <f>SUM(O279:O382)</f>
        <v>24208</v>
      </c>
      <c r="P384" s="329">
        <f t="shared" ref="P384:X384" si="115">SUM(P279:P382)</f>
        <v>6498.4100000000008</v>
      </c>
      <c r="Q384" s="329">
        <f t="shared" si="115"/>
        <v>6465.63</v>
      </c>
      <c r="R384" s="329">
        <f t="shared" si="115"/>
        <v>6338.9400000000014</v>
      </c>
      <c r="S384" s="329">
        <f t="shared" si="115"/>
        <v>5687.7600000000011</v>
      </c>
      <c r="T384" s="329">
        <f t="shared" si="115"/>
        <v>5528.89</v>
      </c>
      <c r="U384" s="329">
        <f t="shared" si="115"/>
        <v>5521.41</v>
      </c>
      <c r="V384" s="329">
        <f t="shared" si="115"/>
        <v>5518.36</v>
      </c>
      <c r="W384" s="329">
        <f t="shared" si="115"/>
        <v>5281.6799999999994</v>
      </c>
      <c r="X384" s="329">
        <f t="shared" si="115"/>
        <v>4750.59</v>
      </c>
      <c r="Y384" s="329">
        <f>IF(Y278="kWh",SUMPRODUCT(D279:D382,Y279:Y382))</f>
        <v>8568080</v>
      </c>
      <c r="Z384" s="329">
        <f>IF(Z278="kWh",SUMPRODUCT(D279:D382,Z279:Z382))</f>
        <v>5150119</v>
      </c>
      <c r="AA384" s="329">
        <f>IF(AA278="kW",SUMPRODUCT(N279:N382,O279:O382,AA279:AA382),SUMPRODUCT(D279:D382,AA279:AA382))</f>
        <v>36078.720000000001</v>
      </c>
      <c r="AB384" s="329">
        <f>IF(AB278="kW",SUMPRODUCT(N279:N382,O279:O382,AB279:AB382),SUMPRODUCT(D279:D382,AB279:AB382))</f>
        <v>3137.2799999999997</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5.75">
      <c r="B385" s="391" t="s">
        <v>251</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0</v>
      </c>
      <c r="Z385" s="328">
        <f>HLOOKUP(Z277,'2. LRAMVA Threshold'!$B$42:$Q$53,5,FALSE)</f>
        <v>0</v>
      </c>
      <c r="AA385" s="328">
        <f>HLOOKUP(AA277,'2. LRAMVA Threshold'!$B$42:$Q$53,5,FALSE)</f>
        <v>0</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0</v>
      </c>
      <c r="Z387" s="341">
        <f>HLOOKUP(Z$20,'3.  Distribution Rates'!$C$122:$P$133,5,FALSE)</f>
        <v>0</v>
      </c>
      <c r="AA387" s="341">
        <f>HLOOKUP(AA$20,'3.  Distribution Rates'!$C$122:$P$133,5,FALSE)</f>
        <v>0</v>
      </c>
      <c r="AB387" s="341">
        <f>HLOOKUP(AB$20,'3.  Distribution Rates'!$C$122:$P$133,5,FALSE)</f>
        <v>0</v>
      </c>
      <c r="AC387" s="341">
        <f>HLOOKUP(AC$20,'3.  Distribution Rates'!$C$122:$P$133,5,FALSE)</f>
        <v>0</v>
      </c>
      <c r="AD387" s="341">
        <f>HLOOKUP(AD$20,'3.  Distribution Rates'!$C$122:$P$133,5,FALSE)</f>
        <v>0</v>
      </c>
      <c r="AE387" s="341">
        <f>HLOOKUP(AE$20,'3.  Distribution Rates'!$C$122:$P$133,5,FALSE)</f>
        <v>0</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16">Y136*Y387</f>
        <v>0</v>
      </c>
      <c r="Z388" s="378">
        <f t="shared" si="116"/>
        <v>0</v>
      </c>
      <c r="AA388" s="378">
        <f t="shared" si="116"/>
        <v>0</v>
      </c>
      <c r="AB388" s="378">
        <f t="shared" si="116"/>
        <v>0</v>
      </c>
      <c r="AC388" s="378">
        <f t="shared" si="116"/>
        <v>0</v>
      </c>
      <c r="AD388" s="378">
        <f t="shared" si="116"/>
        <v>0</v>
      </c>
      <c r="AE388" s="378">
        <f t="shared" si="116"/>
        <v>0</v>
      </c>
      <c r="AF388" s="378">
        <f t="shared" si="116"/>
        <v>0</v>
      </c>
      <c r="AG388" s="378">
        <f t="shared" si="116"/>
        <v>0</v>
      </c>
      <c r="AH388" s="378">
        <f t="shared" si="116"/>
        <v>0</v>
      </c>
      <c r="AI388" s="378">
        <f t="shared" si="116"/>
        <v>0</v>
      </c>
      <c r="AJ388" s="378">
        <f t="shared" si="116"/>
        <v>0</v>
      </c>
      <c r="AK388" s="378">
        <f t="shared" si="116"/>
        <v>0</v>
      </c>
      <c r="AL388" s="378">
        <f t="shared" si="116"/>
        <v>0</v>
      </c>
      <c r="AM388" s="629">
        <f>SUM(Y388:AL388)</f>
        <v>0</v>
      </c>
      <c r="AO388" s="283"/>
    </row>
    <row r="389" spans="1:41" ht="1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17">Y265*Y387</f>
        <v>0</v>
      </c>
      <c r="Z389" s="378">
        <f t="shared" si="117"/>
        <v>0</v>
      </c>
      <c r="AA389" s="378">
        <f t="shared" si="117"/>
        <v>0</v>
      </c>
      <c r="AB389" s="378">
        <f t="shared" si="117"/>
        <v>0</v>
      </c>
      <c r="AC389" s="378">
        <f t="shared" si="117"/>
        <v>0</v>
      </c>
      <c r="AD389" s="378">
        <f t="shared" si="117"/>
        <v>0</v>
      </c>
      <c r="AE389" s="378">
        <f t="shared" si="117"/>
        <v>0</v>
      </c>
      <c r="AF389" s="378">
        <f t="shared" si="117"/>
        <v>0</v>
      </c>
      <c r="AG389" s="378">
        <f t="shared" si="117"/>
        <v>0</v>
      </c>
      <c r="AH389" s="378">
        <f t="shared" si="117"/>
        <v>0</v>
      </c>
      <c r="AI389" s="378">
        <f t="shared" si="117"/>
        <v>0</v>
      </c>
      <c r="AJ389" s="378">
        <f t="shared" si="117"/>
        <v>0</v>
      </c>
      <c r="AK389" s="378">
        <f t="shared" si="117"/>
        <v>0</v>
      </c>
      <c r="AL389" s="378">
        <f t="shared" si="117"/>
        <v>0</v>
      </c>
      <c r="AM389" s="629">
        <f>SUM(Y389:AL389)</f>
        <v>0</v>
      </c>
    </row>
    <row r="390" spans="1:41" ht="1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0</v>
      </c>
      <c r="Z390" s="378">
        <f t="shared" ref="Z390:AE390" si="118">Z384*Z387</f>
        <v>0</v>
      </c>
      <c r="AA390" s="378">
        <f t="shared" si="118"/>
        <v>0</v>
      </c>
      <c r="AB390" s="378">
        <f t="shared" si="118"/>
        <v>0</v>
      </c>
      <c r="AC390" s="378">
        <f t="shared" si="118"/>
        <v>0</v>
      </c>
      <c r="AD390" s="378">
        <f t="shared" si="118"/>
        <v>0</v>
      </c>
      <c r="AE390" s="378">
        <f t="shared" si="118"/>
        <v>0</v>
      </c>
      <c r="AF390" s="378">
        <f t="shared" ref="AF390:AL390" si="119">AF384*AF387</f>
        <v>0</v>
      </c>
      <c r="AG390" s="378">
        <f t="shared" si="119"/>
        <v>0</v>
      </c>
      <c r="AH390" s="378">
        <f t="shared" si="119"/>
        <v>0</v>
      </c>
      <c r="AI390" s="378">
        <f t="shared" si="119"/>
        <v>0</v>
      </c>
      <c r="AJ390" s="378">
        <f t="shared" si="119"/>
        <v>0</v>
      </c>
      <c r="AK390" s="378">
        <f t="shared" si="119"/>
        <v>0</v>
      </c>
      <c r="AL390" s="378">
        <f t="shared" si="119"/>
        <v>0</v>
      </c>
      <c r="AM390" s="629">
        <f>SUM(Y390:AL390)</f>
        <v>0</v>
      </c>
    </row>
    <row r="391" spans="1:41" s="380" customFormat="1" ht="15.75">
      <c r="A391" s="511"/>
      <c r="B391" s="349" t="s">
        <v>257</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0</v>
      </c>
      <c r="Z391" s="346">
        <f>SUM(Z388:Z390)</f>
        <v>0</v>
      </c>
      <c r="AA391" s="346">
        <f t="shared" ref="AA391:AE391" si="120">SUM(AA388:AA390)</f>
        <v>0</v>
      </c>
      <c r="AB391" s="346">
        <f t="shared" si="120"/>
        <v>0</v>
      </c>
      <c r="AC391" s="346">
        <f t="shared" si="120"/>
        <v>0</v>
      </c>
      <c r="AD391" s="346">
        <f t="shared" si="120"/>
        <v>0</v>
      </c>
      <c r="AE391" s="346">
        <f t="shared" si="120"/>
        <v>0</v>
      </c>
      <c r="AF391" s="346">
        <f t="shared" ref="AF391:AL391" si="121">SUM(AF388:AF390)</f>
        <v>0</v>
      </c>
      <c r="AG391" s="346">
        <f t="shared" si="121"/>
        <v>0</v>
      </c>
      <c r="AH391" s="346">
        <f t="shared" si="121"/>
        <v>0</v>
      </c>
      <c r="AI391" s="346">
        <f t="shared" si="121"/>
        <v>0</v>
      </c>
      <c r="AJ391" s="346">
        <f t="shared" si="121"/>
        <v>0</v>
      </c>
      <c r="AK391" s="346">
        <f t="shared" si="121"/>
        <v>0</v>
      </c>
      <c r="AL391" s="346">
        <f t="shared" si="121"/>
        <v>0</v>
      </c>
      <c r="AM391" s="407">
        <f>SUM(AM388:AM390)</f>
        <v>0</v>
      </c>
    </row>
    <row r="392" spans="1:41" s="380" customFormat="1" ht="15.75">
      <c r="A392" s="511"/>
      <c r="B392" s="349" t="s">
        <v>252</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122">Y385*Y387</f>
        <v>0</v>
      </c>
      <c r="Z392" s="347">
        <f t="shared" si="122"/>
        <v>0</v>
      </c>
      <c r="AA392" s="347">
        <f t="shared" si="122"/>
        <v>0</v>
      </c>
      <c r="AB392" s="347">
        <f t="shared" si="122"/>
        <v>0</v>
      </c>
      <c r="AC392" s="347">
        <f t="shared" si="122"/>
        <v>0</v>
      </c>
      <c r="AD392" s="347">
        <f t="shared" si="122"/>
        <v>0</v>
      </c>
      <c r="AE392" s="347">
        <f t="shared" si="122"/>
        <v>0</v>
      </c>
      <c r="AF392" s="347">
        <f t="shared" ref="AF392:AL392" si="123">AF385*AF387</f>
        <v>0</v>
      </c>
      <c r="AG392" s="347">
        <f t="shared" si="123"/>
        <v>0</v>
      </c>
      <c r="AH392" s="347">
        <f t="shared" si="123"/>
        <v>0</v>
      </c>
      <c r="AI392" s="347">
        <f t="shared" si="123"/>
        <v>0</v>
      </c>
      <c r="AJ392" s="347">
        <f t="shared" si="123"/>
        <v>0</v>
      </c>
      <c r="AK392" s="347">
        <f t="shared" si="123"/>
        <v>0</v>
      </c>
      <c r="AL392" s="347">
        <f t="shared" si="123"/>
        <v>0</v>
      </c>
      <c r="AM392" s="407">
        <f>SUM(Y392:AL392)</f>
        <v>0</v>
      </c>
    </row>
    <row r="393" spans="1:41" ht="15.75" customHeight="1">
      <c r="A393" s="511"/>
      <c r="B393" s="349" t="s">
        <v>264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0</v>
      </c>
    </row>
    <row r="394" spans="1:41" ht="1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8460444.5800000001</v>
      </c>
      <c r="Z395" s="291">
        <f>SUMPRODUCT(E279:E382,Z279:Z382)</f>
        <v>5150118.1999999993</v>
      </c>
      <c r="AA395" s="291">
        <f>IF(AA278="kW",SUMPRODUCT(N279:N382,P279:P382,AA279:AA382),SUMPRODUCT(E279:E382,AA279:AA382))</f>
        <v>35031.907200000001</v>
      </c>
      <c r="AB395" s="291">
        <f>IF(AB278="kW",SUMPRODUCT(N279:N382,P279:P382,AB279:AB382),SUMPRODUCT(E279:E382,AB279:AB382))</f>
        <v>3046.2527999999998</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8298943.2300000004</v>
      </c>
      <c r="Z396" s="291">
        <f>SUMPRODUCT(F279:F382,Z279:Z382)</f>
        <v>5127794.4799999995</v>
      </c>
      <c r="AA396" s="291">
        <f>IF(AA278="kW",SUMPRODUCT(N279:N382,Q279:Q382,AA279:AA382),SUMPRODUCT(F279:F382,AA279:AA382))</f>
        <v>34836.0576</v>
      </c>
      <c r="AB396" s="291">
        <f>IF(AB278="kW",SUMPRODUCT(N279:N382,Q279:Q382,AB279:AB382),SUMPRODUCT(F279:F382,AB279:AB382))</f>
        <v>3029.2224000000001</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7746553.629999999</v>
      </c>
      <c r="Z397" s="291">
        <f>SUMPRODUCT(G279:G382,Z279:Z382)</f>
        <v>5008482.7199999988</v>
      </c>
      <c r="AA397" s="291">
        <f>IF(AA278="kW",SUMPRODUCT(N279:N382,R279:R382,AA279:AA382),SUMPRODUCT(G279:G382,AA279:AA382))</f>
        <v>34144.622400000007</v>
      </c>
      <c r="AB397" s="291">
        <f>IF(AB278="kW",SUMPRODUCT(N279:N382,R279:R382,AB279:AB382),SUMPRODUCT(G279:G382,AB279:AB382))</f>
        <v>2969.0976000000005</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7358874.4400000004</v>
      </c>
      <c r="Z398" s="291">
        <f>SUMPRODUCT(H279:H382,Z279:Z382)</f>
        <v>3809763.55</v>
      </c>
      <c r="AA398" s="291">
        <f>IF(AA278="kW",SUMPRODUCT(N279:N382,S279:S382,AA279:AA382),SUMPRODUCT(H279:H382,AA279:AA382))</f>
        <v>31314.849600000001</v>
      </c>
      <c r="AB398" s="291">
        <f>IF(AB278="kW",SUMPRODUCT(N279:N382,S279:S382,AB279:AB382),SUMPRODUCT(H279:H382,AB279:AB382))</f>
        <v>2723.0303999999996</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7006817.4099999992</v>
      </c>
      <c r="Z399" s="291">
        <f>SUMPRODUCT(I279:I382,Z279:Z382)</f>
        <v>3809763.55</v>
      </c>
      <c r="AA399" s="291">
        <f>IF(AA278="kW",SUMPRODUCT(N279:N382,T279:T382,AA279:AA382),SUMPRODUCT(I279:I382,AA279:AA382))</f>
        <v>29980.003199999999</v>
      </c>
      <c r="AB399" s="291">
        <f>IF(AB278="kW",SUMPRODUCT(N279:N382,T279:T382,AB279:AB382),SUMPRODUCT(I279:I382,AB279:AB382))</f>
        <v>2606.9567999999999</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6862915.96</v>
      </c>
      <c r="Z400" s="291">
        <f>SUMPRODUCT(J279:J382,Z279:Z382)</f>
        <v>3809763.55</v>
      </c>
      <c r="AA400" s="291">
        <f>IF(AA278="kW",SUMPRODUCT(N279:N382,U279:U382,AA279:AA382),SUMPRODUCT(J279:J382,AA279:AA382))</f>
        <v>29980.003199999999</v>
      </c>
      <c r="AB400" s="291">
        <f>IF(AB278="kW",SUMPRODUCT(N279:N382,U279:U382,AB279:AB382),SUMPRODUCT(J279:J382,AB279:AB382))</f>
        <v>2606.9567999999999</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6854562.0499999998</v>
      </c>
      <c r="Z401" s="326">
        <f>SUMPRODUCT(K279:K382,Z279:Z382)</f>
        <v>3809763.55</v>
      </c>
      <c r="AA401" s="326">
        <f>IF(AA278="kW",SUMPRODUCT(N279:N382,V279:V382,AA279:AA382),SUMPRODUCT(K279:K382,AA279:AA382))</f>
        <v>29947.435200000004</v>
      </c>
      <c r="AB401" s="326">
        <f>IF(AB278="kW",SUMPRODUCT(N279:N382,V279:V382,AB279:AB382),SUMPRODUCT(K279:K382,AB279:AB382))</f>
        <v>2604.1248000000001</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592</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75">
      <c r="B404" s="280" t="s">
        <v>258</v>
      </c>
      <c r="C404" s="281"/>
      <c r="D404" s="590" t="s">
        <v>521</v>
      </c>
      <c r="F404" s="590"/>
      <c r="O404" s="281"/>
      <c r="Y404" s="270"/>
      <c r="Z404" s="267"/>
      <c r="AA404" s="267"/>
      <c r="AB404" s="267"/>
      <c r="AC404" s="267"/>
      <c r="AD404" s="267"/>
      <c r="AE404" s="267"/>
      <c r="AF404" s="267"/>
      <c r="AG404" s="267"/>
      <c r="AH404" s="267"/>
      <c r="AI404" s="267"/>
      <c r="AJ404" s="267"/>
      <c r="AK404" s="267"/>
      <c r="AL404" s="267"/>
      <c r="AM404" s="282"/>
    </row>
    <row r="405" spans="1:40" ht="36" customHeight="1">
      <c r="B405" s="812" t="s">
        <v>211</v>
      </c>
      <c r="C405" s="814" t="s">
        <v>33</v>
      </c>
      <c r="D405" s="284" t="s">
        <v>422</v>
      </c>
      <c r="E405" s="816" t="s">
        <v>209</v>
      </c>
      <c r="F405" s="817"/>
      <c r="G405" s="817"/>
      <c r="H405" s="817"/>
      <c r="I405" s="817"/>
      <c r="J405" s="817"/>
      <c r="K405" s="817"/>
      <c r="L405" s="817"/>
      <c r="M405" s="818"/>
      <c r="N405" s="819" t="s">
        <v>213</v>
      </c>
      <c r="O405" s="284" t="s">
        <v>423</v>
      </c>
      <c r="P405" s="816" t="s">
        <v>212</v>
      </c>
      <c r="Q405" s="817"/>
      <c r="R405" s="817"/>
      <c r="S405" s="817"/>
      <c r="T405" s="817"/>
      <c r="U405" s="817"/>
      <c r="V405" s="817"/>
      <c r="W405" s="817"/>
      <c r="X405" s="818"/>
      <c r="Y405" s="809" t="s">
        <v>243</v>
      </c>
      <c r="Z405" s="810"/>
      <c r="AA405" s="810"/>
      <c r="AB405" s="810"/>
      <c r="AC405" s="810"/>
      <c r="AD405" s="810"/>
      <c r="AE405" s="810"/>
      <c r="AF405" s="810"/>
      <c r="AG405" s="810"/>
      <c r="AH405" s="810"/>
      <c r="AI405" s="810"/>
      <c r="AJ405" s="810"/>
      <c r="AK405" s="810"/>
      <c r="AL405" s="810"/>
      <c r="AM405" s="811"/>
    </row>
    <row r="406" spans="1:40" ht="45.75" customHeight="1">
      <c r="B406" s="813"/>
      <c r="C406" s="815"/>
      <c r="D406" s="285">
        <v>2014</v>
      </c>
      <c r="E406" s="285">
        <v>2015</v>
      </c>
      <c r="F406" s="285">
        <v>2016</v>
      </c>
      <c r="G406" s="285">
        <v>2017</v>
      </c>
      <c r="H406" s="285">
        <v>2018</v>
      </c>
      <c r="I406" s="285">
        <v>2019</v>
      </c>
      <c r="J406" s="285">
        <v>2020</v>
      </c>
      <c r="K406" s="285">
        <v>2021</v>
      </c>
      <c r="L406" s="285">
        <v>2022</v>
      </c>
      <c r="M406" s="285">
        <v>2023</v>
      </c>
      <c r="N406" s="820"/>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GS&lt;50 kW</v>
      </c>
      <c r="AA406" s="285" t="str">
        <f>'1.  LRAMVA Summary'!F52</f>
        <v>General Service 50 to 4,999 kW</v>
      </c>
      <c r="AB406" s="285" t="str">
        <f>'1.  LRAMVA Summary'!G52</f>
        <v>Large Use</v>
      </c>
      <c r="AC406" s="285" t="str">
        <f>'1.  LRAMVA Summary'!H52</f>
        <v>Large Use 2</v>
      </c>
      <c r="AD406" s="285" t="str">
        <f>'1.  LRAMVA Summary'!I52</f>
        <v>Street Lighting</v>
      </c>
      <c r="AE406" s="285" t="str">
        <f>'1.  LRAMVA Summary'!J52</f>
        <v>Unmetered Scattered Load</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10"/>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t="str">
        <f>'1.  LRAMVA Summary'!G53</f>
        <v>kW</v>
      </c>
      <c r="AC407" s="291" t="str">
        <f>'1.  LRAMVA Summary'!H53</f>
        <v>kW</v>
      </c>
      <c r="AD407" s="291" t="str">
        <f>'1.  LRAMVA Summary'!I53</f>
        <v>kW</v>
      </c>
      <c r="AE407" s="291" t="str">
        <f>'1.  LRAMVA Summary'!J53</f>
        <v>kWh</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 outlineLevel="1">
      <c r="A408" s="509">
        <v>1</v>
      </c>
      <c r="B408" s="294" t="s">
        <v>1</v>
      </c>
      <c r="C408" s="291" t="s">
        <v>25</v>
      </c>
      <c r="D408" s="295">
        <v>263320</v>
      </c>
      <c r="E408" s="295">
        <v>263320.39999999997</v>
      </c>
      <c r="F408" s="295">
        <v>263320.39999999997</v>
      </c>
      <c r="G408" s="295">
        <v>0</v>
      </c>
      <c r="H408" s="295">
        <v>0</v>
      </c>
      <c r="I408" s="295">
        <v>0</v>
      </c>
      <c r="J408" s="295">
        <v>0</v>
      </c>
      <c r="K408" s="295">
        <v>0</v>
      </c>
      <c r="L408" s="295">
        <v>0</v>
      </c>
      <c r="M408" s="295">
        <v>0</v>
      </c>
      <c r="N408" s="291"/>
      <c r="O408" s="295">
        <v>39</v>
      </c>
      <c r="P408" s="295">
        <v>39.450000000000003</v>
      </c>
      <c r="Q408" s="295">
        <v>39.450000000000003</v>
      </c>
      <c r="R408" s="295">
        <v>0</v>
      </c>
      <c r="S408" s="295">
        <v>0</v>
      </c>
      <c r="T408" s="295">
        <v>0</v>
      </c>
      <c r="U408" s="295">
        <v>0</v>
      </c>
      <c r="V408" s="295">
        <v>0</v>
      </c>
      <c r="W408" s="295">
        <v>0</v>
      </c>
      <c r="X408" s="295">
        <v>0</v>
      </c>
      <c r="Y408" s="470">
        <v>1</v>
      </c>
      <c r="Z408" s="410"/>
      <c r="AA408" s="410"/>
      <c r="AB408" s="410"/>
      <c r="AC408" s="410"/>
      <c r="AD408" s="410"/>
      <c r="AE408" s="410"/>
      <c r="AF408" s="410"/>
      <c r="AG408" s="410"/>
      <c r="AH408" s="410"/>
      <c r="AI408" s="410"/>
      <c r="AJ408" s="410"/>
      <c r="AK408" s="410"/>
      <c r="AL408" s="410"/>
      <c r="AM408" s="296">
        <f>SUM(Y408:AL408)</f>
        <v>1</v>
      </c>
    </row>
    <row r="409" spans="1:40" ht="15" outlineLevel="1">
      <c r="B409" s="294" t="s">
        <v>259</v>
      </c>
      <c r="C409" s="291" t="s">
        <v>163</v>
      </c>
      <c r="D409" s="295"/>
      <c r="E409" s="295"/>
      <c r="F409" s="295"/>
      <c r="G409" s="295"/>
      <c r="H409" s="295"/>
      <c r="I409" s="295"/>
      <c r="J409" s="295"/>
      <c r="K409" s="295"/>
      <c r="L409" s="295"/>
      <c r="M409" s="295"/>
      <c r="N409" s="468"/>
      <c r="O409" s="295"/>
      <c r="P409" s="295"/>
      <c r="Q409" s="295"/>
      <c r="R409" s="295"/>
      <c r="S409" s="295"/>
      <c r="T409" s="295"/>
      <c r="U409" s="295"/>
      <c r="V409" s="295"/>
      <c r="W409" s="295"/>
      <c r="X409" s="295"/>
      <c r="Y409" s="411">
        <v>1</v>
      </c>
      <c r="Z409" s="411">
        <v>0</v>
      </c>
      <c r="AA409" s="411">
        <v>0</v>
      </c>
      <c r="AB409" s="411">
        <v>0</v>
      </c>
      <c r="AC409" s="411">
        <v>0</v>
      </c>
      <c r="AD409" s="411">
        <v>0</v>
      </c>
      <c r="AE409" s="411">
        <v>0</v>
      </c>
      <c r="AF409" s="411">
        <f t="shared" ref="AF409:AL409" si="124">AF408</f>
        <v>0</v>
      </c>
      <c r="AG409" s="411">
        <f t="shared" si="124"/>
        <v>0</v>
      </c>
      <c r="AH409" s="411">
        <f t="shared" si="124"/>
        <v>0</v>
      </c>
      <c r="AI409" s="411">
        <f t="shared" si="124"/>
        <v>0</v>
      </c>
      <c r="AJ409" s="411">
        <f t="shared" si="124"/>
        <v>0</v>
      </c>
      <c r="AK409" s="411">
        <f t="shared" si="124"/>
        <v>0</v>
      </c>
      <c r="AL409" s="411">
        <f t="shared" si="124"/>
        <v>0</v>
      </c>
      <c r="AM409" s="297"/>
    </row>
    <row r="410" spans="1:40" ht="15.75" outlineLevel="1">
      <c r="A410" s="511"/>
      <c r="B410" s="298"/>
      <c r="C410" s="299"/>
      <c r="D410" s="299"/>
      <c r="E410" s="299"/>
      <c r="F410" s="299"/>
      <c r="G410" s="299"/>
      <c r="H410" s="299"/>
      <c r="I410" s="299"/>
      <c r="J410" s="299"/>
      <c r="K410" s="299"/>
      <c r="L410" s="299"/>
      <c r="M410" s="299"/>
      <c r="N410" s="303"/>
      <c r="O410" s="299"/>
      <c r="P410" s="299"/>
      <c r="Q410" s="299"/>
      <c r="R410" s="299"/>
      <c r="S410" s="299"/>
      <c r="T410" s="299"/>
      <c r="U410" s="299"/>
      <c r="V410" s="299"/>
      <c r="W410" s="299"/>
      <c r="X410" s="299"/>
      <c r="Y410" s="412"/>
      <c r="Z410" s="413"/>
      <c r="AA410" s="413"/>
      <c r="AB410" s="413"/>
      <c r="AC410" s="413"/>
      <c r="AD410" s="413"/>
      <c r="AE410" s="413"/>
      <c r="AF410" s="413"/>
      <c r="AG410" s="413"/>
      <c r="AH410" s="413"/>
      <c r="AI410" s="413"/>
      <c r="AJ410" s="413"/>
      <c r="AK410" s="413"/>
      <c r="AL410" s="413"/>
      <c r="AM410" s="302"/>
    </row>
    <row r="411" spans="1:40" ht="15" outlineLevel="1">
      <c r="A411" s="509">
        <v>2</v>
      </c>
      <c r="B411" s="294" t="s">
        <v>2</v>
      </c>
      <c r="C411" s="291" t="s">
        <v>25</v>
      </c>
      <c r="D411" s="295">
        <v>74996</v>
      </c>
      <c r="E411" s="295">
        <v>74996.3</v>
      </c>
      <c r="F411" s="295">
        <v>74996.3</v>
      </c>
      <c r="G411" s="295">
        <v>74996.3</v>
      </c>
      <c r="H411" s="295" t="s">
        <v>751</v>
      </c>
      <c r="I411" s="295" t="s">
        <v>751</v>
      </c>
      <c r="J411" s="295" t="s">
        <v>751</v>
      </c>
      <c r="K411" s="295" t="s">
        <v>751</v>
      </c>
      <c r="L411" s="295" t="s">
        <v>751</v>
      </c>
      <c r="M411" s="295" t="s">
        <v>751</v>
      </c>
      <c r="N411" s="291"/>
      <c r="O411" s="295">
        <v>42</v>
      </c>
      <c r="P411" s="295">
        <v>42.06</v>
      </c>
      <c r="Q411" s="295">
        <v>42.06</v>
      </c>
      <c r="R411" s="295">
        <v>42.06</v>
      </c>
      <c r="S411" s="295" t="s">
        <v>752</v>
      </c>
      <c r="T411" s="295" t="s">
        <v>752</v>
      </c>
      <c r="U411" s="295" t="s">
        <v>752</v>
      </c>
      <c r="V411" s="295" t="s">
        <v>752</v>
      </c>
      <c r="W411" s="295" t="s">
        <v>752</v>
      </c>
      <c r="X411" s="295" t="s">
        <v>752</v>
      </c>
      <c r="Y411" s="470">
        <v>1</v>
      </c>
      <c r="Z411" s="410"/>
      <c r="AA411" s="410"/>
      <c r="AB411" s="410"/>
      <c r="AC411" s="410"/>
      <c r="AD411" s="410"/>
      <c r="AE411" s="410"/>
      <c r="AF411" s="410"/>
      <c r="AG411" s="410"/>
      <c r="AH411" s="410"/>
      <c r="AI411" s="410"/>
      <c r="AJ411" s="410"/>
      <c r="AK411" s="410"/>
      <c r="AL411" s="410"/>
      <c r="AM411" s="296">
        <f>SUM(Y411:AL411)</f>
        <v>1</v>
      </c>
    </row>
    <row r="412" spans="1:40" ht="15" outlineLevel="1">
      <c r="B412" s="294" t="s">
        <v>259</v>
      </c>
      <c r="C412" s="291" t="s">
        <v>163</v>
      </c>
      <c r="D412" s="295"/>
      <c r="E412" s="295"/>
      <c r="F412" s="295"/>
      <c r="G412" s="295"/>
      <c r="H412" s="295"/>
      <c r="I412" s="295"/>
      <c r="J412" s="295"/>
      <c r="K412" s="295"/>
      <c r="L412" s="295"/>
      <c r="M412" s="295"/>
      <c r="N412" s="468"/>
      <c r="O412" s="295"/>
      <c r="P412" s="295"/>
      <c r="Q412" s="295"/>
      <c r="R412" s="295"/>
      <c r="S412" s="295"/>
      <c r="T412" s="295"/>
      <c r="U412" s="295"/>
      <c r="V412" s="295"/>
      <c r="W412" s="295"/>
      <c r="X412" s="295"/>
      <c r="Y412" s="411">
        <v>1</v>
      </c>
      <c r="Z412" s="411">
        <v>0</v>
      </c>
      <c r="AA412" s="411">
        <v>0</v>
      </c>
      <c r="AB412" s="411">
        <v>0</v>
      </c>
      <c r="AC412" s="411">
        <v>0</v>
      </c>
      <c r="AD412" s="411">
        <v>0</v>
      </c>
      <c r="AE412" s="411">
        <v>0</v>
      </c>
      <c r="AF412" s="411">
        <f t="shared" ref="AF412:AL412" si="125">AF411</f>
        <v>0</v>
      </c>
      <c r="AG412" s="411">
        <f t="shared" si="125"/>
        <v>0</v>
      </c>
      <c r="AH412" s="411">
        <f t="shared" si="125"/>
        <v>0</v>
      </c>
      <c r="AI412" s="411">
        <f t="shared" si="125"/>
        <v>0</v>
      </c>
      <c r="AJ412" s="411">
        <f t="shared" si="125"/>
        <v>0</v>
      </c>
      <c r="AK412" s="411">
        <f t="shared" si="125"/>
        <v>0</v>
      </c>
      <c r="AL412" s="411">
        <f t="shared" si="125"/>
        <v>0</v>
      </c>
      <c r="AM412" s="297"/>
    </row>
    <row r="413" spans="1:40" ht="15.75" outlineLevel="1">
      <c r="A413" s="511"/>
      <c r="B413" s="298"/>
      <c r="C413" s="299"/>
      <c r="D413" s="304"/>
      <c r="E413" s="304"/>
      <c r="F413" s="304"/>
      <c r="G413" s="304"/>
      <c r="H413" s="304"/>
      <c r="I413" s="304"/>
      <c r="J413" s="304"/>
      <c r="K413" s="304"/>
      <c r="L413" s="304"/>
      <c r="M413" s="304"/>
      <c r="N413" s="303"/>
      <c r="O413" s="304"/>
      <c r="P413" s="304"/>
      <c r="Q413" s="304"/>
      <c r="R413" s="304"/>
      <c r="S413" s="304"/>
      <c r="T413" s="304"/>
      <c r="U413" s="304"/>
      <c r="V413" s="304"/>
      <c r="W413" s="304"/>
      <c r="X413" s="304"/>
      <c r="Y413" s="412"/>
      <c r="Z413" s="413"/>
      <c r="AA413" s="413"/>
      <c r="AB413" s="413"/>
      <c r="AC413" s="413"/>
      <c r="AD413" s="413"/>
      <c r="AE413" s="413"/>
      <c r="AF413" s="413"/>
      <c r="AG413" s="413"/>
      <c r="AH413" s="413"/>
      <c r="AI413" s="413"/>
      <c r="AJ413" s="413"/>
      <c r="AK413" s="413"/>
      <c r="AL413" s="413"/>
      <c r="AM413" s="302"/>
    </row>
    <row r="414" spans="1:40" ht="15" outlineLevel="1">
      <c r="A414" s="509">
        <v>3</v>
      </c>
      <c r="B414" s="294" t="s">
        <v>3</v>
      </c>
      <c r="C414" s="291" t="s">
        <v>25</v>
      </c>
      <c r="D414" s="295">
        <v>2035819</v>
      </c>
      <c r="E414" s="295">
        <v>2035819.19</v>
      </c>
      <c r="F414" s="295">
        <v>2035819.19</v>
      </c>
      <c r="G414" s="295">
        <v>2035819.19</v>
      </c>
      <c r="H414" s="295">
        <v>2035819.19</v>
      </c>
      <c r="I414" s="295">
        <v>2035819.19</v>
      </c>
      <c r="J414" s="295">
        <v>2035819.19</v>
      </c>
      <c r="K414" s="295">
        <v>2035819.19</v>
      </c>
      <c r="L414" s="295">
        <v>2035819.19</v>
      </c>
      <c r="M414" s="295">
        <v>2035819.19</v>
      </c>
      <c r="N414" s="291"/>
      <c r="O414" s="295">
        <v>1109</v>
      </c>
      <c r="P414" s="295">
        <v>1109.07</v>
      </c>
      <c r="Q414" s="295">
        <v>1109.07</v>
      </c>
      <c r="R414" s="295">
        <v>1109.07</v>
      </c>
      <c r="S414" s="295">
        <v>1109.07</v>
      </c>
      <c r="T414" s="295">
        <v>1109.07</v>
      </c>
      <c r="U414" s="295">
        <v>1109.07</v>
      </c>
      <c r="V414" s="295">
        <v>1109.07</v>
      </c>
      <c r="W414" s="295">
        <v>1109.07</v>
      </c>
      <c r="X414" s="295">
        <v>1109.07</v>
      </c>
      <c r="Y414" s="470">
        <v>1</v>
      </c>
      <c r="Z414" s="410"/>
      <c r="AA414" s="410"/>
      <c r="AB414" s="410"/>
      <c r="AC414" s="410"/>
      <c r="AD414" s="410"/>
      <c r="AE414" s="410"/>
      <c r="AF414" s="410"/>
      <c r="AG414" s="410"/>
      <c r="AH414" s="410"/>
      <c r="AI414" s="410"/>
      <c r="AJ414" s="410"/>
      <c r="AK414" s="410"/>
      <c r="AL414" s="410"/>
      <c r="AM414" s="296">
        <f>SUM(Y414:AL414)</f>
        <v>1</v>
      </c>
    </row>
    <row r="415" spans="1:40" ht="15" outlineLevel="1">
      <c r="B415" s="294" t="s">
        <v>259</v>
      </c>
      <c r="C415" s="291" t="s">
        <v>163</v>
      </c>
      <c r="D415" s="295"/>
      <c r="E415" s="295"/>
      <c r="F415" s="295"/>
      <c r="G415" s="295"/>
      <c r="H415" s="295"/>
      <c r="I415" s="295"/>
      <c r="J415" s="295"/>
      <c r="K415" s="295"/>
      <c r="L415" s="295"/>
      <c r="M415" s="295"/>
      <c r="N415" s="468"/>
      <c r="O415" s="295"/>
      <c r="P415" s="295"/>
      <c r="Q415" s="295"/>
      <c r="R415" s="295"/>
      <c r="S415" s="295"/>
      <c r="T415" s="295"/>
      <c r="U415" s="295"/>
      <c r="V415" s="295"/>
      <c r="W415" s="295"/>
      <c r="X415" s="295"/>
      <c r="Y415" s="411">
        <v>1</v>
      </c>
      <c r="Z415" s="411">
        <v>0</v>
      </c>
      <c r="AA415" s="411">
        <v>0</v>
      </c>
      <c r="AB415" s="411">
        <v>0</v>
      </c>
      <c r="AC415" s="411">
        <v>0</v>
      </c>
      <c r="AD415" s="411">
        <v>0</v>
      </c>
      <c r="AE415" s="411">
        <v>0</v>
      </c>
      <c r="AF415" s="411">
        <f t="shared" ref="AF415:AL415" si="126">AF414</f>
        <v>0</v>
      </c>
      <c r="AG415" s="411">
        <f t="shared" si="126"/>
        <v>0</v>
      </c>
      <c r="AH415" s="411">
        <f t="shared" si="126"/>
        <v>0</v>
      </c>
      <c r="AI415" s="411">
        <f t="shared" si="126"/>
        <v>0</v>
      </c>
      <c r="AJ415" s="411">
        <f t="shared" si="126"/>
        <v>0</v>
      </c>
      <c r="AK415" s="411">
        <f t="shared" si="126"/>
        <v>0</v>
      </c>
      <c r="AL415" s="411">
        <f t="shared" si="126"/>
        <v>0</v>
      </c>
      <c r="AM415" s="297"/>
    </row>
    <row r="416" spans="1:40" ht="15" outlineLevel="1">
      <c r="B416" s="294"/>
      <c r="C416" s="305"/>
      <c r="D416" s="291"/>
      <c r="E416" s="291"/>
      <c r="F416" s="291"/>
      <c r="G416" s="291"/>
      <c r="H416" s="291"/>
      <c r="I416" s="291"/>
      <c r="J416" s="291"/>
      <c r="K416" s="291"/>
      <c r="L416" s="291"/>
      <c r="M416" s="291"/>
      <c r="N416" s="283"/>
      <c r="O416" s="291"/>
      <c r="P416" s="291"/>
      <c r="Q416" s="291"/>
      <c r="R416" s="291"/>
      <c r="S416" s="291"/>
      <c r="T416" s="291"/>
      <c r="U416" s="291"/>
      <c r="V416" s="291"/>
      <c r="W416" s="291"/>
      <c r="X416" s="291"/>
      <c r="Y416" s="412"/>
      <c r="Z416" s="412"/>
      <c r="AA416" s="412"/>
      <c r="AB416" s="412"/>
      <c r="AC416" s="412"/>
      <c r="AD416" s="412"/>
      <c r="AE416" s="412"/>
      <c r="AF416" s="412"/>
      <c r="AG416" s="412"/>
      <c r="AH416" s="412"/>
      <c r="AI416" s="412"/>
      <c r="AJ416" s="412"/>
      <c r="AK416" s="412"/>
      <c r="AL416" s="412"/>
      <c r="AM416" s="306"/>
    </row>
    <row r="417" spans="1:39" ht="15" outlineLevel="1">
      <c r="A417" s="509">
        <v>4</v>
      </c>
      <c r="B417" s="294" t="s">
        <v>4</v>
      </c>
      <c r="C417" s="291" t="s">
        <v>25</v>
      </c>
      <c r="D417" s="295">
        <v>1153159</v>
      </c>
      <c r="E417" s="295">
        <v>1074242.3899999999</v>
      </c>
      <c r="F417" s="295">
        <v>1035847.51</v>
      </c>
      <c r="G417" s="295">
        <v>1035847.51</v>
      </c>
      <c r="H417" s="295">
        <v>1035847.51</v>
      </c>
      <c r="I417" s="295">
        <v>1035847.51</v>
      </c>
      <c r="J417" s="295">
        <v>1035847.51</v>
      </c>
      <c r="K417" s="295">
        <v>1033860.44</v>
      </c>
      <c r="L417" s="295">
        <v>1033860.44</v>
      </c>
      <c r="M417" s="295">
        <v>886442.62</v>
      </c>
      <c r="N417" s="291"/>
      <c r="O417" s="295">
        <v>86</v>
      </c>
      <c r="P417" s="295">
        <v>81.44</v>
      </c>
      <c r="Q417" s="295">
        <v>79.02</v>
      </c>
      <c r="R417" s="295">
        <v>79.02</v>
      </c>
      <c r="S417" s="295">
        <v>79.02</v>
      </c>
      <c r="T417" s="295">
        <v>79.02</v>
      </c>
      <c r="U417" s="295">
        <v>79.02</v>
      </c>
      <c r="V417" s="295">
        <v>78.8</v>
      </c>
      <c r="W417" s="295">
        <v>78.8</v>
      </c>
      <c r="X417" s="295">
        <v>69.540000000000006</v>
      </c>
      <c r="Y417" s="470">
        <v>1</v>
      </c>
      <c r="Z417" s="410"/>
      <c r="AA417" s="410"/>
      <c r="AB417" s="410"/>
      <c r="AC417" s="410"/>
      <c r="AD417" s="410"/>
      <c r="AE417" s="410"/>
      <c r="AF417" s="410"/>
      <c r="AG417" s="410"/>
      <c r="AH417" s="410"/>
      <c r="AI417" s="410"/>
      <c r="AJ417" s="410"/>
      <c r="AK417" s="410"/>
      <c r="AL417" s="410"/>
      <c r="AM417" s="296">
        <f>SUM(Y417:AL417)</f>
        <v>1</v>
      </c>
    </row>
    <row r="418" spans="1:39" ht="15" outlineLevel="1">
      <c r="B418" s="294" t="s">
        <v>259</v>
      </c>
      <c r="C418" s="291" t="s">
        <v>163</v>
      </c>
      <c r="D418" s="295"/>
      <c r="E418" s="295"/>
      <c r="F418" s="295"/>
      <c r="G418" s="295"/>
      <c r="H418" s="295"/>
      <c r="I418" s="295"/>
      <c r="J418" s="295"/>
      <c r="K418" s="295"/>
      <c r="L418" s="295"/>
      <c r="M418" s="295"/>
      <c r="N418" s="468"/>
      <c r="O418" s="295"/>
      <c r="P418" s="295"/>
      <c r="Q418" s="295"/>
      <c r="R418" s="295"/>
      <c r="S418" s="295"/>
      <c r="T418" s="295"/>
      <c r="U418" s="295"/>
      <c r="V418" s="295"/>
      <c r="W418" s="295"/>
      <c r="X418" s="295"/>
      <c r="Y418" s="411">
        <v>1</v>
      </c>
      <c r="Z418" s="411">
        <v>0</v>
      </c>
      <c r="AA418" s="411">
        <v>0</v>
      </c>
      <c r="AB418" s="411">
        <v>0</v>
      </c>
      <c r="AC418" s="411">
        <v>0</v>
      </c>
      <c r="AD418" s="411">
        <v>0</v>
      </c>
      <c r="AE418" s="411">
        <v>0</v>
      </c>
      <c r="AF418" s="411">
        <f t="shared" ref="AF418:AL418" si="127">AF417</f>
        <v>0</v>
      </c>
      <c r="AG418" s="411">
        <f t="shared" si="127"/>
        <v>0</v>
      </c>
      <c r="AH418" s="411">
        <f t="shared" si="127"/>
        <v>0</v>
      </c>
      <c r="AI418" s="411">
        <f t="shared" si="127"/>
        <v>0</v>
      </c>
      <c r="AJ418" s="411">
        <f t="shared" si="127"/>
        <v>0</v>
      </c>
      <c r="AK418" s="411">
        <f t="shared" si="127"/>
        <v>0</v>
      </c>
      <c r="AL418" s="411">
        <f t="shared" si="127"/>
        <v>0</v>
      </c>
      <c r="AM418" s="297"/>
    </row>
    <row r="419" spans="1:39" ht="15" outlineLevel="1">
      <c r="B419" s="294"/>
      <c r="C419" s="305"/>
      <c r="D419" s="304"/>
      <c r="E419" s="304"/>
      <c r="F419" s="304"/>
      <c r="G419" s="304"/>
      <c r="H419" s="304"/>
      <c r="I419" s="304"/>
      <c r="J419" s="304"/>
      <c r="K419" s="304"/>
      <c r="L419" s="304"/>
      <c r="M419" s="304"/>
      <c r="N419" s="291"/>
      <c r="O419" s="304"/>
      <c r="P419" s="304"/>
      <c r="Q419" s="304"/>
      <c r="R419" s="304"/>
      <c r="S419" s="304"/>
      <c r="T419" s="304"/>
      <c r="U419" s="304"/>
      <c r="V419" s="304"/>
      <c r="W419" s="304"/>
      <c r="X419" s="304"/>
      <c r="Y419" s="412"/>
      <c r="Z419" s="412"/>
      <c r="AA419" s="412"/>
      <c r="AB419" s="412"/>
      <c r="AC419" s="412"/>
      <c r="AD419" s="412"/>
      <c r="AE419" s="412"/>
      <c r="AF419" s="412"/>
      <c r="AG419" s="412"/>
      <c r="AH419" s="412"/>
      <c r="AI419" s="412"/>
      <c r="AJ419" s="412"/>
      <c r="AK419" s="412"/>
      <c r="AL419" s="412"/>
      <c r="AM419" s="306"/>
    </row>
    <row r="420" spans="1:39" ht="15" outlineLevel="1">
      <c r="A420" s="509">
        <v>5</v>
      </c>
      <c r="B420" s="294" t="s">
        <v>5</v>
      </c>
      <c r="C420" s="291" t="s">
        <v>25</v>
      </c>
      <c r="D420" s="295">
        <v>4968775</v>
      </c>
      <c r="E420" s="295">
        <v>4310359.59</v>
      </c>
      <c r="F420" s="295">
        <v>3967230.08</v>
      </c>
      <c r="G420" s="295">
        <v>3967230.08</v>
      </c>
      <c r="H420" s="295">
        <v>3967230.08</v>
      </c>
      <c r="I420" s="295">
        <v>3967230.08</v>
      </c>
      <c r="J420" s="295">
        <v>3967230.08</v>
      </c>
      <c r="K420" s="295">
        <v>3965511.53</v>
      </c>
      <c r="L420" s="295">
        <v>3965511.53</v>
      </c>
      <c r="M420" s="295">
        <v>3688146.04</v>
      </c>
      <c r="N420" s="291"/>
      <c r="O420" s="295">
        <v>325</v>
      </c>
      <c r="P420" s="295">
        <v>283.85000000000002</v>
      </c>
      <c r="Q420" s="295">
        <v>262.31</v>
      </c>
      <c r="R420" s="295">
        <v>262.31</v>
      </c>
      <c r="S420" s="295">
        <v>262.31</v>
      </c>
      <c r="T420" s="295">
        <v>262.31</v>
      </c>
      <c r="U420" s="295">
        <v>262.31</v>
      </c>
      <c r="V420" s="295">
        <v>262.11</v>
      </c>
      <c r="W420" s="295">
        <v>262.11</v>
      </c>
      <c r="X420" s="295">
        <v>244.7</v>
      </c>
      <c r="Y420" s="470">
        <v>1</v>
      </c>
      <c r="Z420" s="410"/>
      <c r="AA420" s="410"/>
      <c r="AB420" s="410"/>
      <c r="AC420" s="410"/>
      <c r="AD420" s="410"/>
      <c r="AE420" s="410"/>
      <c r="AF420" s="410"/>
      <c r="AG420" s="410"/>
      <c r="AH420" s="410"/>
      <c r="AI420" s="410"/>
      <c r="AJ420" s="410"/>
      <c r="AK420" s="410"/>
      <c r="AL420" s="410"/>
      <c r="AM420" s="296">
        <f>SUM(Y420:AL420)</f>
        <v>1</v>
      </c>
    </row>
    <row r="421" spans="1:39" ht="15" outlineLevel="1">
      <c r="B421" s="294" t="s">
        <v>259</v>
      </c>
      <c r="C421" s="291" t="s">
        <v>163</v>
      </c>
      <c r="D421" s="295"/>
      <c r="E421" s="295"/>
      <c r="F421" s="295"/>
      <c r="G421" s="295"/>
      <c r="H421" s="295"/>
      <c r="I421" s="295"/>
      <c r="J421" s="295"/>
      <c r="K421" s="295"/>
      <c r="L421" s="295"/>
      <c r="M421" s="295"/>
      <c r="N421" s="468"/>
      <c r="O421" s="295"/>
      <c r="P421" s="295"/>
      <c r="Q421" s="295"/>
      <c r="R421" s="295"/>
      <c r="S421" s="295"/>
      <c r="T421" s="295"/>
      <c r="U421" s="295"/>
      <c r="V421" s="295"/>
      <c r="W421" s="295"/>
      <c r="X421" s="295"/>
      <c r="Y421" s="411">
        <v>1</v>
      </c>
      <c r="Z421" s="411">
        <v>0</v>
      </c>
      <c r="AA421" s="411">
        <v>0</v>
      </c>
      <c r="AB421" s="411">
        <v>0</v>
      </c>
      <c r="AC421" s="411">
        <v>0</v>
      </c>
      <c r="AD421" s="411">
        <v>0</v>
      </c>
      <c r="AE421" s="411">
        <v>0</v>
      </c>
      <c r="AF421" s="411">
        <f t="shared" ref="AF421:AL421" si="128">AF420</f>
        <v>0</v>
      </c>
      <c r="AG421" s="411">
        <f t="shared" si="128"/>
        <v>0</v>
      </c>
      <c r="AH421" s="411">
        <f t="shared" si="128"/>
        <v>0</v>
      </c>
      <c r="AI421" s="411">
        <f t="shared" si="128"/>
        <v>0</v>
      </c>
      <c r="AJ421" s="411">
        <f t="shared" si="128"/>
        <v>0</v>
      </c>
      <c r="AK421" s="411">
        <f t="shared" si="128"/>
        <v>0</v>
      </c>
      <c r="AL421" s="411">
        <f t="shared" si="128"/>
        <v>0</v>
      </c>
      <c r="AM421" s="297"/>
    </row>
    <row r="422" spans="1:39" ht="15" outlineLevel="1">
      <c r="B422" s="294"/>
      <c r="C422" s="305"/>
      <c r="D422" s="304"/>
      <c r="E422" s="304"/>
      <c r="F422" s="304"/>
      <c r="G422" s="304"/>
      <c r="H422" s="304"/>
      <c r="I422" s="304"/>
      <c r="J422" s="304"/>
      <c r="K422" s="304"/>
      <c r="L422" s="304"/>
      <c r="M422" s="304"/>
      <c r="N422" s="291"/>
      <c r="O422" s="304"/>
      <c r="P422" s="304"/>
      <c r="Q422" s="304"/>
      <c r="R422" s="304"/>
      <c r="S422" s="304"/>
      <c r="T422" s="304"/>
      <c r="U422" s="304"/>
      <c r="V422" s="304"/>
      <c r="W422" s="304"/>
      <c r="X422" s="304"/>
      <c r="Y422" s="412"/>
      <c r="Z422" s="412"/>
      <c r="AA422" s="412"/>
      <c r="AB422" s="412"/>
      <c r="AC422" s="412"/>
      <c r="AD422" s="412"/>
      <c r="AE422" s="412"/>
      <c r="AF422" s="412"/>
      <c r="AG422" s="412"/>
      <c r="AH422" s="412"/>
      <c r="AI422" s="412"/>
      <c r="AJ422" s="412"/>
      <c r="AK422" s="412"/>
      <c r="AL422" s="412"/>
      <c r="AM422" s="306"/>
    </row>
    <row r="423" spans="1:39" ht="15" outlineLevel="1">
      <c r="A423" s="509">
        <v>6</v>
      </c>
      <c r="B423" s="294" t="s">
        <v>6</v>
      </c>
      <c r="C423" s="291" t="s">
        <v>25</v>
      </c>
      <c r="D423" s="295"/>
      <c r="E423" s="295"/>
      <c r="F423" s="295"/>
      <c r="G423" s="295"/>
      <c r="H423" s="295"/>
      <c r="I423" s="295"/>
      <c r="J423" s="295"/>
      <c r="K423" s="295"/>
      <c r="L423" s="295"/>
      <c r="M423" s="295"/>
      <c r="N423" s="291"/>
      <c r="O423" s="295"/>
      <c r="P423" s="295"/>
      <c r="Q423" s="295"/>
      <c r="R423" s="295"/>
      <c r="S423" s="295"/>
      <c r="T423" s="295"/>
      <c r="U423" s="295"/>
      <c r="V423" s="295"/>
      <c r="W423" s="295"/>
      <c r="X423" s="295"/>
      <c r="Y423" s="410"/>
      <c r="Z423" s="410"/>
      <c r="AA423" s="410"/>
      <c r="AB423" s="410"/>
      <c r="AC423" s="410"/>
      <c r="AD423" s="410"/>
      <c r="AE423" s="410"/>
      <c r="AF423" s="410"/>
      <c r="AG423" s="410"/>
      <c r="AH423" s="410"/>
      <c r="AI423" s="410"/>
      <c r="AJ423" s="410"/>
      <c r="AK423" s="410"/>
      <c r="AL423" s="410"/>
      <c r="AM423" s="296">
        <f>SUM(Y423:AL423)</f>
        <v>0</v>
      </c>
    </row>
    <row r="424" spans="1:39" ht="15" outlineLevel="1">
      <c r="B424" s="294" t="s">
        <v>259</v>
      </c>
      <c r="C424" s="291" t="s">
        <v>163</v>
      </c>
      <c r="D424" s="295"/>
      <c r="E424" s="295"/>
      <c r="F424" s="295"/>
      <c r="G424" s="295"/>
      <c r="H424" s="295"/>
      <c r="I424" s="295"/>
      <c r="J424" s="295"/>
      <c r="K424" s="295"/>
      <c r="L424" s="295"/>
      <c r="M424" s="295"/>
      <c r="N424" s="468"/>
      <c r="O424" s="295"/>
      <c r="P424" s="295"/>
      <c r="Q424" s="295"/>
      <c r="R424" s="295"/>
      <c r="S424" s="295"/>
      <c r="T424" s="295"/>
      <c r="U424" s="295"/>
      <c r="V424" s="295"/>
      <c r="W424" s="295"/>
      <c r="X424" s="295"/>
      <c r="Y424" s="411">
        <v>0</v>
      </c>
      <c r="Z424" s="411">
        <v>0</v>
      </c>
      <c r="AA424" s="411">
        <v>0</v>
      </c>
      <c r="AB424" s="411">
        <v>0</v>
      </c>
      <c r="AC424" s="411">
        <v>0</v>
      </c>
      <c r="AD424" s="411">
        <v>0</v>
      </c>
      <c r="AE424" s="411">
        <v>0</v>
      </c>
      <c r="AF424" s="411">
        <f t="shared" ref="AF424:AL424" si="129">AF423</f>
        <v>0</v>
      </c>
      <c r="AG424" s="411">
        <f t="shared" si="129"/>
        <v>0</v>
      </c>
      <c r="AH424" s="411">
        <f t="shared" si="129"/>
        <v>0</v>
      </c>
      <c r="AI424" s="411">
        <f t="shared" si="129"/>
        <v>0</v>
      </c>
      <c r="AJ424" s="411">
        <f t="shared" si="129"/>
        <v>0</v>
      </c>
      <c r="AK424" s="411">
        <f t="shared" si="129"/>
        <v>0</v>
      </c>
      <c r="AL424" s="411">
        <f t="shared" si="129"/>
        <v>0</v>
      </c>
      <c r="AM424" s="297"/>
    </row>
    <row r="425" spans="1:39" ht="15" outlineLevel="1">
      <c r="B425" s="294"/>
      <c r="C425" s="305"/>
      <c r="D425" s="304"/>
      <c r="E425" s="304"/>
      <c r="F425" s="304"/>
      <c r="G425" s="304"/>
      <c r="H425" s="304"/>
      <c r="I425" s="304"/>
      <c r="J425" s="304"/>
      <c r="K425" s="304"/>
      <c r="L425" s="304"/>
      <c r="M425" s="304"/>
      <c r="N425" s="291"/>
      <c r="O425" s="304"/>
      <c r="P425" s="304"/>
      <c r="Q425" s="304"/>
      <c r="R425" s="304"/>
      <c r="S425" s="304"/>
      <c r="T425" s="304"/>
      <c r="U425" s="304"/>
      <c r="V425" s="304"/>
      <c r="W425" s="304"/>
      <c r="X425" s="304"/>
      <c r="Y425" s="412"/>
      <c r="Z425" s="412"/>
      <c r="AA425" s="412"/>
      <c r="AB425" s="412"/>
      <c r="AC425" s="412"/>
      <c r="AD425" s="412"/>
      <c r="AE425" s="412"/>
      <c r="AF425" s="412"/>
      <c r="AG425" s="412"/>
      <c r="AH425" s="412"/>
      <c r="AI425" s="412"/>
      <c r="AJ425" s="412"/>
      <c r="AK425" s="412"/>
      <c r="AL425" s="412"/>
      <c r="AM425" s="306"/>
    </row>
    <row r="426" spans="1:39" ht="15" outlineLevel="1">
      <c r="A426" s="509">
        <v>7</v>
      </c>
      <c r="B426" s="294" t="s">
        <v>42</v>
      </c>
      <c r="C426" s="291" t="s">
        <v>25</v>
      </c>
      <c r="D426" s="295">
        <v>1510</v>
      </c>
      <c r="E426" s="295"/>
      <c r="F426" s="295"/>
      <c r="G426" s="295"/>
      <c r="H426" s="295"/>
      <c r="I426" s="295"/>
      <c r="J426" s="295"/>
      <c r="K426" s="295"/>
      <c r="L426" s="295"/>
      <c r="M426" s="295"/>
      <c r="N426" s="291"/>
      <c r="O426" s="295">
        <v>4457</v>
      </c>
      <c r="P426" s="295"/>
      <c r="Q426" s="295"/>
      <c r="R426" s="295"/>
      <c r="S426" s="295"/>
      <c r="T426" s="295"/>
      <c r="U426" s="295"/>
      <c r="V426" s="295"/>
      <c r="W426" s="295"/>
      <c r="X426" s="295"/>
      <c r="Y426" s="410">
        <v>1</v>
      </c>
      <c r="Z426" s="410"/>
      <c r="AA426" s="410"/>
      <c r="AB426" s="410"/>
      <c r="AC426" s="410"/>
      <c r="AD426" s="410"/>
      <c r="AE426" s="410"/>
      <c r="AF426" s="410"/>
      <c r="AG426" s="410"/>
      <c r="AH426" s="410"/>
      <c r="AI426" s="410"/>
      <c r="AJ426" s="410"/>
      <c r="AK426" s="410"/>
      <c r="AL426" s="410"/>
      <c r="AM426" s="296">
        <f>SUM(Y426:AL426)</f>
        <v>1</v>
      </c>
    </row>
    <row r="427" spans="1:39" ht="15" outlineLevel="1">
      <c r="B427" s="294" t="s">
        <v>259</v>
      </c>
      <c r="C427" s="291" t="s">
        <v>163</v>
      </c>
      <c r="D427" s="295"/>
      <c r="E427" s="295"/>
      <c r="F427" s="295"/>
      <c r="G427" s="295"/>
      <c r="H427" s="295"/>
      <c r="I427" s="295"/>
      <c r="J427" s="295"/>
      <c r="K427" s="295"/>
      <c r="L427" s="295"/>
      <c r="M427" s="295"/>
      <c r="N427" s="291"/>
      <c r="O427" s="295"/>
      <c r="P427" s="295"/>
      <c r="Q427" s="295"/>
      <c r="R427" s="295"/>
      <c r="S427" s="295"/>
      <c r="T427" s="295"/>
      <c r="U427" s="295"/>
      <c r="V427" s="295"/>
      <c r="W427" s="295"/>
      <c r="X427" s="295"/>
      <c r="Y427" s="411">
        <v>1</v>
      </c>
      <c r="Z427" s="411">
        <v>0</v>
      </c>
      <c r="AA427" s="411">
        <v>0</v>
      </c>
      <c r="AB427" s="411">
        <v>0</v>
      </c>
      <c r="AC427" s="411">
        <v>0</v>
      </c>
      <c r="AD427" s="411">
        <v>0</v>
      </c>
      <c r="AE427" s="411">
        <v>0</v>
      </c>
      <c r="AF427" s="411">
        <f t="shared" ref="AF427:AL427" si="130">AF426</f>
        <v>0</v>
      </c>
      <c r="AG427" s="411">
        <f t="shared" si="130"/>
        <v>0</v>
      </c>
      <c r="AH427" s="411">
        <f t="shared" si="130"/>
        <v>0</v>
      </c>
      <c r="AI427" s="411">
        <f t="shared" si="130"/>
        <v>0</v>
      </c>
      <c r="AJ427" s="411">
        <f t="shared" si="130"/>
        <v>0</v>
      </c>
      <c r="AK427" s="411">
        <f t="shared" si="130"/>
        <v>0</v>
      </c>
      <c r="AL427" s="411">
        <f t="shared" si="130"/>
        <v>0</v>
      </c>
      <c r="AM427" s="297"/>
    </row>
    <row r="428" spans="1:39" ht="15" outlineLevel="1">
      <c r="B428" s="294"/>
      <c r="C428" s="305"/>
      <c r="D428" s="304"/>
      <c r="E428" s="304"/>
      <c r="F428" s="304"/>
      <c r="G428" s="304"/>
      <c r="H428" s="304"/>
      <c r="I428" s="304"/>
      <c r="J428" s="304"/>
      <c r="K428" s="304"/>
      <c r="L428" s="304"/>
      <c r="M428" s="304"/>
      <c r="N428" s="291"/>
      <c r="O428" s="304"/>
      <c r="P428" s="304"/>
      <c r="Q428" s="304"/>
      <c r="R428" s="304"/>
      <c r="S428" s="304"/>
      <c r="T428" s="304"/>
      <c r="U428" s="304"/>
      <c r="V428" s="304"/>
      <c r="W428" s="304"/>
      <c r="X428" s="304"/>
      <c r="Y428" s="412"/>
      <c r="Z428" s="412"/>
      <c r="AA428" s="412"/>
      <c r="AB428" s="412"/>
      <c r="AC428" s="412"/>
      <c r="AD428" s="412"/>
      <c r="AE428" s="412"/>
      <c r="AF428" s="412"/>
      <c r="AG428" s="412"/>
      <c r="AH428" s="412"/>
      <c r="AI428" s="412"/>
      <c r="AJ428" s="412"/>
      <c r="AK428" s="412"/>
      <c r="AL428" s="412"/>
      <c r="AM428" s="306"/>
    </row>
    <row r="429" spans="1:39" s="283" customFormat="1" ht="15" outlineLevel="1">
      <c r="A429" s="509">
        <v>8</v>
      </c>
      <c r="B429" s="294" t="s">
        <v>485</v>
      </c>
      <c r="C429" s="291" t="s">
        <v>25</v>
      </c>
      <c r="D429" s="295"/>
      <c r="E429" s="295"/>
      <c r="F429" s="295"/>
      <c r="G429" s="295"/>
      <c r="H429" s="295"/>
      <c r="I429" s="295"/>
      <c r="J429" s="295"/>
      <c r="K429" s="295"/>
      <c r="L429" s="295"/>
      <c r="M429" s="295"/>
      <c r="N429" s="291"/>
      <c r="O429" s="295"/>
      <c r="P429" s="295"/>
      <c r="Q429" s="295"/>
      <c r="R429" s="295"/>
      <c r="S429" s="295"/>
      <c r="T429" s="295"/>
      <c r="U429" s="295"/>
      <c r="V429" s="295"/>
      <c r="W429" s="295"/>
      <c r="X429" s="295"/>
      <c r="Y429" s="410"/>
      <c r="Z429" s="410"/>
      <c r="AA429" s="410"/>
      <c r="AB429" s="410"/>
      <c r="AC429" s="410"/>
      <c r="AD429" s="410"/>
      <c r="AE429" s="410"/>
      <c r="AF429" s="410"/>
      <c r="AG429" s="410"/>
      <c r="AH429" s="410"/>
      <c r="AI429" s="410"/>
      <c r="AJ429" s="410"/>
      <c r="AK429" s="410"/>
      <c r="AL429" s="410"/>
      <c r="AM429" s="296">
        <f>SUM(Y429:AL429)</f>
        <v>0</v>
      </c>
    </row>
    <row r="430" spans="1:39" s="283" customFormat="1" ht="15" outlineLevel="1">
      <c r="A430" s="509"/>
      <c r="B430" s="294" t="s">
        <v>259</v>
      </c>
      <c r="C430" s="291" t="s">
        <v>163</v>
      </c>
      <c r="D430" s="295"/>
      <c r="E430" s="295"/>
      <c r="F430" s="295"/>
      <c r="G430" s="295"/>
      <c r="H430" s="295"/>
      <c r="I430" s="295"/>
      <c r="J430" s="295"/>
      <c r="K430" s="295"/>
      <c r="L430" s="295"/>
      <c r="M430" s="295"/>
      <c r="N430" s="291"/>
      <c r="O430" s="295"/>
      <c r="P430" s="295"/>
      <c r="Q430" s="295"/>
      <c r="R430" s="295"/>
      <c r="S430" s="295"/>
      <c r="T430" s="295"/>
      <c r="U430" s="295"/>
      <c r="V430" s="295"/>
      <c r="W430" s="295"/>
      <c r="X430" s="295"/>
      <c r="Y430" s="411">
        <v>0</v>
      </c>
      <c r="Z430" s="411">
        <v>0</v>
      </c>
      <c r="AA430" s="411">
        <v>0</v>
      </c>
      <c r="AB430" s="411">
        <v>0</v>
      </c>
      <c r="AC430" s="411">
        <v>0</v>
      </c>
      <c r="AD430" s="411">
        <v>0</v>
      </c>
      <c r="AE430" s="411">
        <v>0</v>
      </c>
      <c r="AF430" s="411">
        <f t="shared" ref="AF430:AL430" si="131">AF429</f>
        <v>0</v>
      </c>
      <c r="AG430" s="411">
        <f t="shared" si="131"/>
        <v>0</v>
      </c>
      <c r="AH430" s="411">
        <f t="shared" si="131"/>
        <v>0</v>
      </c>
      <c r="AI430" s="411">
        <f t="shared" si="131"/>
        <v>0</v>
      </c>
      <c r="AJ430" s="411">
        <f t="shared" si="131"/>
        <v>0</v>
      </c>
      <c r="AK430" s="411">
        <f t="shared" si="131"/>
        <v>0</v>
      </c>
      <c r="AL430" s="411">
        <f t="shared" si="131"/>
        <v>0</v>
      </c>
      <c r="AM430" s="297"/>
    </row>
    <row r="431" spans="1:39" s="283" customFormat="1" ht="15" outlineLevel="1">
      <c r="A431" s="509"/>
      <c r="B431" s="294"/>
      <c r="C431" s="305"/>
      <c r="D431" s="304"/>
      <c r="E431" s="304"/>
      <c r="F431" s="304"/>
      <c r="G431" s="304"/>
      <c r="H431" s="304"/>
      <c r="I431" s="304"/>
      <c r="J431" s="304"/>
      <c r="K431" s="304"/>
      <c r="L431" s="304"/>
      <c r="M431" s="304"/>
      <c r="N431" s="291"/>
      <c r="O431" s="304"/>
      <c r="P431" s="304"/>
      <c r="Q431" s="304"/>
      <c r="R431" s="304"/>
      <c r="S431" s="304"/>
      <c r="T431" s="304"/>
      <c r="U431" s="304"/>
      <c r="V431" s="304"/>
      <c r="W431" s="304"/>
      <c r="X431" s="304"/>
      <c r="Y431" s="412"/>
      <c r="Z431" s="412"/>
      <c r="AA431" s="412"/>
      <c r="AB431" s="412"/>
      <c r="AC431" s="412"/>
      <c r="AD431" s="412"/>
      <c r="AE431" s="412"/>
      <c r="AF431" s="412"/>
      <c r="AG431" s="412"/>
      <c r="AH431" s="412"/>
      <c r="AI431" s="412"/>
      <c r="AJ431" s="412"/>
      <c r="AK431" s="412"/>
      <c r="AL431" s="412"/>
      <c r="AM431" s="306"/>
    </row>
    <row r="432" spans="1:39" ht="15" outlineLevel="1">
      <c r="A432" s="509">
        <v>9</v>
      </c>
      <c r="B432" s="294" t="s">
        <v>7</v>
      </c>
      <c r="C432" s="291" t="s">
        <v>25</v>
      </c>
      <c r="D432" s="295"/>
      <c r="E432" s="295"/>
      <c r="F432" s="295"/>
      <c r="G432" s="295"/>
      <c r="H432" s="295"/>
      <c r="I432" s="295"/>
      <c r="J432" s="295"/>
      <c r="K432" s="295"/>
      <c r="L432" s="295"/>
      <c r="M432" s="295"/>
      <c r="N432" s="291"/>
      <c r="O432" s="295"/>
      <c r="P432" s="295"/>
      <c r="Q432" s="295"/>
      <c r="R432" s="295"/>
      <c r="S432" s="295"/>
      <c r="T432" s="295"/>
      <c r="U432" s="295"/>
      <c r="V432" s="295"/>
      <c r="W432" s="295"/>
      <c r="X432" s="295"/>
      <c r="Y432" s="410"/>
      <c r="Z432" s="410"/>
      <c r="AA432" s="410"/>
      <c r="AB432" s="410"/>
      <c r="AC432" s="410"/>
      <c r="AD432" s="410"/>
      <c r="AE432" s="410"/>
      <c r="AF432" s="410"/>
      <c r="AG432" s="410"/>
      <c r="AH432" s="410"/>
      <c r="AI432" s="410"/>
      <c r="AJ432" s="410"/>
      <c r="AK432" s="410"/>
      <c r="AL432" s="410"/>
      <c r="AM432" s="296">
        <f>SUM(Y432:AL432)</f>
        <v>0</v>
      </c>
    </row>
    <row r="433" spans="1:39" ht="15" outlineLevel="1">
      <c r="B433" s="294" t="s">
        <v>259</v>
      </c>
      <c r="C433" s="291" t="s">
        <v>163</v>
      </c>
      <c r="D433" s="295"/>
      <c r="E433" s="295"/>
      <c r="F433" s="295"/>
      <c r="G433" s="295"/>
      <c r="H433" s="295"/>
      <c r="I433" s="295"/>
      <c r="J433" s="295"/>
      <c r="K433" s="295"/>
      <c r="L433" s="295"/>
      <c r="M433" s="295"/>
      <c r="N433" s="291"/>
      <c r="O433" s="295"/>
      <c r="P433" s="295"/>
      <c r="Q433" s="295"/>
      <c r="R433" s="295"/>
      <c r="S433" s="295"/>
      <c r="T433" s="295"/>
      <c r="U433" s="295"/>
      <c r="V433" s="295"/>
      <c r="W433" s="295"/>
      <c r="X433" s="295"/>
      <c r="Y433" s="411">
        <v>0</v>
      </c>
      <c r="Z433" s="411">
        <v>0</v>
      </c>
      <c r="AA433" s="411">
        <v>0</v>
      </c>
      <c r="AB433" s="411">
        <v>0</v>
      </c>
      <c r="AC433" s="411">
        <v>0</v>
      </c>
      <c r="AD433" s="411">
        <v>0</v>
      </c>
      <c r="AE433" s="411">
        <v>0</v>
      </c>
      <c r="AF433" s="411">
        <f t="shared" ref="AF433:AL433" si="132">AF432</f>
        <v>0</v>
      </c>
      <c r="AG433" s="411">
        <f t="shared" si="132"/>
        <v>0</v>
      </c>
      <c r="AH433" s="411">
        <f t="shared" si="132"/>
        <v>0</v>
      </c>
      <c r="AI433" s="411">
        <f t="shared" si="132"/>
        <v>0</v>
      </c>
      <c r="AJ433" s="411">
        <f t="shared" si="132"/>
        <v>0</v>
      </c>
      <c r="AK433" s="411">
        <f t="shared" si="132"/>
        <v>0</v>
      </c>
      <c r="AL433" s="411">
        <f t="shared" si="132"/>
        <v>0</v>
      </c>
      <c r="AM433" s="297"/>
    </row>
    <row r="434" spans="1:39" ht="15" outlineLevel="1">
      <c r="B434" s="307"/>
      <c r="C434" s="308"/>
      <c r="D434" s="291"/>
      <c r="E434" s="291"/>
      <c r="F434" s="291"/>
      <c r="G434" s="291"/>
      <c r="H434" s="291"/>
      <c r="I434" s="291"/>
      <c r="J434" s="291"/>
      <c r="K434" s="291"/>
      <c r="L434" s="291"/>
      <c r="M434" s="291"/>
      <c r="N434" s="291"/>
      <c r="O434" s="291"/>
      <c r="P434" s="291"/>
      <c r="Q434" s="291"/>
      <c r="R434" s="291"/>
      <c r="S434" s="291"/>
      <c r="T434" s="291"/>
      <c r="U434" s="291"/>
      <c r="V434" s="291"/>
      <c r="W434" s="291"/>
      <c r="X434" s="291"/>
      <c r="Y434" s="412"/>
      <c r="Z434" s="412"/>
      <c r="AA434" s="412"/>
      <c r="AB434" s="412"/>
      <c r="AC434" s="412"/>
      <c r="AD434" s="412"/>
      <c r="AE434" s="412"/>
      <c r="AF434" s="412"/>
      <c r="AG434" s="412"/>
      <c r="AH434" s="412"/>
      <c r="AI434" s="412"/>
      <c r="AJ434" s="412"/>
      <c r="AK434" s="412"/>
      <c r="AL434" s="412"/>
      <c r="AM434" s="306"/>
    </row>
    <row r="435" spans="1:39" ht="15.75" outlineLevel="1">
      <c r="A435" s="510"/>
      <c r="B435" s="288" t="s">
        <v>8</v>
      </c>
      <c r="C435" s="289"/>
      <c r="D435" s="289"/>
      <c r="E435" s="289"/>
      <c r="F435" s="289"/>
      <c r="G435" s="289"/>
      <c r="H435" s="289"/>
      <c r="I435" s="289"/>
      <c r="J435" s="289"/>
      <c r="K435" s="289"/>
      <c r="L435" s="289"/>
      <c r="M435" s="289"/>
      <c r="N435" s="291"/>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39" ht="15" outlineLevel="1">
      <c r="A436" s="509">
        <v>10</v>
      </c>
      <c r="B436" s="310" t="s">
        <v>22</v>
      </c>
      <c r="C436" s="291" t="s">
        <v>25</v>
      </c>
      <c r="D436" s="295">
        <v>19282049</v>
      </c>
      <c r="E436" s="295">
        <v>19255189.07</v>
      </c>
      <c r="F436" s="295">
        <v>19255189.07</v>
      </c>
      <c r="G436" s="295">
        <v>18858307.379999999</v>
      </c>
      <c r="H436" s="295">
        <v>18858307.379999999</v>
      </c>
      <c r="I436" s="295">
        <v>18752564.420000002</v>
      </c>
      <c r="J436" s="295">
        <v>18193283.27</v>
      </c>
      <c r="K436" s="295">
        <v>18193283.27</v>
      </c>
      <c r="L436" s="295">
        <v>17398195.960000001</v>
      </c>
      <c r="M436" s="295">
        <v>14887214.939999999</v>
      </c>
      <c r="N436" s="295">
        <v>12</v>
      </c>
      <c r="O436" s="295">
        <v>2594</v>
      </c>
      <c r="P436" s="295">
        <v>2586.13</v>
      </c>
      <c r="Q436" s="295">
        <v>2586.13</v>
      </c>
      <c r="R436" s="295">
        <v>2472.61</v>
      </c>
      <c r="S436" s="295">
        <v>2472.61</v>
      </c>
      <c r="T436" s="295">
        <v>2442.5100000000002</v>
      </c>
      <c r="U436" s="295">
        <v>2362.29</v>
      </c>
      <c r="V436" s="295">
        <v>2362.29</v>
      </c>
      <c r="W436" s="295">
        <v>2260.19</v>
      </c>
      <c r="X436" s="295">
        <v>1920.36</v>
      </c>
      <c r="Y436" s="415"/>
      <c r="Z436" s="469"/>
      <c r="AA436" s="469">
        <v>0.79</v>
      </c>
      <c r="AB436" s="469">
        <v>0.21</v>
      </c>
      <c r="AC436" s="415"/>
      <c r="AD436" s="415"/>
      <c r="AE436" s="415"/>
      <c r="AF436" s="415"/>
      <c r="AG436" s="415"/>
      <c r="AH436" s="415"/>
      <c r="AI436" s="415"/>
      <c r="AJ436" s="415"/>
      <c r="AK436" s="415"/>
      <c r="AL436" s="415"/>
      <c r="AM436" s="296">
        <f>SUM(Y436:AL436)</f>
        <v>1</v>
      </c>
    </row>
    <row r="437" spans="1:39" ht="15" outlineLevel="1">
      <c r="B437" s="294" t="s">
        <v>259</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v>0</v>
      </c>
      <c r="Z437" s="411">
        <v>0</v>
      </c>
      <c r="AA437" s="411">
        <v>0.79</v>
      </c>
      <c r="AB437" s="411">
        <v>0.21</v>
      </c>
      <c r="AC437" s="411">
        <v>0</v>
      </c>
      <c r="AD437" s="411">
        <v>0</v>
      </c>
      <c r="AE437" s="411">
        <v>0</v>
      </c>
      <c r="AF437" s="411">
        <f t="shared" ref="AF437:AL437" si="133">AF436</f>
        <v>0</v>
      </c>
      <c r="AG437" s="411">
        <f t="shared" si="133"/>
        <v>0</v>
      </c>
      <c r="AH437" s="411">
        <f t="shared" si="133"/>
        <v>0</v>
      </c>
      <c r="AI437" s="411">
        <f t="shared" si="133"/>
        <v>0</v>
      </c>
      <c r="AJ437" s="411">
        <f t="shared" si="133"/>
        <v>0</v>
      </c>
      <c r="AK437" s="411">
        <f t="shared" si="133"/>
        <v>0</v>
      </c>
      <c r="AL437" s="411">
        <f t="shared" si="133"/>
        <v>0</v>
      </c>
      <c r="AM437" s="311"/>
    </row>
    <row r="438" spans="1:39" ht="15" outlineLevel="1">
      <c r="B438" s="310"/>
      <c r="C438" s="312"/>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6"/>
      <c r="Z438" s="416"/>
      <c r="AA438" s="416"/>
      <c r="AB438" s="416"/>
      <c r="AC438" s="416"/>
      <c r="AD438" s="416"/>
      <c r="AE438" s="416"/>
      <c r="AF438" s="416"/>
      <c r="AG438" s="416"/>
      <c r="AH438" s="416"/>
      <c r="AI438" s="416"/>
      <c r="AJ438" s="416"/>
      <c r="AK438" s="416"/>
      <c r="AL438" s="416"/>
      <c r="AM438" s="313"/>
    </row>
    <row r="439" spans="1:39" ht="15" outlineLevel="1">
      <c r="A439" s="509">
        <v>11</v>
      </c>
      <c r="B439" s="314" t="s">
        <v>21</v>
      </c>
      <c r="C439" s="291" t="s">
        <v>25</v>
      </c>
      <c r="D439" s="295">
        <v>2940240</v>
      </c>
      <c r="E439" s="295">
        <v>2919374.23</v>
      </c>
      <c r="F439" s="295">
        <v>2709943.37</v>
      </c>
      <c r="G439" s="295">
        <v>1775114.74</v>
      </c>
      <c r="H439" s="295">
        <v>1775114.74</v>
      </c>
      <c r="I439" s="295">
        <v>1775114.74</v>
      </c>
      <c r="J439" s="295">
        <v>1775114.74</v>
      </c>
      <c r="K439" s="295">
        <v>1775114.74</v>
      </c>
      <c r="L439" s="295">
        <v>1775114.74</v>
      </c>
      <c r="M439" s="295">
        <v>1775114.74</v>
      </c>
      <c r="N439" s="295">
        <v>12</v>
      </c>
      <c r="O439" s="295">
        <v>852</v>
      </c>
      <c r="P439" s="295">
        <v>846.64</v>
      </c>
      <c r="Q439" s="295">
        <v>789.11</v>
      </c>
      <c r="R439" s="295">
        <v>497</v>
      </c>
      <c r="S439" s="295">
        <v>497</v>
      </c>
      <c r="T439" s="295">
        <v>497</v>
      </c>
      <c r="U439" s="295">
        <v>497</v>
      </c>
      <c r="V439" s="295">
        <v>497</v>
      </c>
      <c r="W439" s="295">
        <v>497</v>
      </c>
      <c r="X439" s="295">
        <v>497</v>
      </c>
      <c r="Y439" s="415"/>
      <c r="Z439" s="469">
        <v>1</v>
      </c>
      <c r="AA439" s="415"/>
      <c r="AB439" s="415"/>
      <c r="AC439" s="415"/>
      <c r="AD439" s="415"/>
      <c r="AE439" s="415"/>
      <c r="AF439" s="415"/>
      <c r="AG439" s="415"/>
      <c r="AH439" s="415"/>
      <c r="AI439" s="415"/>
      <c r="AJ439" s="415"/>
      <c r="AK439" s="415"/>
      <c r="AL439" s="415"/>
      <c r="AM439" s="296">
        <f>SUM(Y439:AL439)</f>
        <v>1</v>
      </c>
    </row>
    <row r="440" spans="1:39" ht="15" outlineLevel="1">
      <c r="B440" s="294" t="s">
        <v>259</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v>0</v>
      </c>
      <c r="Z440" s="411">
        <v>1</v>
      </c>
      <c r="AA440" s="411">
        <v>0</v>
      </c>
      <c r="AB440" s="411">
        <v>0</v>
      </c>
      <c r="AC440" s="411">
        <v>0</v>
      </c>
      <c r="AD440" s="411">
        <v>0</v>
      </c>
      <c r="AE440" s="411">
        <v>0</v>
      </c>
      <c r="AF440" s="411">
        <f t="shared" ref="AF440:AL440" si="134">AF439</f>
        <v>0</v>
      </c>
      <c r="AG440" s="411">
        <f t="shared" si="134"/>
        <v>0</v>
      </c>
      <c r="AH440" s="411">
        <f t="shared" si="134"/>
        <v>0</v>
      </c>
      <c r="AI440" s="411">
        <f t="shared" si="134"/>
        <v>0</v>
      </c>
      <c r="AJ440" s="411">
        <f t="shared" si="134"/>
        <v>0</v>
      </c>
      <c r="AK440" s="411">
        <f t="shared" si="134"/>
        <v>0</v>
      </c>
      <c r="AL440" s="411">
        <f t="shared" si="134"/>
        <v>0</v>
      </c>
      <c r="AM440" s="311"/>
    </row>
    <row r="441" spans="1:39" ht="15" outlineLevel="1">
      <c r="B441" s="314"/>
      <c r="C441" s="312"/>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16"/>
      <c r="Z441" s="417"/>
      <c r="AA441" s="416"/>
      <c r="AB441" s="416"/>
      <c r="AC441" s="416"/>
      <c r="AD441" s="416"/>
      <c r="AE441" s="416"/>
      <c r="AF441" s="416"/>
      <c r="AG441" s="416"/>
      <c r="AH441" s="416"/>
      <c r="AI441" s="416"/>
      <c r="AJ441" s="416"/>
      <c r="AK441" s="416"/>
      <c r="AL441" s="416"/>
      <c r="AM441" s="313"/>
    </row>
    <row r="442" spans="1:39" ht="15" outlineLevel="1">
      <c r="A442" s="509">
        <v>12</v>
      </c>
      <c r="B442" s="314" t="s">
        <v>23</v>
      </c>
      <c r="C442" s="291" t="s">
        <v>25</v>
      </c>
      <c r="D442" s="295">
        <v>157250</v>
      </c>
      <c r="E442" s="295">
        <v>157250.21</v>
      </c>
      <c r="F442" s="295">
        <v>157250.21</v>
      </c>
      <c r="G442" s="295" t="s">
        <v>751</v>
      </c>
      <c r="H442" s="295" t="s">
        <v>751</v>
      </c>
      <c r="I442" s="295" t="s">
        <v>751</v>
      </c>
      <c r="J442" s="295" t="s">
        <v>751</v>
      </c>
      <c r="K442" s="295" t="s">
        <v>751</v>
      </c>
      <c r="L442" s="295" t="s">
        <v>751</v>
      </c>
      <c r="M442" s="295" t="s">
        <v>751</v>
      </c>
      <c r="N442" s="295">
        <v>3</v>
      </c>
      <c r="O442" s="295">
        <v>133</v>
      </c>
      <c r="P442" s="295">
        <v>132.5</v>
      </c>
      <c r="Q442" s="295">
        <v>132.5</v>
      </c>
      <c r="R442" s="295" t="s">
        <v>752</v>
      </c>
      <c r="S442" s="295" t="s">
        <v>752</v>
      </c>
      <c r="T442" s="295" t="s">
        <v>752</v>
      </c>
      <c r="U442" s="295" t="s">
        <v>752</v>
      </c>
      <c r="V442" s="295" t="s">
        <v>752</v>
      </c>
      <c r="W442" s="295" t="s">
        <v>752</v>
      </c>
      <c r="X442" s="295" t="s">
        <v>752</v>
      </c>
      <c r="Y442" s="415"/>
      <c r="Z442" s="415">
        <v>1</v>
      </c>
      <c r="AA442" s="469"/>
      <c r="AB442" s="415"/>
      <c r="AC442" s="415"/>
      <c r="AD442" s="415"/>
      <c r="AE442" s="415"/>
      <c r="AF442" s="415"/>
      <c r="AG442" s="415"/>
      <c r="AH442" s="415"/>
      <c r="AI442" s="415"/>
      <c r="AJ442" s="415"/>
      <c r="AK442" s="415"/>
      <c r="AL442" s="415"/>
      <c r="AM442" s="296">
        <f>SUM(Y442:AL442)</f>
        <v>1</v>
      </c>
    </row>
    <row r="443" spans="1:39" ht="15" outlineLevel="1">
      <c r="B443" s="294" t="s">
        <v>259</v>
      </c>
      <c r="C443" s="291" t="s">
        <v>163</v>
      </c>
      <c r="D443" s="295"/>
      <c r="E443" s="295"/>
      <c r="F443" s="295"/>
      <c r="G443" s="295"/>
      <c r="H443" s="295"/>
      <c r="I443" s="295"/>
      <c r="J443" s="295"/>
      <c r="K443" s="295"/>
      <c r="L443" s="295"/>
      <c r="M443" s="295"/>
      <c r="N443" s="295">
        <f>N442</f>
        <v>3</v>
      </c>
      <c r="O443" s="295"/>
      <c r="P443" s="295"/>
      <c r="Q443" s="295"/>
      <c r="R443" s="295"/>
      <c r="S443" s="295"/>
      <c r="T443" s="295"/>
      <c r="U443" s="295"/>
      <c r="V443" s="295"/>
      <c r="W443" s="295"/>
      <c r="X443" s="295"/>
      <c r="Y443" s="411">
        <v>0</v>
      </c>
      <c r="Z443" s="411">
        <v>1</v>
      </c>
      <c r="AA443" s="411">
        <v>0</v>
      </c>
      <c r="AB443" s="411">
        <v>0</v>
      </c>
      <c r="AC443" s="411">
        <v>0</v>
      </c>
      <c r="AD443" s="411">
        <v>0</v>
      </c>
      <c r="AE443" s="411">
        <v>0</v>
      </c>
      <c r="AF443" s="411">
        <f t="shared" ref="AF443:AL443" si="135">AF442</f>
        <v>0</v>
      </c>
      <c r="AG443" s="411">
        <f t="shared" si="135"/>
        <v>0</v>
      </c>
      <c r="AH443" s="411">
        <f t="shared" si="135"/>
        <v>0</v>
      </c>
      <c r="AI443" s="411">
        <f t="shared" si="135"/>
        <v>0</v>
      </c>
      <c r="AJ443" s="411">
        <f t="shared" si="135"/>
        <v>0</v>
      </c>
      <c r="AK443" s="411">
        <f t="shared" si="135"/>
        <v>0</v>
      </c>
      <c r="AL443" s="411">
        <f t="shared" si="135"/>
        <v>0</v>
      </c>
      <c r="AM443" s="311"/>
    </row>
    <row r="444" spans="1:39" ht="15" outlineLevel="1">
      <c r="B444" s="314"/>
      <c r="C444" s="312"/>
      <c r="D444" s="316"/>
      <c r="E444" s="316"/>
      <c r="F444" s="316"/>
      <c r="G444" s="316"/>
      <c r="H444" s="316"/>
      <c r="I444" s="316"/>
      <c r="J444" s="316"/>
      <c r="K444" s="316"/>
      <c r="L444" s="316"/>
      <c r="M444" s="316"/>
      <c r="N444" s="291"/>
      <c r="O444" s="316"/>
      <c r="P444" s="316"/>
      <c r="Q444" s="316"/>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5" outlineLevel="1">
      <c r="A445" s="509">
        <v>13</v>
      </c>
      <c r="B445" s="314" t="s">
        <v>24</v>
      </c>
      <c r="C445" s="291" t="s">
        <v>25</v>
      </c>
      <c r="D445" s="295">
        <v>521315</v>
      </c>
      <c r="E445" s="295">
        <v>521315.41</v>
      </c>
      <c r="F445" s="295">
        <v>521315.41</v>
      </c>
      <c r="G445" s="295">
        <v>521315.41</v>
      </c>
      <c r="H445" s="295">
        <v>521315.41</v>
      </c>
      <c r="I445" s="295">
        <v>521315.41</v>
      </c>
      <c r="J445" s="295">
        <v>521315.41</v>
      </c>
      <c r="K445" s="295">
        <v>521315.41</v>
      </c>
      <c r="L445" s="295">
        <v>521315.41</v>
      </c>
      <c r="M445" s="295">
        <v>521315.41</v>
      </c>
      <c r="N445" s="295">
        <v>12</v>
      </c>
      <c r="O445" s="295">
        <v>151</v>
      </c>
      <c r="P445" s="295">
        <v>151.19999999999999</v>
      </c>
      <c r="Q445" s="295">
        <v>151.19999999999999</v>
      </c>
      <c r="R445" s="295">
        <v>151.19999999999999</v>
      </c>
      <c r="S445" s="295">
        <v>151.19999999999999</v>
      </c>
      <c r="T445" s="295">
        <v>151.19999999999999</v>
      </c>
      <c r="U445" s="295">
        <v>151.19999999999999</v>
      </c>
      <c r="V445" s="295">
        <v>151.19999999999999</v>
      </c>
      <c r="W445" s="295">
        <v>151.19999999999999</v>
      </c>
      <c r="X445" s="295">
        <v>151.19999999999999</v>
      </c>
      <c r="Y445" s="415"/>
      <c r="Z445" s="415">
        <v>1</v>
      </c>
      <c r="AA445" s="415"/>
      <c r="AB445" s="415"/>
      <c r="AC445" s="415"/>
      <c r="AD445" s="415"/>
      <c r="AE445" s="415"/>
      <c r="AF445" s="415"/>
      <c r="AG445" s="415"/>
      <c r="AH445" s="415"/>
      <c r="AI445" s="415"/>
      <c r="AJ445" s="415"/>
      <c r="AK445" s="415"/>
      <c r="AL445" s="415"/>
      <c r="AM445" s="296">
        <f>SUM(Y445:AL445)</f>
        <v>1</v>
      </c>
    </row>
    <row r="446" spans="1:39" ht="15" outlineLevel="1">
      <c r="B446" s="294" t="s">
        <v>259</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411">
        <v>0</v>
      </c>
      <c r="Z446" s="411">
        <v>1</v>
      </c>
      <c r="AA446" s="411">
        <v>0</v>
      </c>
      <c r="AB446" s="411">
        <v>0</v>
      </c>
      <c r="AC446" s="411">
        <v>0</v>
      </c>
      <c r="AD446" s="411">
        <v>0</v>
      </c>
      <c r="AE446" s="411">
        <v>0</v>
      </c>
      <c r="AF446" s="411">
        <f t="shared" ref="AF446:AL446" si="136">AF445</f>
        <v>0</v>
      </c>
      <c r="AG446" s="411">
        <f t="shared" si="136"/>
        <v>0</v>
      </c>
      <c r="AH446" s="411">
        <f t="shared" si="136"/>
        <v>0</v>
      </c>
      <c r="AI446" s="411">
        <f t="shared" si="136"/>
        <v>0</v>
      </c>
      <c r="AJ446" s="411">
        <f t="shared" si="136"/>
        <v>0</v>
      </c>
      <c r="AK446" s="411">
        <f t="shared" si="136"/>
        <v>0</v>
      </c>
      <c r="AL446" s="411">
        <f t="shared" si="136"/>
        <v>0</v>
      </c>
      <c r="AM446" s="311"/>
    </row>
    <row r="447" spans="1:39" ht="15" outlineLevel="1">
      <c r="B447" s="314"/>
      <c r="C447" s="312"/>
      <c r="D447" s="316"/>
      <c r="E447" s="316"/>
      <c r="F447" s="316"/>
      <c r="G447" s="316"/>
      <c r="H447" s="316"/>
      <c r="I447" s="316"/>
      <c r="J447" s="316"/>
      <c r="K447" s="316"/>
      <c r="L447" s="316"/>
      <c r="M447" s="316"/>
      <c r="N447" s="291"/>
      <c r="O447" s="316"/>
      <c r="P447" s="316"/>
      <c r="Q447" s="316"/>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5" outlineLevel="1">
      <c r="A448" s="509">
        <v>14</v>
      </c>
      <c r="B448" s="314" t="s">
        <v>20</v>
      </c>
      <c r="C448" s="291" t="s">
        <v>25</v>
      </c>
      <c r="D448" s="295">
        <v>1305471</v>
      </c>
      <c r="E448" s="295">
        <v>1305471.3999999999</v>
      </c>
      <c r="F448" s="295">
        <v>1305471.3999999999</v>
      </c>
      <c r="G448" s="295">
        <v>1305471.3999999999</v>
      </c>
      <c r="H448" s="295" t="s">
        <v>751</v>
      </c>
      <c r="I448" s="295" t="s">
        <v>751</v>
      </c>
      <c r="J448" s="295" t="s">
        <v>751</v>
      </c>
      <c r="K448" s="295" t="s">
        <v>751</v>
      </c>
      <c r="L448" s="295" t="s">
        <v>751</v>
      </c>
      <c r="M448" s="295" t="s">
        <v>751</v>
      </c>
      <c r="N448" s="295">
        <v>12</v>
      </c>
      <c r="O448" s="295">
        <v>267</v>
      </c>
      <c r="P448" s="295">
        <v>267.33999999999997</v>
      </c>
      <c r="Q448" s="295">
        <v>267.33999999999997</v>
      </c>
      <c r="R448" s="295">
        <v>267.33999999999997</v>
      </c>
      <c r="S448" s="295" t="s">
        <v>752</v>
      </c>
      <c r="T448" s="295" t="s">
        <v>752</v>
      </c>
      <c r="U448" s="295" t="s">
        <v>752</v>
      </c>
      <c r="V448" s="295" t="s">
        <v>752</v>
      </c>
      <c r="W448" s="295" t="s">
        <v>752</v>
      </c>
      <c r="X448" s="295" t="s">
        <v>752</v>
      </c>
      <c r="Y448" s="415"/>
      <c r="Z448" s="415">
        <v>1</v>
      </c>
      <c r="AA448" s="469"/>
      <c r="AB448" s="415"/>
      <c r="AC448" s="415"/>
      <c r="AD448" s="415"/>
      <c r="AE448" s="415"/>
      <c r="AF448" s="415"/>
      <c r="AG448" s="415"/>
      <c r="AH448" s="415"/>
      <c r="AI448" s="415"/>
      <c r="AJ448" s="415"/>
      <c r="AK448" s="415"/>
      <c r="AL448" s="415"/>
      <c r="AM448" s="296">
        <f>SUM(Y448:AL448)</f>
        <v>1</v>
      </c>
    </row>
    <row r="449" spans="1:39" ht="15" outlineLevel="1">
      <c r="B449" s="294" t="s">
        <v>259</v>
      </c>
      <c r="C449" s="291" t="s">
        <v>163</v>
      </c>
      <c r="D449" s="295"/>
      <c r="E449" s="295"/>
      <c r="F449" s="295"/>
      <c r="G449" s="295"/>
      <c r="H449" s="295"/>
      <c r="I449" s="295"/>
      <c r="J449" s="295"/>
      <c r="K449" s="295"/>
      <c r="L449" s="295"/>
      <c r="M449" s="295"/>
      <c r="N449" s="295">
        <f>N448</f>
        <v>12</v>
      </c>
      <c r="O449" s="295"/>
      <c r="P449" s="295"/>
      <c r="Q449" s="295"/>
      <c r="R449" s="295"/>
      <c r="S449" s="295"/>
      <c r="T449" s="295"/>
      <c r="U449" s="295"/>
      <c r="V449" s="295"/>
      <c r="W449" s="295"/>
      <c r="X449" s="295"/>
      <c r="Y449" s="411">
        <v>0</v>
      </c>
      <c r="Z449" s="411">
        <v>1</v>
      </c>
      <c r="AA449" s="411">
        <v>0</v>
      </c>
      <c r="AB449" s="411">
        <v>0</v>
      </c>
      <c r="AC449" s="411">
        <v>0</v>
      </c>
      <c r="AD449" s="411">
        <v>0</v>
      </c>
      <c r="AE449" s="411">
        <v>0</v>
      </c>
      <c r="AF449" s="411">
        <f t="shared" ref="AF449:AL449" si="137">AF448</f>
        <v>0</v>
      </c>
      <c r="AG449" s="411">
        <f t="shared" si="137"/>
        <v>0</v>
      </c>
      <c r="AH449" s="411">
        <f t="shared" si="137"/>
        <v>0</v>
      </c>
      <c r="AI449" s="411">
        <f t="shared" si="137"/>
        <v>0</v>
      </c>
      <c r="AJ449" s="411">
        <f t="shared" si="137"/>
        <v>0</v>
      </c>
      <c r="AK449" s="411">
        <f t="shared" si="137"/>
        <v>0</v>
      </c>
      <c r="AL449" s="411">
        <f t="shared" si="137"/>
        <v>0</v>
      </c>
      <c r="AM449" s="311"/>
    </row>
    <row r="450" spans="1:39" ht="15" outlineLevel="1">
      <c r="B450" s="314"/>
      <c r="C450" s="312"/>
      <c r="D450" s="316"/>
      <c r="E450" s="316"/>
      <c r="F450" s="316"/>
      <c r="G450" s="316"/>
      <c r="H450" s="316"/>
      <c r="I450" s="316"/>
      <c r="J450" s="316"/>
      <c r="K450" s="316"/>
      <c r="L450" s="316"/>
      <c r="M450" s="316"/>
      <c r="N450" s="291"/>
      <c r="O450" s="316"/>
      <c r="P450" s="316"/>
      <c r="Q450" s="316"/>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5" outlineLevel="1">
      <c r="A451" s="509">
        <v>15</v>
      </c>
      <c r="B451" s="314" t="s">
        <v>486</v>
      </c>
      <c r="C451" s="291" t="s">
        <v>25</v>
      </c>
      <c r="D451" s="295"/>
      <c r="E451" s="295"/>
      <c r="F451" s="295"/>
      <c r="G451" s="295"/>
      <c r="H451" s="295"/>
      <c r="I451" s="295"/>
      <c r="J451" s="295"/>
      <c r="K451" s="295"/>
      <c r="L451" s="295"/>
      <c r="M451" s="295"/>
      <c r="N451" s="291"/>
      <c r="O451" s="295">
        <v>12</v>
      </c>
      <c r="P451" s="295"/>
      <c r="Q451" s="295"/>
      <c r="R451" s="295"/>
      <c r="S451" s="295"/>
      <c r="T451" s="295"/>
      <c r="U451" s="295"/>
      <c r="V451" s="295"/>
      <c r="W451" s="295"/>
      <c r="X451" s="295"/>
      <c r="Y451" s="415"/>
      <c r="Z451" s="415">
        <v>1</v>
      </c>
      <c r="AA451" s="415"/>
      <c r="AB451" s="415"/>
      <c r="AC451" s="415"/>
      <c r="AD451" s="415"/>
      <c r="AE451" s="415"/>
      <c r="AF451" s="415"/>
      <c r="AG451" s="415"/>
      <c r="AH451" s="415"/>
      <c r="AI451" s="415"/>
      <c r="AJ451" s="415"/>
      <c r="AK451" s="415"/>
      <c r="AL451" s="415"/>
      <c r="AM451" s="296">
        <f>SUM(Y451:AL451)</f>
        <v>1</v>
      </c>
    </row>
    <row r="452" spans="1:39" s="283" customFormat="1" ht="15" outlineLevel="1">
      <c r="A452" s="509"/>
      <c r="B452" s="314" t="s">
        <v>259</v>
      </c>
      <c r="C452" s="291" t="s">
        <v>163</v>
      </c>
      <c r="D452" s="295"/>
      <c r="E452" s="295"/>
      <c r="F452" s="295"/>
      <c r="G452" s="295"/>
      <c r="H452" s="295"/>
      <c r="I452" s="295"/>
      <c r="J452" s="295"/>
      <c r="K452" s="295"/>
      <c r="L452" s="295"/>
      <c r="M452" s="295"/>
      <c r="N452" s="291"/>
      <c r="O452" s="295"/>
      <c r="P452" s="295"/>
      <c r="Q452" s="295"/>
      <c r="R452" s="295"/>
      <c r="S452" s="295"/>
      <c r="T452" s="295"/>
      <c r="U452" s="295"/>
      <c r="V452" s="295"/>
      <c r="W452" s="295"/>
      <c r="X452" s="295"/>
      <c r="Y452" s="411">
        <v>0</v>
      </c>
      <c r="Z452" s="411">
        <v>1</v>
      </c>
      <c r="AA452" s="411">
        <v>0</v>
      </c>
      <c r="AB452" s="411">
        <v>0</v>
      </c>
      <c r="AC452" s="411">
        <v>0</v>
      </c>
      <c r="AD452" s="411">
        <v>0</v>
      </c>
      <c r="AE452" s="411">
        <v>0</v>
      </c>
      <c r="AF452" s="411">
        <f t="shared" ref="AF452:AL452" si="138">AF451</f>
        <v>0</v>
      </c>
      <c r="AG452" s="411">
        <f t="shared" si="138"/>
        <v>0</v>
      </c>
      <c r="AH452" s="411">
        <f t="shared" si="138"/>
        <v>0</v>
      </c>
      <c r="AI452" s="411">
        <f t="shared" si="138"/>
        <v>0</v>
      </c>
      <c r="AJ452" s="411">
        <f t="shared" si="138"/>
        <v>0</v>
      </c>
      <c r="AK452" s="411">
        <f t="shared" si="138"/>
        <v>0</v>
      </c>
      <c r="AL452" s="411">
        <f t="shared" si="138"/>
        <v>0</v>
      </c>
      <c r="AM452" s="311"/>
    </row>
    <row r="453" spans="1:39" s="283" customFormat="1" ht="15" outlineLevel="1">
      <c r="A453" s="509"/>
      <c r="B453" s="314"/>
      <c r="C453" s="312"/>
      <c r="D453" s="316"/>
      <c r="E453" s="316"/>
      <c r="F453" s="316"/>
      <c r="G453" s="316"/>
      <c r="H453" s="316"/>
      <c r="I453" s="316"/>
      <c r="J453" s="316"/>
      <c r="K453" s="316"/>
      <c r="L453" s="316"/>
      <c r="M453" s="316"/>
      <c r="N453" s="291"/>
      <c r="O453" s="316"/>
      <c r="P453" s="316"/>
      <c r="Q453" s="316"/>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30" outlineLevel="1">
      <c r="A454" s="509">
        <v>16</v>
      </c>
      <c r="B454" s="314" t="s">
        <v>487</v>
      </c>
      <c r="C454" s="291" t="s">
        <v>25</v>
      </c>
      <c r="D454" s="295"/>
      <c r="E454" s="295"/>
      <c r="F454" s="295"/>
      <c r="G454" s="295"/>
      <c r="H454" s="295"/>
      <c r="I454" s="295"/>
      <c r="J454" s="295"/>
      <c r="K454" s="295"/>
      <c r="L454" s="295"/>
      <c r="M454" s="295"/>
      <c r="N454" s="291"/>
      <c r="O454" s="295"/>
      <c r="P454" s="295"/>
      <c r="Q454" s="295"/>
      <c r="R454" s="295"/>
      <c r="S454" s="295"/>
      <c r="T454" s="295"/>
      <c r="U454" s="295"/>
      <c r="V454" s="295"/>
      <c r="W454" s="295"/>
      <c r="X454" s="295"/>
      <c r="Y454" s="415"/>
      <c r="Z454" s="415"/>
      <c r="AA454" s="415"/>
      <c r="AB454" s="415"/>
      <c r="AC454" s="415"/>
      <c r="AD454" s="415"/>
      <c r="AE454" s="415"/>
      <c r="AF454" s="415"/>
      <c r="AG454" s="415"/>
      <c r="AH454" s="415"/>
      <c r="AI454" s="415"/>
      <c r="AJ454" s="415"/>
      <c r="AK454" s="415"/>
      <c r="AL454" s="415"/>
      <c r="AM454" s="296">
        <f>SUM(Y454:AL454)</f>
        <v>0</v>
      </c>
    </row>
    <row r="455" spans="1:39" s="283" customFormat="1" ht="15" outlineLevel="1">
      <c r="A455" s="509"/>
      <c r="B455" s="314" t="s">
        <v>259</v>
      </c>
      <c r="C455" s="291" t="s">
        <v>163</v>
      </c>
      <c r="D455" s="295"/>
      <c r="E455" s="295"/>
      <c r="F455" s="295"/>
      <c r="G455" s="295"/>
      <c r="H455" s="295"/>
      <c r="I455" s="295"/>
      <c r="J455" s="295"/>
      <c r="K455" s="295"/>
      <c r="L455" s="295"/>
      <c r="M455" s="295"/>
      <c r="N455" s="291"/>
      <c r="O455" s="295"/>
      <c r="P455" s="295"/>
      <c r="Q455" s="295"/>
      <c r="R455" s="295"/>
      <c r="S455" s="295"/>
      <c r="T455" s="295"/>
      <c r="U455" s="295"/>
      <c r="V455" s="295"/>
      <c r="W455" s="295"/>
      <c r="X455" s="295"/>
      <c r="Y455" s="411">
        <v>0</v>
      </c>
      <c r="Z455" s="411">
        <v>0</v>
      </c>
      <c r="AA455" s="411">
        <v>0</v>
      </c>
      <c r="AB455" s="411">
        <v>0</v>
      </c>
      <c r="AC455" s="411">
        <v>0</v>
      </c>
      <c r="AD455" s="411">
        <v>0</v>
      </c>
      <c r="AE455" s="411">
        <v>0</v>
      </c>
      <c r="AF455" s="411">
        <f t="shared" ref="AF455:AL455" si="139">AF454</f>
        <v>0</v>
      </c>
      <c r="AG455" s="411">
        <f t="shared" si="139"/>
        <v>0</v>
      </c>
      <c r="AH455" s="411">
        <f t="shared" si="139"/>
        <v>0</v>
      </c>
      <c r="AI455" s="411">
        <f t="shared" si="139"/>
        <v>0</v>
      </c>
      <c r="AJ455" s="411">
        <f t="shared" si="139"/>
        <v>0</v>
      </c>
      <c r="AK455" s="411">
        <f t="shared" si="139"/>
        <v>0</v>
      </c>
      <c r="AL455" s="411">
        <f t="shared" si="139"/>
        <v>0</v>
      </c>
      <c r="AM455" s="311"/>
    </row>
    <row r="456" spans="1:39" s="283" customFormat="1" ht="15" outlineLevel="1">
      <c r="A456" s="509"/>
      <c r="B456" s="314"/>
      <c r="C456" s="312"/>
      <c r="D456" s="316"/>
      <c r="E456" s="316"/>
      <c r="F456" s="316"/>
      <c r="G456" s="316"/>
      <c r="H456" s="316"/>
      <c r="I456" s="316"/>
      <c r="J456" s="316"/>
      <c r="K456" s="316"/>
      <c r="L456" s="316"/>
      <c r="M456" s="316"/>
      <c r="N456" s="291"/>
      <c r="O456" s="316"/>
      <c r="P456" s="316"/>
      <c r="Q456" s="316"/>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5" outlineLevel="1">
      <c r="A457" s="509">
        <v>17</v>
      </c>
      <c r="B457" s="314" t="s">
        <v>9</v>
      </c>
      <c r="C457" s="291" t="s">
        <v>25</v>
      </c>
      <c r="D457" s="295"/>
      <c r="E457" s="295"/>
      <c r="F457" s="295"/>
      <c r="G457" s="295"/>
      <c r="H457" s="295"/>
      <c r="I457" s="295"/>
      <c r="J457" s="295"/>
      <c r="K457" s="295"/>
      <c r="L457" s="295"/>
      <c r="M457" s="295"/>
      <c r="N457" s="291"/>
      <c r="O457" s="295">
        <v>595</v>
      </c>
      <c r="P457" s="295"/>
      <c r="Q457" s="295"/>
      <c r="R457" s="295"/>
      <c r="S457" s="295"/>
      <c r="T457" s="295"/>
      <c r="U457" s="295"/>
      <c r="V457" s="295"/>
      <c r="W457" s="295"/>
      <c r="X457" s="295"/>
      <c r="Y457" s="415"/>
      <c r="Z457" s="415"/>
      <c r="AA457" s="415"/>
      <c r="AB457" s="415"/>
      <c r="AC457" s="415"/>
      <c r="AD457" s="415"/>
      <c r="AE457" s="415"/>
      <c r="AF457" s="415"/>
      <c r="AG457" s="415"/>
      <c r="AH457" s="415"/>
      <c r="AI457" s="415"/>
      <c r="AJ457" s="415"/>
      <c r="AK457" s="415"/>
      <c r="AL457" s="415"/>
      <c r="AM457" s="296">
        <f>SUM(Y457:AL457)</f>
        <v>0</v>
      </c>
    </row>
    <row r="458" spans="1:39" ht="15" outlineLevel="1">
      <c r="B458" s="294" t="s">
        <v>259</v>
      </c>
      <c r="C458" s="291" t="s">
        <v>163</v>
      </c>
      <c r="D458" s="295"/>
      <c r="E458" s="295"/>
      <c r="F458" s="295"/>
      <c r="G458" s="295"/>
      <c r="H458" s="295"/>
      <c r="I458" s="295"/>
      <c r="J458" s="295"/>
      <c r="K458" s="295"/>
      <c r="L458" s="295"/>
      <c r="M458" s="295"/>
      <c r="N458" s="291"/>
      <c r="O458" s="295"/>
      <c r="P458" s="295"/>
      <c r="Q458" s="295"/>
      <c r="R458" s="295"/>
      <c r="S458" s="295"/>
      <c r="T458" s="295"/>
      <c r="U458" s="295"/>
      <c r="V458" s="295"/>
      <c r="W458" s="295"/>
      <c r="X458" s="295"/>
      <c r="Y458" s="411">
        <v>0</v>
      </c>
      <c r="Z458" s="411">
        <v>0</v>
      </c>
      <c r="AA458" s="411">
        <v>0</v>
      </c>
      <c r="AB458" s="411">
        <v>0</v>
      </c>
      <c r="AC458" s="411">
        <v>0</v>
      </c>
      <c r="AD458" s="411">
        <v>0</v>
      </c>
      <c r="AE458" s="411">
        <v>0</v>
      </c>
      <c r="AF458" s="411">
        <f t="shared" ref="AF458:AL458" si="140">AF457</f>
        <v>0</v>
      </c>
      <c r="AG458" s="411">
        <f t="shared" si="140"/>
        <v>0</v>
      </c>
      <c r="AH458" s="411">
        <f t="shared" si="140"/>
        <v>0</v>
      </c>
      <c r="AI458" s="411">
        <f t="shared" si="140"/>
        <v>0</v>
      </c>
      <c r="AJ458" s="411">
        <f t="shared" si="140"/>
        <v>0</v>
      </c>
      <c r="AK458" s="411">
        <f t="shared" si="140"/>
        <v>0</v>
      </c>
      <c r="AL458" s="411">
        <f t="shared" si="140"/>
        <v>0</v>
      </c>
      <c r="AM458" s="311"/>
    </row>
    <row r="459" spans="1:39" ht="15" outlineLevel="1">
      <c r="B459" s="315"/>
      <c r="C459" s="305"/>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19"/>
      <c r="Z459" s="420"/>
      <c r="AA459" s="420"/>
      <c r="AB459" s="420"/>
      <c r="AC459" s="420"/>
      <c r="AD459" s="420"/>
      <c r="AE459" s="420"/>
      <c r="AF459" s="420"/>
      <c r="AG459" s="420"/>
      <c r="AH459" s="420"/>
      <c r="AI459" s="420"/>
      <c r="AJ459" s="420"/>
      <c r="AK459" s="420"/>
      <c r="AL459" s="420"/>
      <c r="AM459" s="317"/>
    </row>
    <row r="460" spans="1:39" ht="15.75" outlineLevel="1">
      <c r="A460" s="510"/>
      <c r="B460" s="288" t="s">
        <v>10</v>
      </c>
      <c r="C460" s="289"/>
      <c r="D460" s="289"/>
      <c r="E460" s="289"/>
      <c r="F460" s="289"/>
      <c r="G460" s="289"/>
      <c r="H460" s="289"/>
      <c r="I460" s="289"/>
      <c r="J460" s="289"/>
      <c r="K460" s="289"/>
      <c r="L460" s="289"/>
      <c r="M460" s="289"/>
      <c r="N460" s="290"/>
      <c r="O460" s="289"/>
      <c r="P460" s="289"/>
      <c r="Q460" s="289"/>
      <c r="R460" s="289"/>
      <c r="S460" s="289"/>
      <c r="T460" s="289"/>
      <c r="U460" s="289"/>
      <c r="V460" s="289"/>
      <c r="W460" s="289"/>
      <c r="X460" s="289"/>
      <c r="Y460" s="414"/>
      <c r="Z460" s="414"/>
      <c r="AA460" s="414"/>
      <c r="AB460" s="414"/>
      <c r="AC460" s="414"/>
      <c r="AD460" s="414"/>
      <c r="AE460" s="414"/>
      <c r="AF460" s="414"/>
      <c r="AG460" s="414"/>
      <c r="AH460" s="414"/>
      <c r="AI460" s="414"/>
      <c r="AJ460" s="414"/>
      <c r="AK460" s="414"/>
      <c r="AL460" s="414"/>
      <c r="AM460" s="292"/>
    </row>
    <row r="461" spans="1:39" ht="15" outlineLevel="1">
      <c r="A461" s="509">
        <v>18</v>
      </c>
      <c r="B461" s="315" t="s">
        <v>11</v>
      </c>
      <c r="C461" s="291" t="s">
        <v>25</v>
      </c>
      <c r="D461" s="295"/>
      <c r="E461" s="295"/>
      <c r="F461" s="295"/>
      <c r="G461" s="295"/>
      <c r="H461" s="295"/>
      <c r="I461" s="295"/>
      <c r="J461" s="295"/>
      <c r="K461" s="295"/>
      <c r="L461" s="295"/>
      <c r="M461" s="295"/>
      <c r="N461" s="295">
        <v>12</v>
      </c>
      <c r="O461" s="295"/>
      <c r="P461" s="295"/>
      <c r="Q461" s="295"/>
      <c r="R461" s="295"/>
      <c r="S461" s="295"/>
      <c r="T461" s="295"/>
      <c r="U461" s="295"/>
      <c r="V461" s="295"/>
      <c r="W461" s="295"/>
      <c r="X461" s="295"/>
      <c r="Y461" s="426"/>
      <c r="Z461" s="415"/>
      <c r="AA461" s="415"/>
      <c r="AB461" s="415"/>
      <c r="AC461" s="415"/>
      <c r="AD461" s="415"/>
      <c r="AE461" s="415"/>
      <c r="AF461" s="415"/>
      <c r="AG461" s="415"/>
      <c r="AH461" s="415"/>
      <c r="AI461" s="415"/>
      <c r="AJ461" s="415"/>
      <c r="AK461" s="415"/>
      <c r="AL461" s="415"/>
      <c r="AM461" s="296">
        <f>SUM(Y461:AL461)</f>
        <v>0</v>
      </c>
    </row>
    <row r="462" spans="1:39" ht="15" outlineLevel="1">
      <c r="B462" s="294" t="s">
        <v>259</v>
      </c>
      <c r="C462" s="291" t="s">
        <v>163</v>
      </c>
      <c r="D462" s="295"/>
      <c r="E462" s="295"/>
      <c r="F462" s="295"/>
      <c r="G462" s="295"/>
      <c r="H462" s="295"/>
      <c r="I462" s="295"/>
      <c r="J462" s="295"/>
      <c r="K462" s="295"/>
      <c r="L462" s="295"/>
      <c r="M462" s="295"/>
      <c r="N462" s="295">
        <f>N461</f>
        <v>12</v>
      </c>
      <c r="O462" s="295"/>
      <c r="P462" s="295"/>
      <c r="Q462" s="295"/>
      <c r="R462" s="295"/>
      <c r="S462" s="295"/>
      <c r="T462" s="295"/>
      <c r="U462" s="295"/>
      <c r="V462" s="295"/>
      <c r="W462" s="295"/>
      <c r="X462" s="295"/>
      <c r="Y462" s="411">
        <v>0</v>
      </c>
      <c r="Z462" s="411">
        <v>0</v>
      </c>
      <c r="AA462" s="411">
        <v>0</v>
      </c>
      <c r="AB462" s="411">
        <v>0</v>
      </c>
      <c r="AC462" s="411">
        <v>0</v>
      </c>
      <c r="AD462" s="411">
        <v>0</v>
      </c>
      <c r="AE462" s="411">
        <v>0</v>
      </c>
      <c r="AF462" s="411">
        <f t="shared" ref="AF462:AL462" si="141">AF461</f>
        <v>0</v>
      </c>
      <c r="AG462" s="411">
        <f t="shared" si="141"/>
        <v>0</v>
      </c>
      <c r="AH462" s="411">
        <f t="shared" si="141"/>
        <v>0</v>
      </c>
      <c r="AI462" s="411">
        <f t="shared" si="141"/>
        <v>0</v>
      </c>
      <c r="AJ462" s="411">
        <f t="shared" si="141"/>
        <v>0</v>
      </c>
      <c r="AK462" s="411">
        <f t="shared" si="141"/>
        <v>0</v>
      </c>
      <c r="AL462" s="411">
        <f t="shared" si="141"/>
        <v>0</v>
      </c>
      <c r="AM462" s="297"/>
    </row>
    <row r="463" spans="1:39" ht="15" outlineLevel="1">
      <c r="A463" s="512"/>
      <c r="B463" s="315"/>
      <c r="C463" s="305"/>
      <c r="D463" s="291"/>
      <c r="E463" s="291"/>
      <c r="F463" s="291"/>
      <c r="G463" s="291"/>
      <c r="H463" s="291"/>
      <c r="I463" s="291"/>
      <c r="J463" s="291"/>
      <c r="K463" s="291"/>
      <c r="L463" s="291"/>
      <c r="M463" s="291"/>
      <c r="N463" s="291"/>
      <c r="O463" s="291"/>
      <c r="P463" s="291"/>
      <c r="Q463" s="291"/>
      <c r="R463" s="291"/>
      <c r="S463" s="291"/>
      <c r="T463" s="291"/>
      <c r="U463" s="291"/>
      <c r="V463" s="291"/>
      <c r="W463" s="291"/>
      <c r="X463" s="291"/>
      <c r="Y463" s="412"/>
      <c r="Z463" s="421"/>
      <c r="AA463" s="421"/>
      <c r="AB463" s="421"/>
      <c r="AC463" s="421"/>
      <c r="AD463" s="421"/>
      <c r="AE463" s="421"/>
      <c r="AF463" s="421"/>
      <c r="AG463" s="421"/>
      <c r="AH463" s="421"/>
      <c r="AI463" s="421"/>
      <c r="AJ463" s="421"/>
      <c r="AK463" s="421"/>
      <c r="AL463" s="421"/>
      <c r="AM463" s="306"/>
    </row>
    <row r="464" spans="1:39" ht="15" outlineLevel="1">
      <c r="A464" s="509">
        <v>19</v>
      </c>
      <c r="B464" s="315" t="s">
        <v>12</v>
      </c>
      <c r="C464" s="291" t="s">
        <v>25</v>
      </c>
      <c r="D464" s="295"/>
      <c r="E464" s="295"/>
      <c r="F464" s="295"/>
      <c r="G464" s="295"/>
      <c r="H464" s="295"/>
      <c r="I464" s="295"/>
      <c r="J464" s="295"/>
      <c r="K464" s="295"/>
      <c r="L464" s="295"/>
      <c r="M464" s="295"/>
      <c r="N464" s="295">
        <v>12</v>
      </c>
      <c r="O464" s="295"/>
      <c r="P464" s="295"/>
      <c r="Q464" s="295"/>
      <c r="R464" s="295"/>
      <c r="S464" s="295"/>
      <c r="T464" s="295"/>
      <c r="U464" s="295"/>
      <c r="V464" s="295"/>
      <c r="W464" s="295"/>
      <c r="X464" s="295"/>
      <c r="Y464" s="410"/>
      <c r="Z464" s="415"/>
      <c r="AA464" s="415"/>
      <c r="AB464" s="415"/>
      <c r="AC464" s="415"/>
      <c r="AD464" s="415"/>
      <c r="AE464" s="415"/>
      <c r="AF464" s="415"/>
      <c r="AG464" s="415"/>
      <c r="AH464" s="415"/>
      <c r="AI464" s="415"/>
      <c r="AJ464" s="415"/>
      <c r="AK464" s="415"/>
      <c r="AL464" s="415"/>
      <c r="AM464" s="296">
        <f>SUM(Y464:AL464)</f>
        <v>0</v>
      </c>
    </row>
    <row r="465" spans="1:39" ht="15" outlineLevel="1">
      <c r="B465" s="294" t="s">
        <v>259</v>
      </c>
      <c r="C465" s="291" t="s">
        <v>163</v>
      </c>
      <c r="D465" s="295"/>
      <c r="E465" s="295"/>
      <c r="F465" s="295"/>
      <c r="G465" s="295"/>
      <c r="H465" s="295"/>
      <c r="I465" s="295"/>
      <c r="J465" s="295"/>
      <c r="K465" s="295"/>
      <c r="L465" s="295"/>
      <c r="M465" s="295"/>
      <c r="N465" s="295">
        <f>N464</f>
        <v>12</v>
      </c>
      <c r="O465" s="295"/>
      <c r="P465" s="295"/>
      <c r="Q465" s="295"/>
      <c r="R465" s="295"/>
      <c r="S465" s="295"/>
      <c r="T465" s="295"/>
      <c r="U465" s="295"/>
      <c r="V465" s="295"/>
      <c r="W465" s="295"/>
      <c r="X465" s="295"/>
      <c r="Y465" s="411">
        <v>0</v>
      </c>
      <c r="Z465" s="411">
        <v>0</v>
      </c>
      <c r="AA465" s="411">
        <v>0</v>
      </c>
      <c r="AB465" s="411">
        <v>0</v>
      </c>
      <c r="AC465" s="411">
        <v>0</v>
      </c>
      <c r="AD465" s="411">
        <v>0</v>
      </c>
      <c r="AE465" s="411">
        <v>0</v>
      </c>
      <c r="AF465" s="411">
        <f t="shared" ref="AF465:AL465" si="142">AF464</f>
        <v>0</v>
      </c>
      <c r="AG465" s="411">
        <f t="shared" si="142"/>
        <v>0</v>
      </c>
      <c r="AH465" s="411">
        <f t="shared" si="142"/>
        <v>0</v>
      </c>
      <c r="AI465" s="411">
        <f t="shared" si="142"/>
        <v>0</v>
      </c>
      <c r="AJ465" s="411">
        <f t="shared" si="142"/>
        <v>0</v>
      </c>
      <c r="AK465" s="411">
        <f t="shared" si="142"/>
        <v>0</v>
      </c>
      <c r="AL465" s="411">
        <f t="shared" si="142"/>
        <v>0</v>
      </c>
      <c r="AM465" s="297"/>
    </row>
    <row r="466" spans="1:39" ht="15" outlineLevel="1">
      <c r="B466" s="315"/>
      <c r="C466" s="305"/>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422"/>
      <c r="Z466" s="422"/>
      <c r="AA466" s="412"/>
      <c r="AB466" s="412"/>
      <c r="AC466" s="412"/>
      <c r="AD466" s="412"/>
      <c r="AE466" s="412"/>
      <c r="AF466" s="412"/>
      <c r="AG466" s="412"/>
      <c r="AH466" s="412"/>
      <c r="AI466" s="412"/>
      <c r="AJ466" s="412"/>
      <c r="AK466" s="412"/>
      <c r="AL466" s="412"/>
      <c r="AM466" s="306"/>
    </row>
    <row r="467" spans="1:39" ht="15" outlineLevel="1">
      <c r="A467" s="509">
        <v>20</v>
      </c>
      <c r="B467" s="315" t="s">
        <v>13</v>
      </c>
      <c r="C467" s="291" t="s">
        <v>25</v>
      </c>
      <c r="D467" s="295">
        <v>1056692</v>
      </c>
      <c r="E467" s="295">
        <v>1056691.7</v>
      </c>
      <c r="F467" s="295">
        <v>1055204.76</v>
      </c>
      <c r="G467" s="295">
        <v>1055204.76</v>
      </c>
      <c r="H467" s="295">
        <v>1055204.76</v>
      </c>
      <c r="I467" s="295">
        <v>1055204.76</v>
      </c>
      <c r="J467" s="295">
        <v>1055204.76</v>
      </c>
      <c r="K467" s="295">
        <v>1055204.76</v>
      </c>
      <c r="L467" s="295">
        <v>1055204.76</v>
      </c>
      <c r="M467" s="295">
        <v>1055204.76</v>
      </c>
      <c r="N467" s="295">
        <v>12</v>
      </c>
      <c r="O467" s="295">
        <v>41</v>
      </c>
      <c r="P467" s="295">
        <v>41.09</v>
      </c>
      <c r="Q467" s="295">
        <v>40.76</v>
      </c>
      <c r="R467" s="295">
        <v>40.76</v>
      </c>
      <c r="S467" s="295">
        <v>40.76</v>
      </c>
      <c r="T467" s="295">
        <v>40.76</v>
      </c>
      <c r="U467" s="295">
        <v>40.76</v>
      </c>
      <c r="V467" s="295">
        <v>40.76</v>
      </c>
      <c r="W467" s="295">
        <v>40.76</v>
      </c>
      <c r="X467" s="295">
        <v>40.76</v>
      </c>
      <c r="Y467" s="410">
        <v>1</v>
      </c>
      <c r="Z467" s="415"/>
      <c r="AA467" s="415"/>
      <c r="AB467" s="415"/>
      <c r="AC467" s="415"/>
      <c r="AD467" s="415"/>
      <c r="AE467" s="415"/>
      <c r="AF467" s="415"/>
      <c r="AG467" s="415"/>
      <c r="AH467" s="415"/>
      <c r="AI467" s="415"/>
      <c r="AJ467" s="415"/>
      <c r="AK467" s="415"/>
      <c r="AL467" s="415"/>
      <c r="AM467" s="296">
        <f>SUM(Y467:AL467)</f>
        <v>1</v>
      </c>
    </row>
    <row r="468" spans="1:39" ht="15" outlineLevel="1">
      <c r="B468" s="294" t="s">
        <v>259</v>
      </c>
      <c r="C468" s="291" t="s">
        <v>163</v>
      </c>
      <c r="D468" s="295"/>
      <c r="E468" s="295"/>
      <c r="F468" s="295"/>
      <c r="G468" s="295"/>
      <c r="H468" s="295"/>
      <c r="I468" s="295"/>
      <c r="J468" s="295"/>
      <c r="K468" s="295"/>
      <c r="L468" s="295"/>
      <c r="M468" s="295"/>
      <c r="N468" s="295">
        <f>N467</f>
        <v>12</v>
      </c>
      <c r="O468" s="295"/>
      <c r="P468" s="295"/>
      <c r="Q468" s="295"/>
      <c r="R468" s="295"/>
      <c r="S468" s="295"/>
      <c r="T468" s="295"/>
      <c r="U468" s="295"/>
      <c r="V468" s="295"/>
      <c r="W468" s="295"/>
      <c r="X468" s="295"/>
      <c r="Y468" s="411">
        <v>1</v>
      </c>
      <c r="Z468" s="411">
        <v>0</v>
      </c>
      <c r="AA468" s="411">
        <v>0</v>
      </c>
      <c r="AB468" s="411">
        <v>0</v>
      </c>
      <c r="AC468" s="411">
        <v>0</v>
      </c>
      <c r="AD468" s="411">
        <v>0</v>
      </c>
      <c r="AE468" s="411">
        <v>0</v>
      </c>
      <c r="AF468" s="411">
        <f t="shared" ref="AF468:AL468" si="143">AF467</f>
        <v>0</v>
      </c>
      <c r="AG468" s="411">
        <f t="shared" si="143"/>
        <v>0</v>
      </c>
      <c r="AH468" s="411">
        <f t="shared" si="143"/>
        <v>0</v>
      </c>
      <c r="AI468" s="411">
        <f t="shared" si="143"/>
        <v>0</v>
      </c>
      <c r="AJ468" s="411">
        <f t="shared" si="143"/>
        <v>0</v>
      </c>
      <c r="AK468" s="411">
        <f t="shared" si="143"/>
        <v>0</v>
      </c>
      <c r="AL468" s="411">
        <f t="shared" si="143"/>
        <v>0</v>
      </c>
      <c r="AM468" s="306"/>
    </row>
    <row r="469" spans="1:39" ht="15" outlineLevel="1">
      <c r="B469" s="315"/>
      <c r="C469" s="305"/>
      <c r="D469" s="291"/>
      <c r="E469" s="291"/>
      <c r="F469" s="291"/>
      <c r="G469" s="291"/>
      <c r="H469" s="291"/>
      <c r="I469" s="291"/>
      <c r="J469" s="291"/>
      <c r="K469" s="291"/>
      <c r="L469" s="291"/>
      <c r="M469" s="291"/>
      <c r="N469" s="318"/>
      <c r="O469" s="291"/>
      <c r="P469" s="291"/>
      <c r="Q469" s="291"/>
      <c r="R469" s="291"/>
      <c r="S469" s="291"/>
      <c r="T469" s="291"/>
      <c r="U469" s="291"/>
      <c r="V469" s="291"/>
      <c r="W469" s="291"/>
      <c r="X469" s="291"/>
      <c r="Y469" s="412"/>
      <c r="Z469" s="412"/>
      <c r="AA469" s="412"/>
      <c r="AB469" s="412"/>
      <c r="AC469" s="412"/>
      <c r="AD469" s="412"/>
      <c r="AE469" s="412"/>
      <c r="AF469" s="412"/>
      <c r="AG469" s="412"/>
      <c r="AH469" s="412"/>
      <c r="AI469" s="412"/>
      <c r="AJ469" s="412"/>
      <c r="AK469" s="412"/>
      <c r="AL469" s="412"/>
      <c r="AM469" s="306"/>
    </row>
    <row r="470" spans="1:39" ht="15" outlineLevel="1">
      <c r="A470" s="509">
        <v>21</v>
      </c>
      <c r="B470" s="315" t="s">
        <v>22</v>
      </c>
      <c r="C470" s="291" t="s">
        <v>25</v>
      </c>
      <c r="D470" s="295"/>
      <c r="E470" s="295"/>
      <c r="F470" s="295"/>
      <c r="G470" s="295"/>
      <c r="H470" s="295"/>
      <c r="I470" s="295"/>
      <c r="J470" s="295"/>
      <c r="K470" s="295"/>
      <c r="L470" s="295"/>
      <c r="M470" s="295"/>
      <c r="N470" s="295">
        <v>12</v>
      </c>
      <c r="O470" s="295"/>
      <c r="P470" s="295"/>
      <c r="Q470" s="295"/>
      <c r="R470" s="295"/>
      <c r="S470" s="295"/>
      <c r="T470" s="295"/>
      <c r="U470" s="295"/>
      <c r="V470" s="295"/>
      <c r="W470" s="295"/>
      <c r="X470" s="295"/>
      <c r="Y470" s="410"/>
      <c r="Z470" s="415"/>
      <c r="AA470" s="415"/>
      <c r="AB470" s="415"/>
      <c r="AC470" s="415"/>
      <c r="AD470" s="415"/>
      <c r="AE470" s="415"/>
      <c r="AF470" s="415"/>
      <c r="AG470" s="415"/>
      <c r="AH470" s="415"/>
      <c r="AI470" s="415"/>
      <c r="AJ470" s="415"/>
      <c r="AK470" s="415"/>
      <c r="AL470" s="415"/>
      <c r="AM470" s="296">
        <f>SUM(Y470:AL470)</f>
        <v>0</v>
      </c>
    </row>
    <row r="471" spans="1:39" ht="15" outlineLevel="1">
      <c r="B471" s="294" t="s">
        <v>259</v>
      </c>
      <c r="C471" s="291" t="s">
        <v>163</v>
      </c>
      <c r="D471" s="295"/>
      <c r="E471" s="295"/>
      <c r="F471" s="295"/>
      <c r="G471" s="295"/>
      <c r="H471" s="295"/>
      <c r="I471" s="295"/>
      <c r="J471" s="295"/>
      <c r="K471" s="295"/>
      <c r="L471" s="295"/>
      <c r="M471" s="295"/>
      <c r="N471" s="295">
        <f>N470</f>
        <v>12</v>
      </c>
      <c r="O471" s="295"/>
      <c r="P471" s="295"/>
      <c r="Q471" s="295"/>
      <c r="R471" s="295"/>
      <c r="S471" s="295"/>
      <c r="T471" s="295"/>
      <c r="U471" s="295"/>
      <c r="V471" s="295"/>
      <c r="W471" s="295"/>
      <c r="X471" s="295"/>
      <c r="Y471" s="411">
        <v>0</v>
      </c>
      <c r="Z471" s="411">
        <v>0</v>
      </c>
      <c r="AA471" s="411">
        <v>0</v>
      </c>
      <c r="AB471" s="411">
        <v>0</v>
      </c>
      <c r="AC471" s="411">
        <v>0</v>
      </c>
      <c r="AD471" s="411">
        <v>0</v>
      </c>
      <c r="AE471" s="411">
        <v>0</v>
      </c>
      <c r="AF471" s="411">
        <f t="shared" ref="AF471:AL471" si="144">AF470</f>
        <v>0</v>
      </c>
      <c r="AG471" s="411">
        <f t="shared" si="144"/>
        <v>0</v>
      </c>
      <c r="AH471" s="411">
        <f t="shared" si="144"/>
        <v>0</v>
      </c>
      <c r="AI471" s="411">
        <f t="shared" si="144"/>
        <v>0</v>
      </c>
      <c r="AJ471" s="411">
        <f t="shared" si="144"/>
        <v>0</v>
      </c>
      <c r="AK471" s="411">
        <f t="shared" si="144"/>
        <v>0</v>
      </c>
      <c r="AL471" s="411">
        <f t="shared" si="144"/>
        <v>0</v>
      </c>
      <c r="AM471" s="297"/>
    </row>
    <row r="472" spans="1:39" ht="15" outlineLevel="1">
      <c r="B472" s="315"/>
      <c r="C472" s="305"/>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422"/>
      <c r="Z472" s="412"/>
      <c r="AA472" s="412"/>
      <c r="AB472" s="412"/>
      <c r="AC472" s="412"/>
      <c r="AD472" s="412"/>
      <c r="AE472" s="412"/>
      <c r="AF472" s="412"/>
      <c r="AG472" s="412"/>
      <c r="AH472" s="412"/>
      <c r="AI472" s="412"/>
      <c r="AJ472" s="412"/>
      <c r="AK472" s="412"/>
      <c r="AL472" s="412"/>
      <c r="AM472" s="306"/>
    </row>
    <row r="473" spans="1:39" ht="15" outlineLevel="1">
      <c r="A473" s="509">
        <v>22</v>
      </c>
      <c r="B473" s="315" t="s">
        <v>9</v>
      </c>
      <c r="C473" s="291" t="s">
        <v>25</v>
      </c>
      <c r="D473" s="295"/>
      <c r="E473" s="295"/>
      <c r="F473" s="295"/>
      <c r="G473" s="295"/>
      <c r="H473" s="295"/>
      <c r="I473" s="295"/>
      <c r="J473" s="295"/>
      <c r="K473" s="295"/>
      <c r="L473" s="295"/>
      <c r="M473" s="295"/>
      <c r="N473" s="291"/>
      <c r="O473" s="295">
        <v>17093</v>
      </c>
      <c r="P473" s="295"/>
      <c r="Q473" s="295"/>
      <c r="R473" s="295"/>
      <c r="S473" s="295"/>
      <c r="T473" s="295"/>
      <c r="U473" s="295"/>
      <c r="V473" s="295"/>
      <c r="W473" s="295"/>
      <c r="X473" s="295"/>
      <c r="Y473" s="410"/>
      <c r="Z473" s="415"/>
      <c r="AA473" s="415"/>
      <c r="AB473" s="415"/>
      <c r="AC473" s="415"/>
      <c r="AD473" s="415"/>
      <c r="AE473" s="415"/>
      <c r="AF473" s="415"/>
      <c r="AG473" s="415"/>
      <c r="AH473" s="415"/>
      <c r="AI473" s="415"/>
      <c r="AJ473" s="415"/>
      <c r="AK473" s="415"/>
      <c r="AL473" s="415"/>
      <c r="AM473" s="296">
        <f>SUM(Y473:AL473)</f>
        <v>0</v>
      </c>
    </row>
    <row r="474" spans="1:39" ht="15" outlineLevel="1">
      <c r="B474" s="294" t="s">
        <v>259</v>
      </c>
      <c r="C474" s="291" t="s">
        <v>163</v>
      </c>
      <c r="D474" s="295"/>
      <c r="E474" s="295"/>
      <c r="F474" s="295"/>
      <c r="G474" s="295"/>
      <c r="H474" s="295"/>
      <c r="I474" s="295"/>
      <c r="J474" s="295"/>
      <c r="K474" s="295"/>
      <c r="L474" s="295"/>
      <c r="M474" s="295"/>
      <c r="N474" s="291"/>
      <c r="O474" s="295"/>
      <c r="P474" s="295"/>
      <c r="Q474" s="295"/>
      <c r="R474" s="295"/>
      <c r="S474" s="295"/>
      <c r="T474" s="295"/>
      <c r="U474" s="295"/>
      <c r="V474" s="295"/>
      <c r="W474" s="295"/>
      <c r="X474" s="295"/>
      <c r="Y474" s="411">
        <v>0</v>
      </c>
      <c r="Z474" s="411">
        <v>0</v>
      </c>
      <c r="AA474" s="411">
        <v>0</v>
      </c>
      <c r="AB474" s="411">
        <v>0</v>
      </c>
      <c r="AC474" s="411">
        <v>0</v>
      </c>
      <c r="AD474" s="411">
        <v>0</v>
      </c>
      <c r="AE474" s="411">
        <v>0</v>
      </c>
      <c r="AF474" s="411">
        <f t="shared" ref="AF474:AL474" si="145">AF473</f>
        <v>0</v>
      </c>
      <c r="AG474" s="411">
        <f t="shared" si="145"/>
        <v>0</v>
      </c>
      <c r="AH474" s="411">
        <f t="shared" si="145"/>
        <v>0</v>
      </c>
      <c r="AI474" s="411">
        <f t="shared" si="145"/>
        <v>0</v>
      </c>
      <c r="AJ474" s="411">
        <f t="shared" si="145"/>
        <v>0</v>
      </c>
      <c r="AK474" s="411">
        <f t="shared" si="145"/>
        <v>0</v>
      </c>
      <c r="AL474" s="411">
        <f t="shared" si="145"/>
        <v>0</v>
      </c>
      <c r="AM474" s="306"/>
    </row>
    <row r="475" spans="1:39" ht="15" outlineLevel="1">
      <c r="B475" s="315"/>
      <c r="C475" s="305"/>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412"/>
      <c r="Z475" s="412"/>
      <c r="AA475" s="412"/>
      <c r="AB475" s="412"/>
      <c r="AC475" s="412"/>
      <c r="AD475" s="412"/>
      <c r="AE475" s="412"/>
      <c r="AF475" s="412"/>
      <c r="AG475" s="412"/>
      <c r="AH475" s="412"/>
      <c r="AI475" s="412"/>
      <c r="AJ475" s="412"/>
      <c r="AK475" s="412"/>
      <c r="AL475" s="412"/>
      <c r="AM475" s="306"/>
    </row>
    <row r="476" spans="1:39" ht="15.75" outlineLevel="1">
      <c r="A476" s="510"/>
      <c r="B476" s="288" t="s">
        <v>14</v>
      </c>
      <c r="C476" s="289"/>
      <c r="D476" s="290"/>
      <c r="E476" s="290"/>
      <c r="F476" s="290"/>
      <c r="G476" s="290"/>
      <c r="H476" s="290"/>
      <c r="I476" s="290"/>
      <c r="J476" s="290"/>
      <c r="K476" s="290"/>
      <c r="L476" s="290"/>
      <c r="M476" s="290"/>
      <c r="N476" s="290"/>
      <c r="O476" s="290"/>
      <c r="P476" s="289"/>
      <c r="Q476" s="289"/>
      <c r="R476" s="289"/>
      <c r="S476" s="289"/>
      <c r="T476" s="289"/>
      <c r="U476" s="289"/>
      <c r="V476" s="289"/>
      <c r="W476" s="289"/>
      <c r="X476" s="289"/>
      <c r="Y476" s="414"/>
      <c r="Z476" s="414"/>
      <c r="AA476" s="414"/>
      <c r="AB476" s="414"/>
      <c r="AC476" s="414"/>
      <c r="AD476" s="414"/>
      <c r="AE476" s="414"/>
      <c r="AF476" s="414"/>
      <c r="AG476" s="414"/>
      <c r="AH476" s="414"/>
      <c r="AI476" s="414"/>
      <c r="AJ476" s="414"/>
      <c r="AK476" s="414"/>
      <c r="AL476" s="414"/>
      <c r="AM476" s="292"/>
    </row>
    <row r="477" spans="1:39" ht="15" outlineLevel="1">
      <c r="A477" s="509">
        <v>23</v>
      </c>
      <c r="B477" s="315" t="s">
        <v>14</v>
      </c>
      <c r="C477" s="291" t="s">
        <v>25</v>
      </c>
      <c r="D477" s="295">
        <v>4387048</v>
      </c>
      <c r="E477" s="295">
        <v>4302015.1900000004</v>
      </c>
      <c r="F477" s="295">
        <v>3979381.76</v>
      </c>
      <c r="G477" s="295">
        <v>3842943.05</v>
      </c>
      <c r="H477" s="295">
        <v>3737111.45</v>
      </c>
      <c r="I477" s="295">
        <v>3737111.45</v>
      </c>
      <c r="J477" s="295">
        <v>3673666.62</v>
      </c>
      <c r="K477" s="295">
        <v>3668713.74</v>
      </c>
      <c r="L477" s="295">
        <v>2357678.5099999998</v>
      </c>
      <c r="M477" s="295">
        <v>2341310.5099999998</v>
      </c>
      <c r="N477" s="291"/>
      <c r="O477" s="295">
        <v>717</v>
      </c>
      <c r="P477" s="295">
        <v>712.79</v>
      </c>
      <c r="Q477" s="295">
        <v>696.04</v>
      </c>
      <c r="R477" s="295">
        <v>688.93</v>
      </c>
      <c r="S477" s="295">
        <v>683.41</v>
      </c>
      <c r="T477" s="295">
        <v>683.41</v>
      </c>
      <c r="U477" s="295">
        <v>680.1</v>
      </c>
      <c r="V477" s="295">
        <v>680.1</v>
      </c>
      <c r="W477" s="295">
        <v>612.07000000000005</v>
      </c>
      <c r="X477" s="295">
        <v>594.54</v>
      </c>
      <c r="Y477" s="470">
        <v>1</v>
      </c>
      <c r="Z477" s="410"/>
      <c r="AA477" s="410"/>
      <c r="AB477" s="410"/>
      <c r="AC477" s="410"/>
      <c r="AD477" s="410"/>
      <c r="AE477" s="410"/>
      <c r="AF477" s="410"/>
      <c r="AG477" s="410"/>
      <c r="AH477" s="410"/>
      <c r="AI477" s="410"/>
      <c r="AJ477" s="410"/>
      <c r="AK477" s="410"/>
      <c r="AL477" s="410"/>
      <c r="AM477" s="296">
        <f>SUM(Y477:AL477)</f>
        <v>1</v>
      </c>
    </row>
    <row r="478" spans="1:39" ht="15" outlineLevel="1">
      <c r="B478" s="294" t="s">
        <v>259</v>
      </c>
      <c r="C478" s="291" t="s">
        <v>163</v>
      </c>
      <c r="D478" s="295"/>
      <c r="E478" s="295"/>
      <c r="F478" s="295"/>
      <c r="G478" s="295"/>
      <c r="H478" s="295"/>
      <c r="I478" s="295"/>
      <c r="J478" s="295"/>
      <c r="K478" s="295"/>
      <c r="L478" s="295"/>
      <c r="M478" s="295"/>
      <c r="N478" s="468"/>
      <c r="O478" s="295"/>
      <c r="P478" s="295"/>
      <c r="Q478" s="295"/>
      <c r="R478" s="295"/>
      <c r="S478" s="295"/>
      <c r="T478" s="295"/>
      <c r="U478" s="295"/>
      <c r="V478" s="295"/>
      <c r="W478" s="295"/>
      <c r="X478" s="295"/>
      <c r="Y478" s="411">
        <v>1</v>
      </c>
      <c r="Z478" s="411">
        <v>0</v>
      </c>
      <c r="AA478" s="411">
        <v>0</v>
      </c>
      <c r="AB478" s="411">
        <v>0</v>
      </c>
      <c r="AC478" s="411">
        <v>0</v>
      </c>
      <c r="AD478" s="411">
        <v>0</v>
      </c>
      <c r="AE478" s="411">
        <v>0</v>
      </c>
      <c r="AF478" s="411">
        <f t="shared" ref="AF478:AL478" si="146">AF477</f>
        <v>0</v>
      </c>
      <c r="AG478" s="411">
        <f t="shared" si="146"/>
        <v>0</v>
      </c>
      <c r="AH478" s="411">
        <f t="shared" si="146"/>
        <v>0</v>
      </c>
      <c r="AI478" s="411">
        <f t="shared" si="146"/>
        <v>0</v>
      </c>
      <c r="AJ478" s="411">
        <f t="shared" si="146"/>
        <v>0</v>
      </c>
      <c r="AK478" s="411">
        <f t="shared" si="146"/>
        <v>0</v>
      </c>
      <c r="AL478" s="411">
        <f t="shared" si="146"/>
        <v>0</v>
      </c>
      <c r="AM478" s="297"/>
    </row>
    <row r="479" spans="1:39" ht="15" outlineLevel="1">
      <c r="B479" s="315"/>
      <c r="C479" s="305"/>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12"/>
      <c r="Z479" s="412"/>
      <c r="AA479" s="412"/>
      <c r="AB479" s="412"/>
      <c r="AC479" s="412"/>
      <c r="AD479" s="412"/>
      <c r="AE479" s="412"/>
      <c r="AF479" s="412"/>
      <c r="AG479" s="412"/>
      <c r="AH479" s="412"/>
      <c r="AI479" s="412"/>
      <c r="AJ479" s="412"/>
      <c r="AK479" s="412"/>
      <c r="AL479" s="412"/>
      <c r="AM479" s="306"/>
    </row>
    <row r="480" spans="1:39" s="293" customFormat="1" ht="15.75" outlineLevel="1">
      <c r="A480" s="510"/>
      <c r="B480" s="288" t="s">
        <v>488</v>
      </c>
      <c r="C480" s="289"/>
      <c r="D480" s="290"/>
      <c r="E480" s="290"/>
      <c r="F480" s="290"/>
      <c r="G480" s="290"/>
      <c r="H480" s="290"/>
      <c r="I480" s="290"/>
      <c r="J480" s="290"/>
      <c r="K480" s="290"/>
      <c r="L480" s="290"/>
      <c r="M480" s="290"/>
      <c r="N480" s="290"/>
      <c r="O480" s="290"/>
      <c r="P480" s="289"/>
      <c r="Q480" s="289"/>
      <c r="R480" s="289"/>
      <c r="S480" s="289"/>
      <c r="T480" s="289"/>
      <c r="U480" s="289"/>
      <c r="V480" s="289"/>
      <c r="W480" s="289"/>
      <c r="X480" s="289"/>
      <c r="Y480" s="414"/>
      <c r="Z480" s="414"/>
      <c r="AA480" s="414"/>
      <c r="AB480" s="414"/>
      <c r="AC480" s="414"/>
      <c r="AD480" s="414"/>
      <c r="AE480" s="414"/>
      <c r="AF480" s="414"/>
      <c r="AG480" s="414"/>
      <c r="AH480" s="414"/>
      <c r="AI480" s="414"/>
      <c r="AJ480" s="414"/>
      <c r="AK480" s="414"/>
      <c r="AL480" s="414"/>
      <c r="AM480" s="292"/>
    </row>
    <row r="481" spans="1:39" s="283" customFormat="1" ht="15" outlineLevel="1">
      <c r="A481" s="509">
        <v>24</v>
      </c>
      <c r="B481" s="315" t="s">
        <v>14</v>
      </c>
      <c r="C481" s="291" t="s">
        <v>25</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0"/>
      <c r="Z481" s="410"/>
      <c r="AA481" s="410"/>
      <c r="AB481" s="410"/>
      <c r="AC481" s="410"/>
      <c r="AD481" s="410"/>
      <c r="AE481" s="410"/>
      <c r="AF481" s="410"/>
      <c r="AG481" s="410"/>
      <c r="AH481" s="410"/>
      <c r="AI481" s="410"/>
      <c r="AJ481" s="410"/>
      <c r="AK481" s="410"/>
      <c r="AL481" s="410"/>
      <c r="AM481" s="296">
        <f>SUM(Y481:AL481)</f>
        <v>0</v>
      </c>
    </row>
    <row r="482" spans="1:39" s="283" customFormat="1" ht="15" outlineLevel="1">
      <c r="A482" s="509"/>
      <c r="B482" s="315" t="s">
        <v>259</v>
      </c>
      <c r="C482" s="291" t="s">
        <v>163</v>
      </c>
      <c r="D482" s="295"/>
      <c r="E482" s="295"/>
      <c r="F482" s="295"/>
      <c r="G482" s="295"/>
      <c r="H482" s="295"/>
      <c r="I482" s="295"/>
      <c r="J482" s="295"/>
      <c r="K482" s="295"/>
      <c r="L482" s="295"/>
      <c r="M482" s="295"/>
      <c r="N482" s="468"/>
      <c r="O482" s="295"/>
      <c r="P482" s="295"/>
      <c r="Q482" s="295"/>
      <c r="R482" s="295"/>
      <c r="S482" s="295"/>
      <c r="T482" s="295"/>
      <c r="U482" s="295"/>
      <c r="V482" s="295"/>
      <c r="W482" s="295"/>
      <c r="X482" s="295"/>
      <c r="Y482" s="411">
        <v>0</v>
      </c>
      <c r="Z482" s="411">
        <v>0</v>
      </c>
      <c r="AA482" s="411">
        <v>0</v>
      </c>
      <c r="AB482" s="411">
        <v>0</v>
      </c>
      <c r="AC482" s="411">
        <v>0</v>
      </c>
      <c r="AD482" s="411">
        <v>0</v>
      </c>
      <c r="AE482" s="411">
        <v>0</v>
      </c>
      <c r="AF482" s="411">
        <f t="shared" ref="AF482:AL482" si="147">AF481</f>
        <v>0</v>
      </c>
      <c r="AG482" s="411">
        <f t="shared" si="147"/>
        <v>0</v>
      </c>
      <c r="AH482" s="411">
        <f t="shared" si="147"/>
        <v>0</v>
      </c>
      <c r="AI482" s="411">
        <f t="shared" si="147"/>
        <v>0</v>
      </c>
      <c r="AJ482" s="411">
        <f t="shared" si="147"/>
        <v>0</v>
      </c>
      <c r="AK482" s="411">
        <f t="shared" si="147"/>
        <v>0</v>
      </c>
      <c r="AL482" s="411">
        <f t="shared" si="147"/>
        <v>0</v>
      </c>
      <c r="AM482" s="297"/>
    </row>
    <row r="483" spans="1:39" s="283" customFormat="1" ht="15" outlineLevel="1">
      <c r="A483" s="509"/>
      <c r="B483" s="315"/>
      <c r="C483" s="305"/>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12"/>
      <c r="AA483" s="412"/>
      <c r="AB483" s="412"/>
      <c r="AC483" s="412"/>
      <c r="AD483" s="412"/>
      <c r="AE483" s="412"/>
      <c r="AF483" s="412"/>
      <c r="AG483" s="412"/>
      <c r="AH483" s="412"/>
      <c r="AI483" s="412"/>
      <c r="AJ483" s="412"/>
      <c r="AK483" s="412"/>
      <c r="AL483" s="412"/>
      <c r="AM483" s="306"/>
    </row>
    <row r="484" spans="1:39" s="283" customFormat="1" ht="15" outlineLevel="1">
      <c r="A484" s="509">
        <v>25</v>
      </c>
      <c r="B484" s="314" t="s">
        <v>21</v>
      </c>
      <c r="C484" s="291" t="s">
        <v>25</v>
      </c>
      <c r="D484" s="295"/>
      <c r="E484" s="295"/>
      <c r="F484" s="295"/>
      <c r="G484" s="295"/>
      <c r="H484" s="295"/>
      <c r="I484" s="295"/>
      <c r="J484" s="295"/>
      <c r="K484" s="295"/>
      <c r="L484" s="295"/>
      <c r="M484" s="295"/>
      <c r="N484" s="295">
        <v>0</v>
      </c>
      <c r="O484" s="295"/>
      <c r="P484" s="295"/>
      <c r="Q484" s="295"/>
      <c r="R484" s="295"/>
      <c r="S484" s="295"/>
      <c r="T484" s="295"/>
      <c r="U484" s="295"/>
      <c r="V484" s="295"/>
      <c r="W484" s="295"/>
      <c r="X484" s="295"/>
      <c r="Y484" s="415"/>
      <c r="Z484" s="415"/>
      <c r="AA484" s="415"/>
      <c r="AB484" s="415"/>
      <c r="AC484" s="415"/>
      <c r="AD484" s="415"/>
      <c r="AE484" s="415"/>
      <c r="AF484" s="415"/>
      <c r="AG484" s="415"/>
      <c r="AH484" s="415"/>
      <c r="AI484" s="415"/>
      <c r="AJ484" s="415"/>
      <c r="AK484" s="415"/>
      <c r="AL484" s="415"/>
      <c r="AM484" s="296">
        <f>SUM(Y484:AL484)</f>
        <v>0</v>
      </c>
    </row>
    <row r="485" spans="1:39" s="283" customFormat="1" ht="15" outlineLevel="1">
      <c r="A485" s="509"/>
      <c r="B485" s="315" t="s">
        <v>259</v>
      </c>
      <c r="C485" s="291" t="s">
        <v>163</v>
      </c>
      <c r="D485" s="295"/>
      <c r="E485" s="295"/>
      <c r="F485" s="295"/>
      <c r="G485" s="295"/>
      <c r="H485" s="295"/>
      <c r="I485" s="295"/>
      <c r="J485" s="295"/>
      <c r="K485" s="295"/>
      <c r="L485" s="295"/>
      <c r="M485" s="295"/>
      <c r="N485" s="295">
        <f>N484</f>
        <v>0</v>
      </c>
      <c r="O485" s="295"/>
      <c r="P485" s="295"/>
      <c r="Q485" s="295"/>
      <c r="R485" s="295"/>
      <c r="S485" s="295"/>
      <c r="T485" s="295"/>
      <c r="U485" s="295"/>
      <c r="V485" s="295"/>
      <c r="W485" s="295"/>
      <c r="X485" s="295"/>
      <c r="Y485" s="411">
        <v>0</v>
      </c>
      <c r="Z485" s="411">
        <v>0</v>
      </c>
      <c r="AA485" s="411">
        <v>0</v>
      </c>
      <c r="AB485" s="411">
        <v>0</v>
      </c>
      <c r="AC485" s="411">
        <v>0</v>
      </c>
      <c r="AD485" s="411">
        <v>0</v>
      </c>
      <c r="AE485" s="411">
        <v>0</v>
      </c>
      <c r="AF485" s="411">
        <f t="shared" ref="AF485:AL485" si="148">AF484</f>
        <v>0</v>
      </c>
      <c r="AG485" s="411">
        <f t="shared" si="148"/>
        <v>0</v>
      </c>
      <c r="AH485" s="411">
        <f t="shared" si="148"/>
        <v>0</v>
      </c>
      <c r="AI485" s="411">
        <f t="shared" si="148"/>
        <v>0</v>
      </c>
      <c r="AJ485" s="411">
        <f t="shared" si="148"/>
        <v>0</v>
      </c>
      <c r="AK485" s="411">
        <f t="shared" si="148"/>
        <v>0</v>
      </c>
      <c r="AL485" s="411">
        <f t="shared" si="148"/>
        <v>0</v>
      </c>
      <c r="AM485" s="311"/>
    </row>
    <row r="486" spans="1:39" s="283" customFormat="1" ht="15" outlineLevel="1">
      <c r="A486" s="509"/>
      <c r="B486" s="314"/>
      <c r="C486" s="312"/>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6"/>
      <c r="Z486" s="417"/>
      <c r="AA486" s="416"/>
      <c r="AB486" s="416"/>
      <c r="AC486" s="416"/>
      <c r="AD486" s="416"/>
      <c r="AE486" s="416"/>
      <c r="AF486" s="416"/>
      <c r="AG486" s="416"/>
      <c r="AH486" s="416"/>
      <c r="AI486" s="416"/>
      <c r="AJ486" s="416"/>
      <c r="AK486" s="416"/>
      <c r="AL486" s="416"/>
      <c r="AM486" s="313"/>
    </row>
    <row r="487" spans="1:39" ht="15.75" outlineLevel="1">
      <c r="A487" s="510"/>
      <c r="B487" s="288" t="s">
        <v>15</v>
      </c>
      <c r="C487" s="320"/>
      <c r="D487" s="290"/>
      <c r="E487" s="289"/>
      <c r="F487" s="289"/>
      <c r="G487" s="289"/>
      <c r="H487" s="289"/>
      <c r="I487" s="289"/>
      <c r="J487" s="289"/>
      <c r="K487" s="289"/>
      <c r="L487" s="289"/>
      <c r="M487" s="289"/>
      <c r="N487" s="291"/>
      <c r="O487" s="289"/>
      <c r="P487" s="289"/>
      <c r="Q487" s="289"/>
      <c r="R487" s="289"/>
      <c r="S487" s="289"/>
      <c r="T487" s="289"/>
      <c r="U487" s="289"/>
      <c r="V487" s="289"/>
      <c r="W487" s="289"/>
      <c r="X487" s="289"/>
      <c r="Y487" s="414"/>
      <c r="Z487" s="414"/>
      <c r="AA487" s="414"/>
      <c r="AB487" s="414"/>
      <c r="AC487" s="414"/>
      <c r="AD487" s="414"/>
      <c r="AE487" s="414"/>
      <c r="AF487" s="414"/>
      <c r="AG487" s="414"/>
      <c r="AH487" s="414"/>
      <c r="AI487" s="414"/>
      <c r="AJ487" s="414"/>
      <c r="AK487" s="414"/>
      <c r="AL487" s="414"/>
      <c r="AM487" s="292"/>
    </row>
    <row r="488" spans="1:39" ht="15" outlineLevel="1">
      <c r="A488" s="509">
        <v>26</v>
      </c>
      <c r="B488" s="321" t="s">
        <v>16</v>
      </c>
      <c r="C488" s="291" t="s">
        <v>25</v>
      </c>
      <c r="D488" s="295"/>
      <c r="E488" s="295"/>
      <c r="F488" s="295"/>
      <c r="G488" s="295"/>
      <c r="H488" s="295"/>
      <c r="I488" s="295"/>
      <c r="J488" s="295"/>
      <c r="K488" s="295"/>
      <c r="L488" s="295"/>
      <c r="M488" s="295"/>
      <c r="N488" s="295">
        <v>12</v>
      </c>
      <c r="O488" s="295"/>
      <c r="P488" s="295"/>
      <c r="Q488" s="295"/>
      <c r="R488" s="295"/>
      <c r="S488" s="295"/>
      <c r="T488" s="295"/>
      <c r="U488" s="295"/>
      <c r="V488" s="295"/>
      <c r="W488" s="295"/>
      <c r="X488" s="295"/>
      <c r="Y488" s="426"/>
      <c r="Z488" s="415"/>
      <c r="AA488" s="415">
        <v>0.79</v>
      </c>
      <c r="AB488" s="415">
        <v>0.21</v>
      </c>
      <c r="AC488" s="415"/>
      <c r="AD488" s="415"/>
      <c r="AE488" s="415"/>
      <c r="AF488" s="415"/>
      <c r="AG488" s="415"/>
      <c r="AH488" s="415"/>
      <c r="AI488" s="415"/>
      <c r="AJ488" s="415"/>
      <c r="AK488" s="415"/>
      <c r="AL488" s="415"/>
      <c r="AM488" s="296">
        <f>SUM(Y488:AL488)</f>
        <v>1</v>
      </c>
    </row>
    <row r="489" spans="1:39" ht="15" outlineLevel="1">
      <c r="B489" s="294" t="s">
        <v>259</v>
      </c>
      <c r="C489" s="291" t="s">
        <v>163</v>
      </c>
      <c r="D489" s="295"/>
      <c r="E489" s="295"/>
      <c r="F489" s="295"/>
      <c r="G489" s="295"/>
      <c r="H489" s="295"/>
      <c r="I489" s="295"/>
      <c r="J489" s="295"/>
      <c r="K489" s="295"/>
      <c r="L489" s="295"/>
      <c r="M489" s="295"/>
      <c r="N489" s="295">
        <f>N488</f>
        <v>12</v>
      </c>
      <c r="O489" s="295"/>
      <c r="P489" s="295"/>
      <c r="Q489" s="295"/>
      <c r="R489" s="295"/>
      <c r="S489" s="295"/>
      <c r="T489" s="295"/>
      <c r="U489" s="295"/>
      <c r="V489" s="295"/>
      <c r="W489" s="295"/>
      <c r="X489" s="295"/>
      <c r="Y489" s="411">
        <v>0</v>
      </c>
      <c r="Z489" s="411">
        <v>0</v>
      </c>
      <c r="AA489" s="411">
        <v>0.79</v>
      </c>
      <c r="AB489" s="411">
        <v>0.21</v>
      </c>
      <c r="AC489" s="411">
        <v>0</v>
      </c>
      <c r="AD489" s="411">
        <v>0</v>
      </c>
      <c r="AE489" s="411">
        <v>0</v>
      </c>
      <c r="AF489" s="411">
        <f t="shared" ref="AF489:AL489" si="149">AF488</f>
        <v>0</v>
      </c>
      <c r="AG489" s="411">
        <f t="shared" si="149"/>
        <v>0</v>
      </c>
      <c r="AH489" s="411">
        <f t="shared" si="149"/>
        <v>0</v>
      </c>
      <c r="AI489" s="411">
        <f t="shared" si="149"/>
        <v>0</v>
      </c>
      <c r="AJ489" s="411">
        <f t="shared" si="149"/>
        <v>0</v>
      </c>
      <c r="AK489" s="411">
        <f t="shared" si="149"/>
        <v>0</v>
      </c>
      <c r="AL489" s="411">
        <f t="shared" si="149"/>
        <v>0</v>
      </c>
      <c r="AM489" s="306"/>
    </row>
    <row r="490" spans="1:39" ht="15" outlineLevel="1">
      <c r="A490" s="512"/>
      <c r="B490" s="322"/>
      <c r="C490" s="291"/>
      <c r="D490" s="291"/>
      <c r="E490" s="291"/>
      <c r="F490" s="291"/>
      <c r="G490" s="291"/>
      <c r="H490" s="291"/>
      <c r="I490" s="291"/>
      <c r="J490" s="291"/>
      <c r="K490" s="291"/>
      <c r="L490" s="291"/>
      <c r="M490" s="291"/>
      <c r="N490" s="291"/>
      <c r="O490" s="291"/>
      <c r="P490" s="291"/>
      <c r="Q490" s="291"/>
      <c r="R490" s="291"/>
      <c r="S490" s="291"/>
      <c r="T490" s="291"/>
      <c r="U490" s="291"/>
      <c r="V490" s="291"/>
      <c r="W490" s="291"/>
      <c r="X490" s="291"/>
      <c r="Y490" s="423"/>
      <c r="Z490" s="424"/>
      <c r="AA490" s="424"/>
      <c r="AB490" s="424"/>
      <c r="AC490" s="424"/>
      <c r="AD490" s="424"/>
      <c r="AE490" s="424"/>
      <c r="AF490" s="424"/>
      <c r="AG490" s="424"/>
      <c r="AH490" s="424"/>
      <c r="AI490" s="424"/>
      <c r="AJ490" s="424"/>
      <c r="AK490" s="424"/>
      <c r="AL490" s="424"/>
      <c r="AM490" s="297"/>
    </row>
    <row r="491" spans="1:39" ht="15" outlineLevel="1">
      <c r="A491" s="509">
        <v>27</v>
      </c>
      <c r="B491" s="321" t="s">
        <v>17</v>
      </c>
      <c r="C491" s="291" t="s">
        <v>25</v>
      </c>
      <c r="D491" s="295"/>
      <c r="E491" s="295"/>
      <c r="F491" s="295"/>
      <c r="G491" s="295"/>
      <c r="H491" s="295"/>
      <c r="I491" s="295"/>
      <c r="J491" s="295"/>
      <c r="K491" s="295"/>
      <c r="L491" s="295"/>
      <c r="M491" s="295"/>
      <c r="N491" s="295">
        <v>12</v>
      </c>
      <c r="O491" s="295"/>
      <c r="P491" s="295"/>
      <c r="Q491" s="295"/>
      <c r="R491" s="295"/>
      <c r="S491" s="295"/>
      <c r="T491" s="295"/>
      <c r="U491" s="295"/>
      <c r="V491" s="295"/>
      <c r="W491" s="295"/>
      <c r="X491" s="295"/>
      <c r="Y491" s="426"/>
      <c r="Z491" s="415"/>
      <c r="AA491" s="415">
        <v>1</v>
      </c>
      <c r="AB491" s="415"/>
      <c r="AC491" s="415"/>
      <c r="AD491" s="415"/>
      <c r="AE491" s="415"/>
      <c r="AF491" s="415"/>
      <c r="AG491" s="415"/>
      <c r="AH491" s="415"/>
      <c r="AI491" s="415"/>
      <c r="AJ491" s="415"/>
      <c r="AK491" s="415"/>
      <c r="AL491" s="415"/>
      <c r="AM491" s="296">
        <f>SUM(Y491:AL491)</f>
        <v>1</v>
      </c>
    </row>
    <row r="492" spans="1:39" ht="15" outlineLevel="1">
      <c r="B492" s="294" t="s">
        <v>259</v>
      </c>
      <c r="C492" s="291" t="s">
        <v>163</v>
      </c>
      <c r="D492" s="295"/>
      <c r="E492" s="295"/>
      <c r="F492" s="295"/>
      <c r="G492" s="295"/>
      <c r="H492" s="295"/>
      <c r="I492" s="295"/>
      <c r="J492" s="295"/>
      <c r="K492" s="295"/>
      <c r="L492" s="295"/>
      <c r="M492" s="295"/>
      <c r="N492" s="295">
        <f>N491</f>
        <v>12</v>
      </c>
      <c r="O492" s="295"/>
      <c r="P492" s="295"/>
      <c r="Q492" s="295"/>
      <c r="R492" s="295"/>
      <c r="S492" s="295"/>
      <c r="T492" s="295"/>
      <c r="U492" s="295"/>
      <c r="V492" s="295"/>
      <c r="W492" s="295"/>
      <c r="X492" s="295"/>
      <c r="Y492" s="411">
        <v>0</v>
      </c>
      <c r="Z492" s="411">
        <v>0</v>
      </c>
      <c r="AA492" s="411">
        <v>1</v>
      </c>
      <c r="AB492" s="411">
        <v>0</v>
      </c>
      <c r="AC492" s="411">
        <v>0</v>
      </c>
      <c r="AD492" s="411">
        <v>0</v>
      </c>
      <c r="AE492" s="411">
        <v>0</v>
      </c>
      <c r="AF492" s="411">
        <f t="shared" ref="AF492:AL492" si="150">AF491</f>
        <v>0</v>
      </c>
      <c r="AG492" s="411">
        <f t="shared" si="150"/>
        <v>0</v>
      </c>
      <c r="AH492" s="411">
        <f t="shared" si="150"/>
        <v>0</v>
      </c>
      <c r="AI492" s="411">
        <f t="shared" si="150"/>
        <v>0</v>
      </c>
      <c r="AJ492" s="411">
        <f t="shared" si="150"/>
        <v>0</v>
      </c>
      <c r="AK492" s="411">
        <f t="shared" si="150"/>
        <v>0</v>
      </c>
      <c r="AL492" s="411">
        <f t="shared" si="150"/>
        <v>0</v>
      </c>
      <c r="AM492" s="306"/>
    </row>
    <row r="493" spans="1:39" ht="15.75" outlineLevel="1">
      <c r="A493" s="512"/>
      <c r="B493" s="323"/>
      <c r="C493" s="300"/>
      <c r="D493" s="291"/>
      <c r="E493" s="291"/>
      <c r="F493" s="291"/>
      <c r="G493" s="291"/>
      <c r="H493" s="291"/>
      <c r="I493" s="291"/>
      <c r="J493" s="291"/>
      <c r="K493" s="291"/>
      <c r="L493" s="291"/>
      <c r="M493" s="291"/>
      <c r="N493" s="300"/>
      <c r="O493" s="291"/>
      <c r="P493" s="291"/>
      <c r="Q493" s="291"/>
      <c r="R493" s="291"/>
      <c r="S493" s="291"/>
      <c r="T493" s="291"/>
      <c r="U493" s="291"/>
      <c r="V493" s="291"/>
      <c r="W493" s="291"/>
      <c r="X493" s="291"/>
      <c r="Y493" s="412"/>
      <c r="Z493" s="412"/>
      <c r="AA493" s="412"/>
      <c r="AB493" s="412"/>
      <c r="AC493" s="412"/>
      <c r="AD493" s="412"/>
      <c r="AE493" s="412"/>
      <c r="AF493" s="412"/>
      <c r="AG493" s="412"/>
      <c r="AH493" s="412"/>
      <c r="AI493" s="412"/>
      <c r="AJ493" s="412"/>
      <c r="AK493" s="412"/>
      <c r="AL493" s="412"/>
      <c r="AM493" s="306"/>
    </row>
    <row r="494" spans="1:39" ht="15" outlineLevel="1">
      <c r="A494" s="509">
        <v>28</v>
      </c>
      <c r="B494" s="321" t="s">
        <v>18</v>
      </c>
      <c r="C494" s="291" t="s">
        <v>25</v>
      </c>
      <c r="D494" s="295"/>
      <c r="E494" s="295"/>
      <c r="F494" s="295"/>
      <c r="G494" s="295"/>
      <c r="H494" s="295"/>
      <c r="I494" s="295"/>
      <c r="J494" s="295"/>
      <c r="K494" s="295"/>
      <c r="L494" s="295"/>
      <c r="M494" s="295"/>
      <c r="N494" s="295">
        <v>0</v>
      </c>
      <c r="O494" s="295"/>
      <c r="P494" s="295"/>
      <c r="Q494" s="295"/>
      <c r="R494" s="295"/>
      <c r="S494" s="295"/>
      <c r="T494" s="295"/>
      <c r="U494" s="295"/>
      <c r="V494" s="295"/>
      <c r="W494" s="295"/>
      <c r="X494" s="295"/>
      <c r="Y494" s="426"/>
      <c r="Z494" s="415"/>
      <c r="AA494" s="415"/>
      <c r="AB494" s="415"/>
      <c r="AC494" s="415"/>
      <c r="AD494" s="415"/>
      <c r="AE494" s="415"/>
      <c r="AF494" s="415"/>
      <c r="AG494" s="415"/>
      <c r="AH494" s="415"/>
      <c r="AI494" s="415"/>
      <c r="AJ494" s="415"/>
      <c r="AK494" s="415"/>
      <c r="AL494" s="415"/>
      <c r="AM494" s="296">
        <f>SUM(Y494:AL494)</f>
        <v>0</v>
      </c>
    </row>
    <row r="495" spans="1:39" ht="15" outlineLevel="1">
      <c r="B495" s="294" t="s">
        <v>259</v>
      </c>
      <c r="C495" s="291" t="s">
        <v>163</v>
      </c>
      <c r="D495" s="295"/>
      <c r="E495" s="295"/>
      <c r="F495" s="295"/>
      <c r="G495" s="295"/>
      <c r="H495" s="295"/>
      <c r="I495" s="295"/>
      <c r="J495" s="295"/>
      <c r="K495" s="295"/>
      <c r="L495" s="295"/>
      <c r="M495" s="295"/>
      <c r="N495" s="295">
        <f>N494</f>
        <v>0</v>
      </c>
      <c r="O495" s="295"/>
      <c r="P495" s="295"/>
      <c r="Q495" s="295"/>
      <c r="R495" s="295"/>
      <c r="S495" s="295"/>
      <c r="T495" s="295"/>
      <c r="U495" s="295"/>
      <c r="V495" s="295"/>
      <c r="W495" s="295"/>
      <c r="X495" s="295"/>
      <c r="Y495" s="411">
        <v>0</v>
      </c>
      <c r="Z495" s="411">
        <v>0</v>
      </c>
      <c r="AA495" s="411">
        <v>0</v>
      </c>
      <c r="AB495" s="411">
        <v>0</v>
      </c>
      <c r="AC495" s="411">
        <v>0</v>
      </c>
      <c r="AD495" s="411">
        <v>0</v>
      </c>
      <c r="AE495" s="411">
        <v>0</v>
      </c>
      <c r="AF495" s="411">
        <f t="shared" ref="AF495:AL495" si="151">AF494</f>
        <v>0</v>
      </c>
      <c r="AG495" s="411">
        <f t="shared" si="151"/>
        <v>0</v>
      </c>
      <c r="AH495" s="411">
        <f t="shared" si="151"/>
        <v>0</v>
      </c>
      <c r="AI495" s="411">
        <f t="shared" si="151"/>
        <v>0</v>
      </c>
      <c r="AJ495" s="411">
        <f t="shared" si="151"/>
        <v>0</v>
      </c>
      <c r="AK495" s="411">
        <f t="shared" si="151"/>
        <v>0</v>
      </c>
      <c r="AL495" s="411">
        <f t="shared" si="151"/>
        <v>0</v>
      </c>
      <c r="AM495" s="297"/>
    </row>
    <row r="496" spans="1:39" ht="15" outlineLevel="1">
      <c r="A496" s="512"/>
      <c r="B496" s="322"/>
      <c r="C496" s="291"/>
      <c r="D496" s="291"/>
      <c r="E496" s="291"/>
      <c r="F496" s="291"/>
      <c r="G496" s="291"/>
      <c r="H496" s="291"/>
      <c r="I496" s="291"/>
      <c r="J496" s="291"/>
      <c r="K496" s="291"/>
      <c r="L496" s="291"/>
      <c r="M496" s="291"/>
      <c r="N496" s="291"/>
      <c r="O496" s="291"/>
      <c r="P496" s="291"/>
      <c r="Q496" s="291"/>
      <c r="R496" s="291"/>
      <c r="S496" s="291"/>
      <c r="T496" s="291"/>
      <c r="U496" s="291"/>
      <c r="V496" s="291"/>
      <c r="W496" s="291"/>
      <c r="X496" s="291"/>
      <c r="Y496" s="412"/>
      <c r="Z496" s="412"/>
      <c r="AA496" s="412"/>
      <c r="AB496" s="412"/>
      <c r="AC496" s="412"/>
      <c r="AD496" s="412"/>
      <c r="AE496" s="412"/>
      <c r="AF496" s="412"/>
      <c r="AG496" s="412"/>
      <c r="AH496" s="412"/>
      <c r="AI496" s="412"/>
      <c r="AJ496" s="412"/>
      <c r="AK496" s="412"/>
      <c r="AL496" s="412"/>
      <c r="AM496" s="306"/>
    </row>
    <row r="497" spans="1:39" ht="15" outlineLevel="1">
      <c r="A497" s="509">
        <v>29</v>
      </c>
      <c r="B497" s="324" t="s">
        <v>19</v>
      </c>
      <c r="C497" s="291" t="s">
        <v>25</v>
      </c>
      <c r="D497" s="295"/>
      <c r="E497" s="295"/>
      <c r="F497" s="295"/>
      <c r="G497" s="295"/>
      <c r="H497" s="295"/>
      <c r="I497" s="295"/>
      <c r="J497" s="295"/>
      <c r="K497" s="295"/>
      <c r="L497" s="295"/>
      <c r="M497" s="295"/>
      <c r="N497" s="295">
        <v>0</v>
      </c>
      <c r="O497" s="295"/>
      <c r="P497" s="295"/>
      <c r="Q497" s="295"/>
      <c r="R497" s="295"/>
      <c r="S497" s="295"/>
      <c r="T497" s="295"/>
      <c r="U497" s="295"/>
      <c r="V497" s="295"/>
      <c r="W497" s="295"/>
      <c r="X497" s="295"/>
      <c r="Y497" s="426"/>
      <c r="Z497" s="415"/>
      <c r="AA497" s="415"/>
      <c r="AB497" s="415"/>
      <c r="AC497" s="415"/>
      <c r="AD497" s="415"/>
      <c r="AE497" s="415"/>
      <c r="AF497" s="415"/>
      <c r="AG497" s="415"/>
      <c r="AH497" s="415"/>
      <c r="AI497" s="415"/>
      <c r="AJ497" s="415"/>
      <c r="AK497" s="415"/>
      <c r="AL497" s="415"/>
      <c r="AM497" s="296">
        <f>SUM(Y497:AL497)</f>
        <v>0</v>
      </c>
    </row>
    <row r="498" spans="1:39" ht="15" outlineLevel="1">
      <c r="B498" s="324" t="s">
        <v>259</v>
      </c>
      <c r="C498" s="291" t="s">
        <v>163</v>
      </c>
      <c r="D498" s="295"/>
      <c r="E498" s="295"/>
      <c r="F498" s="295"/>
      <c r="G498" s="295"/>
      <c r="H498" s="295"/>
      <c r="I498" s="295"/>
      <c r="J498" s="295"/>
      <c r="K498" s="295"/>
      <c r="L498" s="295"/>
      <c r="M498" s="295"/>
      <c r="N498" s="295">
        <f>N497</f>
        <v>0</v>
      </c>
      <c r="O498" s="295"/>
      <c r="P498" s="295"/>
      <c r="Q498" s="295"/>
      <c r="R498" s="295"/>
      <c r="S498" s="295"/>
      <c r="T498" s="295"/>
      <c r="U498" s="295"/>
      <c r="V498" s="295"/>
      <c r="W498" s="295"/>
      <c r="X498" s="295"/>
      <c r="Y498" s="411">
        <v>0</v>
      </c>
      <c r="Z498" s="411">
        <v>0</v>
      </c>
      <c r="AA498" s="411">
        <v>0</v>
      </c>
      <c r="AB498" s="411">
        <v>0</v>
      </c>
      <c r="AC498" s="411">
        <v>0</v>
      </c>
      <c r="AD498" s="411">
        <v>0</v>
      </c>
      <c r="AE498" s="411">
        <v>0</v>
      </c>
      <c r="AF498" s="411">
        <f t="shared" ref="AF498:AL498" si="152">AF497</f>
        <v>0</v>
      </c>
      <c r="AG498" s="411">
        <f t="shared" si="152"/>
        <v>0</v>
      </c>
      <c r="AH498" s="411">
        <f t="shared" si="152"/>
        <v>0</v>
      </c>
      <c r="AI498" s="411">
        <f t="shared" si="152"/>
        <v>0</v>
      </c>
      <c r="AJ498" s="411">
        <f t="shared" si="152"/>
        <v>0</v>
      </c>
      <c r="AK498" s="411">
        <f t="shared" si="152"/>
        <v>0</v>
      </c>
      <c r="AL498" s="411">
        <f t="shared" si="152"/>
        <v>0</v>
      </c>
      <c r="AM498" s="297"/>
    </row>
    <row r="499" spans="1:39" ht="15" outlineLevel="1">
      <c r="B499" s="324"/>
      <c r="C499" s="291"/>
      <c r="D499" s="291"/>
      <c r="E499" s="291"/>
      <c r="F499" s="291"/>
      <c r="G499" s="291"/>
      <c r="H499" s="291"/>
      <c r="I499" s="291"/>
      <c r="J499" s="291"/>
      <c r="K499" s="291"/>
      <c r="L499" s="291"/>
      <c r="M499" s="291"/>
      <c r="N499" s="291"/>
      <c r="O499" s="291"/>
      <c r="P499" s="291"/>
      <c r="Q499" s="291"/>
      <c r="R499" s="291"/>
      <c r="S499" s="291"/>
      <c r="T499" s="291"/>
      <c r="U499" s="291"/>
      <c r="V499" s="291"/>
      <c r="W499" s="291"/>
      <c r="X499" s="291"/>
      <c r="Y499" s="423"/>
      <c r="Z499" s="423"/>
      <c r="AA499" s="423"/>
      <c r="AB499" s="423"/>
      <c r="AC499" s="423"/>
      <c r="AD499" s="423"/>
      <c r="AE499" s="423"/>
      <c r="AF499" s="423"/>
      <c r="AG499" s="423"/>
      <c r="AH499" s="423"/>
      <c r="AI499" s="423"/>
      <c r="AJ499" s="423"/>
      <c r="AK499" s="423"/>
      <c r="AL499" s="423"/>
      <c r="AM499" s="313"/>
    </row>
    <row r="500" spans="1:39" s="283" customFormat="1" ht="15" outlineLevel="1">
      <c r="A500" s="509">
        <v>30</v>
      </c>
      <c r="B500" s="314" t="s">
        <v>489</v>
      </c>
      <c r="C500" s="291" t="s">
        <v>25</v>
      </c>
      <c r="D500" s="295"/>
      <c r="E500" s="295"/>
      <c r="F500" s="295"/>
      <c r="G500" s="295"/>
      <c r="H500" s="295"/>
      <c r="I500" s="295"/>
      <c r="J500" s="295"/>
      <c r="K500" s="295"/>
      <c r="L500" s="295"/>
      <c r="M500" s="295"/>
      <c r="N500" s="295">
        <v>0</v>
      </c>
      <c r="O500" s="295"/>
      <c r="P500" s="295"/>
      <c r="Q500" s="295"/>
      <c r="R500" s="295"/>
      <c r="S500" s="295"/>
      <c r="T500" s="295"/>
      <c r="U500" s="295"/>
      <c r="V500" s="295"/>
      <c r="W500" s="295"/>
      <c r="X500" s="295"/>
      <c r="Y500" s="410"/>
      <c r="Z500" s="410"/>
      <c r="AA500" s="410"/>
      <c r="AB500" s="410"/>
      <c r="AC500" s="410"/>
      <c r="AD500" s="410"/>
      <c r="AE500" s="410"/>
      <c r="AF500" s="410"/>
      <c r="AG500" s="410"/>
      <c r="AH500" s="410"/>
      <c r="AI500" s="410"/>
      <c r="AJ500" s="410"/>
      <c r="AK500" s="410"/>
      <c r="AL500" s="410"/>
      <c r="AM500" s="296">
        <f>SUM(Y500:AL500)</f>
        <v>0</v>
      </c>
    </row>
    <row r="501" spans="1:39" s="283" customFormat="1" ht="15" outlineLevel="1">
      <c r="A501" s="509"/>
      <c r="B501" s="324" t="s">
        <v>259</v>
      </c>
      <c r="C501" s="291" t="s">
        <v>163</v>
      </c>
      <c r="D501" s="295"/>
      <c r="E501" s="295"/>
      <c r="F501" s="295"/>
      <c r="G501" s="295"/>
      <c r="H501" s="295"/>
      <c r="I501" s="295"/>
      <c r="J501" s="295"/>
      <c r="K501" s="295"/>
      <c r="L501" s="295"/>
      <c r="M501" s="295"/>
      <c r="N501" s="295">
        <f>N500</f>
        <v>0</v>
      </c>
      <c r="O501" s="295"/>
      <c r="P501" s="295"/>
      <c r="Q501" s="295"/>
      <c r="R501" s="295"/>
      <c r="S501" s="295"/>
      <c r="T501" s="295"/>
      <c r="U501" s="295"/>
      <c r="V501" s="295"/>
      <c r="W501" s="295"/>
      <c r="X501" s="295"/>
      <c r="Y501" s="411">
        <v>0</v>
      </c>
      <c r="Z501" s="411">
        <v>0</v>
      </c>
      <c r="AA501" s="411">
        <v>0</v>
      </c>
      <c r="AB501" s="411">
        <v>0</v>
      </c>
      <c r="AC501" s="411">
        <v>0</v>
      </c>
      <c r="AD501" s="411">
        <v>0</v>
      </c>
      <c r="AE501" s="411">
        <v>0</v>
      </c>
      <c r="AF501" s="411">
        <f t="shared" ref="AF501:AL501" si="153">AF500</f>
        <v>0</v>
      </c>
      <c r="AG501" s="411">
        <f t="shared" si="153"/>
        <v>0</v>
      </c>
      <c r="AH501" s="411">
        <f t="shared" si="153"/>
        <v>0</v>
      </c>
      <c r="AI501" s="411">
        <f t="shared" si="153"/>
        <v>0</v>
      </c>
      <c r="AJ501" s="411">
        <f t="shared" si="153"/>
        <v>0</v>
      </c>
      <c r="AK501" s="411">
        <f t="shared" si="153"/>
        <v>0</v>
      </c>
      <c r="AL501" s="411">
        <f t="shared" si="153"/>
        <v>0</v>
      </c>
      <c r="AM501" s="297"/>
    </row>
    <row r="502" spans="1:39" s="283" customFormat="1" ht="15" outlineLevel="1">
      <c r="A502" s="509"/>
      <c r="B502" s="324"/>
      <c r="C502" s="291"/>
      <c r="D502" s="291"/>
      <c r="E502" s="291"/>
      <c r="F502" s="291"/>
      <c r="G502" s="291"/>
      <c r="H502" s="291"/>
      <c r="I502" s="291"/>
      <c r="J502" s="291"/>
      <c r="K502" s="291"/>
      <c r="L502" s="291"/>
      <c r="M502" s="291"/>
      <c r="N502" s="291"/>
      <c r="O502" s="291"/>
      <c r="P502" s="291"/>
      <c r="Q502" s="291"/>
      <c r="R502" s="291"/>
      <c r="S502" s="291"/>
      <c r="T502" s="291"/>
      <c r="U502" s="291"/>
      <c r="V502" s="291"/>
      <c r="W502" s="291"/>
      <c r="X502" s="291"/>
      <c r="Y502" s="412"/>
      <c r="Z502" s="412"/>
      <c r="AA502" s="412"/>
      <c r="AB502" s="412"/>
      <c r="AC502" s="412"/>
      <c r="AD502" s="412"/>
      <c r="AE502" s="412"/>
      <c r="AF502" s="412"/>
      <c r="AG502" s="412"/>
      <c r="AH502" s="412"/>
      <c r="AI502" s="412"/>
      <c r="AJ502" s="412"/>
      <c r="AK502" s="412"/>
      <c r="AL502" s="412"/>
      <c r="AM502" s="313"/>
    </row>
    <row r="503" spans="1:39" s="283" customFormat="1" ht="15.75" outlineLevel="1">
      <c r="A503" s="509"/>
      <c r="B503" s="288" t="s">
        <v>490</v>
      </c>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412"/>
      <c r="Z503" s="412"/>
      <c r="AA503" s="412"/>
      <c r="AB503" s="412"/>
      <c r="AC503" s="412"/>
      <c r="AD503" s="412"/>
      <c r="AE503" s="412"/>
      <c r="AF503" s="412"/>
      <c r="AG503" s="412"/>
      <c r="AH503" s="412"/>
      <c r="AI503" s="412"/>
      <c r="AJ503" s="412"/>
      <c r="AK503" s="412"/>
      <c r="AL503" s="412"/>
      <c r="AM503" s="313"/>
    </row>
    <row r="504" spans="1:39" s="283" customFormat="1" ht="15" outlineLevel="1">
      <c r="A504" s="509">
        <v>31</v>
      </c>
      <c r="B504" s="324" t="s">
        <v>491</v>
      </c>
      <c r="C504" s="291" t="s">
        <v>25</v>
      </c>
      <c r="D504" s="295"/>
      <c r="E504" s="295"/>
      <c r="F504" s="295"/>
      <c r="G504" s="295"/>
      <c r="H504" s="295"/>
      <c r="I504" s="295"/>
      <c r="J504" s="295"/>
      <c r="K504" s="295"/>
      <c r="L504" s="295"/>
      <c r="M504" s="295"/>
      <c r="N504" s="295">
        <v>0</v>
      </c>
      <c r="O504" s="295"/>
      <c r="P504" s="295"/>
      <c r="Q504" s="295"/>
      <c r="R504" s="295"/>
      <c r="S504" s="295"/>
      <c r="T504" s="295"/>
      <c r="U504" s="295"/>
      <c r="V504" s="295"/>
      <c r="W504" s="295"/>
      <c r="X504" s="295"/>
      <c r="Y504" s="410"/>
      <c r="Z504" s="410"/>
      <c r="AA504" s="410"/>
      <c r="AB504" s="410"/>
      <c r="AC504" s="410"/>
      <c r="AD504" s="410"/>
      <c r="AE504" s="410"/>
      <c r="AF504" s="410"/>
      <c r="AG504" s="410"/>
      <c r="AH504" s="410"/>
      <c r="AI504" s="410"/>
      <c r="AJ504" s="410"/>
      <c r="AK504" s="410"/>
      <c r="AL504" s="410"/>
      <c r="AM504" s="296">
        <f>SUM(Y504:AL504)</f>
        <v>0</v>
      </c>
    </row>
    <row r="505" spans="1:39" s="283" customFormat="1" ht="15" outlineLevel="1">
      <c r="A505" s="509"/>
      <c r="B505" s="324" t="s">
        <v>259</v>
      </c>
      <c r="C505" s="291" t="s">
        <v>163</v>
      </c>
      <c r="D505" s="295"/>
      <c r="E505" s="295"/>
      <c r="F505" s="295"/>
      <c r="G505" s="295"/>
      <c r="H505" s="295"/>
      <c r="I505" s="295"/>
      <c r="J505" s="295"/>
      <c r="K505" s="295"/>
      <c r="L505" s="295"/>
      <c r="M505" s="295"/>
      <c r="N505" s="295">
        <f>N504</f>
        <v>0</v>
      </c>
      <c r="O505" s="295"/>
      <c r="P505" s="295"/>
      <c r="Q505" s="295"/>
      <c r="R505" s="295"/>
      <c r="S505" s="295"/>
      <c r="T505" s="295"/>
      <c r="U505" s="295"/>
      <c r="V505" s="295"/>
      <c r="W505" s="295"/>
      <c r="X505" s="295"/>
      <c r="Y505" s="411">
        <v>0</v>
      </c>
      <c r="Z505" s="411">
        <v>0</v>
      </c>
      <c r="AA505" s="411">
        <v>0</v>
      </c>
      <c r="AB505" s="411">
        <v>0</v>
      </c>
      <c r="AC505" s="411">
        <v>0</v>
      </c>
      <c r="AD505" s="411">
        <v>0</v>
      </c>
      <c r="AE505" s="411">
        <v>0</v>
      </c>
      <c r="AF505" s="411">
        <f t="shared" ref="AF505:AL505" si="154">AF504</f>
        <v>0</v>
      </c>
      <c r="AG505" s="411">
        <f t="shared" si="154"/>
        <v>0</v>
      </c>
      <c r="AH505" s="411">
        <f t="shared" si="154"/>
        <v>0</v>
      </c>
      <c r="AI505" s="411">
        <f t="shared" si="154"/>
        <v>0</v>
      </c>
      <c r="AJ505" s="411">
        <f t="shared" si="154"/>
        <v>0</v>
      </c>
      <c r="AK505" s="411">
        <f t="shared" si="154"/>
        <v>0</v>
      </c>
      <c r="AL505" s="411">
        <f t="shared" si="154"/>
        <v>0</v>
      </c>
      <c r="AM505" s="297"/>
    </row>
    <row r="506" spans="1:39" s="283" customFormat="1" ht="15" outlineLevel="1">
      <c r="A506" s="509"/>
      <c r="B506" s="324"/>
      <c r="C506" s="291"/>
      <c r="D506" s="291"/>
      <c r="E506" s="291"/>
      <c r="F506" s="291"/>
      <c r="G506" s="291"/>
      <c r="H506" s="291"/>
      <c r="I506" s="291"/>
      <c r="J506" s="291"/>
      <c r="K506" s="291"/>
      <c r="L506" s="291"/>
      <c r="M506" s="291"/>
      <c r="N506" s="291"/>
      <c r="O506" s="291"/>
      <c r="P506" s="291"/>
      <c r="Q506" s="291"/>
      <c r="R506" s="291"/>
      <c r="S506" s="291"/>
      <c r="T506" s="291"/>
      <c r="U506" s="291"/>
      <c r="V506" s="291"/>
      <c r="W506" s="291"/>
      <c r="X506" s="291"/>
      <c r="Y506" s="412"/>
      <c r="Z506" s="412"/>
      <c r="AA506" s="412"/>
      <c r="AB506" s="412"/>
      <c r="AC506" s="412"/>
      <c r="AD506" s="412"/>
      <c r="AE506" s="412"/>
      <c r="AF506" s="412"/>
      <c r="AG506" s="412"/>
      <c r="AH506" s="412"/>
      <c r="AI506" s="412"/>
      <c r="AJ506" s="412"/>
      <c r="AK506" s="412"/>
      <c r="AL506" s="412"/>
      <c r="AM506" s="313"/>
    </row>
    <row r="507" spans="1:39" s="283" customFormat="1" ht="15" outlineLevel="1">
      <c r="A507" s="509">
        <v>32</v>
      </c>
      <c r="B507" s="324" t="s">
        <v>492</v>
      </c>
      <c r="C507" s="291" t="s">
        <v>25</v>
      </c>
      <c r="D507" s="295"/>
      <c r="E507" s="295"/>
      <c r="F507" s="295"/>
      <c r="G507" s="295"/>
      <c r="H507" s="295"/>
      <c r="I507" s="295"/>
      <c r="J507" s="295"/>
      <c r="K507" s="295"/>
      <c r="L507" s="295"/>
      <c r="M507" s="295"/>
      <c r="N507" s="295">
        <v>0</v>
      </c>
      <c r="O507" s="295">
        <v>2487</v>
      </c>
      <c r="P507" s="295" t="s">
        <v>753</v>
      </c>
      <c r="Q507" s="295" t="s">
        <v>752</v>
      </c>
      <c r="R507" s="295" t="s">
        <v>752</v>
      </c>
      <c r="S507" s="295" t="s">
        <v>752</v>
      </c>
      <c r="T507" s="295" t="s">
        <v>752</v>
      </c>
      <c r="U507" s="295" t="s">
        <v>752</v>
      </c>
      <c r="V507" s="295" t="s">
        <v>752</v>
      </c>
      <c r="W507" s="295" t="s">
        <v>752</v>
      </c>
      <c r="X507" s="295" t="s">
        <v>752</v>
      </c>
      <c r="Y507" s="410">
        <v>1</v>
      </c>
      <c r="Z507" s="410"/>
      <c r="AA507" s="410"/>
      <c r="AB507" s="410"/>
      <c r="AC507" s="410"/>
      <c r="AD507" s="410"/>
      <c r="AE507" s="410"/>
      <c r="AF507" s="410"/>
      <c r="AG507" s="410"/>
      <c r="AH507" s="410"/>
      <c r="AI507" s="410"/>
      <c r="AJ507" s="410"/>
      <c r="AK507" s="410"/>
      <c r="AL507" s="410"/>
      <c r="AM507" s="296">
        <f>SUM(Y507:AL507)</f>
        <v>1</v>
      </c>
    </row>
    <row r="508" spans="1:39" s="283" customFormat="1" ht="15" outlineLevel="1">
      <c r="A508" s="509"/>
      <c r="B508" s="324" t="s">
        <v>259</v>
      </c>
      <c r="C508" s="291" t="s">
        <v>163</v>
      </c>
      <c r="D508" s="295"/>
      <c r="E508" s="295"/>
      <c r="F508" s="295"/>
      <c r="G508" s="295"/>
      <c r="H508" s="295"/>
      <c r="I508" s="295"/>
      <c r="J508" s="295"/>
      <c r="K508" s="295"/>
      <c r="L508" s="295"/>
      <c r="M508" s="295"/>
      <c r="N508" s="295">
        <f>N507</f>
        <v>0</v>
      </c>
      <c r="O508" s="295"/>
      <c r="P508" s="295"/>
      <c r="Q508" s="295"/>
      <c r="R508" s="295"/>
      <c r="S508" s="295"/>
      <c r="T508" s="295"/>
      <c r="U508" s="295"/>
      <c r="V508" s="295"/>
      <c r="W508" s="295"/>
      <c r="X508" s="295"/>
      <c r="Y508" s="411">
        <v>1</v>
      </c>
      <c r="Z508" s="411">
        <v>0</v>
      </c>
      <c r="AA508" s="411">
        <v>0</v>
      </c>
      <c r="AB508" s="411">
        <v>0</v>
      </c>
      <c r="AC508" s="411">
        <v>0</v>
      </c>
      <c r="AD508" s="411">
        <v>0</v>
      </c>
      <c r="AE508" s="411">
        <v>0</v>
      </c>
      <c r="AF508" s="411">
        <f t="shared" ref="AF508:AL508" si="155">AF507</f>
        <v>0</v>
      </c>
      <c r="AG508" s="411">
        <f t="shared" si="155"/>
        <v>0</v>
      </c>
      <c r="AH508" s="411">
        <f t="shared" si="155"/>
        <v>0</v>
      </c>
      <c r="AI508" s="411">
        <f t="shared" si="155"/>
        <v>0</v>
      </c>
      <c r="AJ508" s="411">
        <f t="shared" si="155"/>
        <v>0</v>
      </c>
      <c r="AK508" s="411">
        <f t="shared" si="155"/>
        <v>0</v>
      </c>
      <c r="AL508" s="411">
        <f t="shared" si="155"/>
        <v>0</v>
      </c>
      <c r="AM508" s="297"/>
    </row>
    <row r="509" spans="1:39" s="283" customFormat="1" ht="15" outlineLevel="1">
      <c r="A509" s="509"/>
      <c r="B509" s="324"/>
      <c r="C509" s="291"/>
      <c r="D509" s="291"/>
      <c r="E509" s="291"/>
      <c r="F509" s="291"/>
      <c r="G509" s="291"/>
      <c r="H509" s="291"/>
      <c r="I509" s="291"/>
      <c r="J509" s="291"/>
      <c r="K509" s="291"/>
      <c r="L509" s="291"/>
      <c r="M509" s="291"/>
      <c r="N509" s="291"/>
      <c r="O509" s="291"/>
      <c r="P509" s="291"/>
      <c r="Q509" s="291"/>
      <c r="R509" s="291"/>
      <c r="S509" s="291"/>
      <c r="T509" s="291"/>
      <c r="U509" s="291"/>
      <c r="V509" s="291"/>
      <c r="W509" s="291"/>
      <c r="X509" s="291"/>
      <c r="Y509" s="412"/>
      <c r="Z509" s="412"/>
      <c r="AA509" s="412"/>
      <c r="AB509" s="412"/>
      <c r="AC509" s="412"/>
      <c r="AD509" s="412"/>
      <c r="AE509" s="412"/>
      <c r="AF509" s="412"/>
      <c r="AG509" s="412"/>
      <c r="AH509" s="412"/>
      <c r="AI509" s="412"/>
      <c r="AJ509" s="412"/>
      <c r="AK509" s="412"/>
      <c r="AL509" s="412"/>
      <c r="AM509" s="313"/>
    </row>
    <row r="510" spans="1:39" s="283" customFormat="1" ht="15" outlineLevel="1">
      <c r="A510" s="509">
        <v>33</v>
      </c>
      <c r="B510" s="324" t="s">
        <v>493</v>
      </c>
      <c r="C510" s="291" t="s">
        <v>25</v>
      </c>
      <c r="D510" s="295"/>
      <c r="E510" s="295"/>
      <c r="F510" s="295"/>
      <c r="G510" s="295"/>
      <c r="H510" s="295"/>
      <c r="I510" s="295"/>
      <c r="J510" s="295"/>
      <c r="K510" s="295"/>
      <c r="L510" s="295"/>
      <c r="M510" s="295"/>
      <c r="N510" s="295">
        <v>12</v>
      </c>
      <c r="O510" s="295"/>
      <c r="P510" s="295"/>
      <c r="Q510" s="295"/>
      <c r="R510" s="295"/>
      <c r="S510" s="295"/>
      <c r="T510" s="295"/>
      <c r="U510" s="295"/>
      <c r="V510" s="295"/>
      <c r="W510" s="295"/>
      <c r="X510" s="295"/>
      <c r="Y510" s="410"/>
      <c r="Z510" s="410"/>
      <c r="AA510" s="410"/>
      <c r="AB510" s="410"/>
      <c r="AC510" s="410"/>
      <c r="AD510" s="410"/>
      <c r="AE510" s="410"/>
      <c r="AF510" s="410"/>
      <c r="AG510" s="410"/>
      <c r="AH510" s="410"/>
      <c r="AI510" s="410"/>
      <c r="AJ510" s="410"/>
      <c r="AK510" s="410"/>
      <c r="AL510" s="410"/>
      <c r="AM510" s="296">
        <f>SUM(Y510:AL510)</f>
        <v>0</v>
      </c>
    </row>
    <row r="511" spans="1:39" s="283" customFormat="1" ht="15" outlineLevel="1">
      <c r="A511" s="509"/>
      <c r="B511" s="324" t="s">
        <v>259</v>
      </c>
      <c r="C511" s="291" t="s">
        <v>163</v>
      </c>
      <c r="D511" s="295"/>
      <c r="E511" s="295"/>
      <c r="F511" s="295"/>
      <c r="G511" s="295"/>
      <c r="H511" s="295"/>
      <c r="I511" s="295"/>
      <c r="J511" s="295"/>
      <c r="K511" s="295"/>
      <c r="L511" s="295"/>
      <c r="M511" s="295"/>
      <c r="N511" s="295">
        <f>N510</f>
        <v>12</v>
      </c>
      <c r="O511" s="295"/>
      <c r="P511" s="295"/>
      <c r="Q511" s="295"/>
      <c r="R511" s="295"/>
      <c r="S511" s="295"/>
      <c r="T511" s="295"/>
      <c r="U511" s="295"/>
      <c r="V511" s="295"/>
      <c r="W511" s="295"/>
      <c r="X511" s="295"/>
      <c r="Y511" s="411">
        <v>0</v>
      </c>
      <c r="Z511" s="411">
        <v>0</v>
      </c>
      <c r="AA511" s="411">
        <v>0</v>
      </c>
      <c r="AB511" s="411">
        <v>0</v>
      </c>
      <c r="AC511" s="411">
        <v>0</v>
      </c>
      <c r="AD511" s="411">
        <v>0</v>
      </c>
      <c r="AE511" s="411">
        <v>0</v>
      </c>
      <c r="AF511" s="411">
        <f t="shared" ref="AF511:AK511" si="156">AF510</f>
        <v>0</v>
      </c>
      <c r="AG511" s="411">
        <f t="shared" si="156"/>
        <v>0</v>
      </c>
      <c r="AH511" s="411">
        <f t="shared" si="156"/>
        <v>0</v>
      </c>
      <c r="AI511" s="411">
        <f t="shared" si="156"/>
        <v>0</v>
      </c>
      <c r="AJ511" s="411">
        <f t="shared" si="156"/>
        <v>0</v>
      </c>
      <c r="AK511" s="411">
        <f t="shared" si="156"/>
        <v>0</v>
      </c>
      <c r="AL511" s="411">
        <f>AL510</f>
        <v>0</v>
      </c>
      <c r="AM511" s="297"/>
    </row>
    <row r="512" spans="1:39" ht="15" outlineLevel="1">
      <c r="B512" s="315"/>
      <c r="C512" s="325"/>
      <c r="D512" s="291"/>
      <c r="E512" s="291"/>
      <c r="F512" s="291"/>
      <c r="G512" s="291"/>
      <c r="H512" s="291"/>
      <c r="I512" s="291"/>
      <c r="J512" s="291"/>
      <c r="K512" s="291"/>
      <c r="L512" s="291"/>
      <c r="M512" s="291"/>
      <c r="N512" s="300"/>
      <c r="O512" s="291"/>
      <c r="P512" s="326"/>
      <c r="Q512" s="326"/>
      <c r="R512" s="326"/>
      <c r="S512" s="326"/>
      <c r="T512" s="326"/>
      <c r="U512" s="326"/>
      <c r="V512" s="326"/>
      <c r="W512" s="326"/>
      <c r="X512" s="326"/>
      <c r="Y512" s="301"/>
      <c r="Z512" s="301"/>
      <c r="AA512" s="301"/>
      <c r="AB512" s="301"/>
      <c r="AC512" s="301"/>
      <c r="AD512" s="301"/>
      <c r="AE512" s="301"/>
      <c r="AF512" s="301"/>
      <c r="AG512" s="301"/>
      <c r="AH512" s="301"/>
      <c r="AI512" s="301"/>
      <c r="AJ512" s="301"/>
      <c r="AK512" s="301"/>
      <c r="AL512" s="301"/>
      <c r="AM512" s="306"/>
    </row>
    <row r="513" spans="2:41" ht="15.75">
      <c r="B513" s="327" t="s">
        <v>260</v>
      </c>
      <c r="C513" s="329"/>
      <c r="D513" s="329">
        <f>SUM(D408:D511)</f>
        <v>38147644</v>
      </c>
      <c r="E513" s="329">
        <f t="shared" ref="E513:M513" si="157">SUM(E408:E511)</f>
        <v>37276045.079999998</v>
      </c>
      <c r="F513" s="329">
        <f t="shared" si="157"/>
        <v>36360969.460000001</v>
      </c>
      <c r="G513" s="329">
        <f t="shared" si="157"/>
        <v>34472249.82</v>
      </c>
      <c r="H513" s="329">
        <f t="shared" si="157"/>
        <v>32985950.52</v>
      </c>
      <c r="I513" s="329">
        <f t="shared" si="157"/>
        <v>32880207.560000002</v>
      </c>
      <c r="J513" s="329">
        <f t="shared" si="157"/>
        <v>32257481.580000002</v>
      </c>
      <c r="K513" s="329">
        <f t="shared" si="157"/>
        <v>32248823.079999998</v>
      </c>
      <c r="L513" s="329">
        <f t="shared" si="157"/>
        <v>30142700.539999999</v>
      </c>
      <c r="M513" s="329">
        <f t="shared" si="157"/>
        <v>27190568.210000001</v>
      </c>
      <c r="N513" s="329"/>
      <c r="O513" s="329">
        <f>SUM(O408:O511)</f>
        <v>31000</v>
      </c>
      <c r="P513" s="329">
        <f t="shared" ref="P513:X513" si="158">SUM(P408:P511)</f>
        <v>6293.56</v>
      </c>
      <c r="Q513" s="329">
        <f t="shared" si="158"/>
        <v>6194.99</v>
      </c>
      <c r="R513" s="329">
        <f t="shared" si="158"/>
        <v>5610.3</v>
      </c>
      <c r="S513" s="329">
        <f t="shared" si="158"/>
        <v>5295.38</v>
      </c>
      <c r="T513" s="329">
        <f t="shared" si="158"/>
        <v>5265.28</v>
      </c>
      <c r="U513" s="329">
        <f t="shared" si="158"/>
        <v>5181.75</v>
      </c>
      <c r="V513" s="329">
        <f t="shared" si="158"/>
        <v>5181.3300000000008</v>
      </c>
      <c r="W513" s="329">
        <f t="shared" si="158"/>
        <v>5011.2</v>
      </c>
      <c r="X513" s="329">
        <f t="shared" si="158"/>
        <v>4627.17</v>
      </c>
      <c r="Y513" s="329">
        <f>IF(Y407="kWh",SUMPRODUCT(D408:D511,Y408:Y511))</f>
        <v>13941319</v>
      </c>
      <c r="Z513" s="329">
        <f>IF(Z407="kWh",SUMPRODUCT(D408:D511,Z408:Z511))</f>
        <v>4924276</v>
      </c>
      <c r="AA513" s="329">
        <f>IF(AA407="kW",SUMPRODUCT(N408:N511,O408:O511,AA408:AA511),SUMPRODUCT(D408:D511,AA408:AA511))</f>
        <v>24591.120000000003</v>
      </c>
      <c r="AB513" s="329">
        <f>IF(AB407="kW",SUMPRODUCT(N408:N511,O408:O511,AB408:AB511),SUMPRODUCT(D408:D511,AB408:AB511))</f>
        <v>6536.88</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5.75">
      <c r="B514" s="391" t="s">
        <v>261</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0</v>
      </c>
      <c r="Z514" s="328">
        <f>HLOOKUP(Z406,'2. LRAMVA Threshold'!$B$42:$Q$53,6,FALSE)</f>
        <v>0</v>
      </c>
      <c r="AA514" s="328">
        <f>HLOOKUP(AA406,'2. LRAMVA Threshold'!$B$42:$Q$53,6,FALSE)</f>
        <v>0</v>
      </c>
      <c r="AB514" s="328">
        <f>HLOOKUP(AB406,'2. LRAMVA Threshold'!$B$42:$Q$53,6,FALSE)</f>
        <v>0</v>
      </c>
      <c r="AC514" s="328">
        <f>HLOOKUP(AC406,'2. LRAMVA Threshold'!$B$42:$Q$53,6,FALSE)</f>
        <v>0</v>
      </c>
      <c r="AD514" s="328">
        <f>HLOOKUP(AD406,'2. LRAMVA Threshold'!$B$42:$Q$53,6,FALSE)</f>
        <v>0</v>
      </c>
      <c r="AE514" s="328">
        <f>HLOOKUP(AE406,'2. LRAMVA Threshold'!$B$42:$Q$53,6,FALSE)</f>
        <v>0</v>
      </c>
      <c r="AF514" s="328">
        <f>HLOOKUP(AF406,'2. LRAMVA Threshold'!$B$42:$Q$53,6,FALSE)</f>
        <v>0</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0</v>
      </c>
      <c r="Z516" s="341">
        <f>HLOOKUP(Z$20,'3.  Distribution Rates'!$C$122:$P$133,6,FALSE)</f>
        <v>0</v>
      </c>
      <c r="AA516" s="341">
        <f>HLOOKUP(AA$20,'3.  Distribution Rates'!$C$122:$P$133,6,FALSE)</f>
        <v>0</v>
      </c>
      <c r="AB516" s="341">
        <f>HLOOKUP(AB$20,'3.  Distribution Rates'!$C$122:$P$133,6,FALSE)</f>
        <v>0</v>
      </c>
      <c r="AC516" s="341">
        <f>HLOOKUP(AC$20,'3.  Distribution Rates'!$C$122:$P$133,6,FALSE)</f>
        <v>0</v>
      </c>
      <c r="AD516" s="341">
        <f>HLOOKUP(AD$20,'3.  Distribution Rates'!$C$122:$P$133,6,FALSE)</f>
        <v>0</v>
      </c>
      <c r="AE516" s="341">
        <f>HLOOKUP(AE$20,'3.  Distribution Rates'!$C$122:$P$133,6,FALSE)</f>
        <v>0</v>
      </c>
      <c r="AF516" s="341">
        <f>HLOOKUP(AF$20,'3.  Distribution Rates'!$C$122:$P$133,6,FALSE)</f>
        <v>0</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8">
        <f>Y137*Y516</f>
        <v>0</v>
      </c>
      <c r="Z517" s="378">
        <f t="shared" ref="Z517:AL517" si="159">Z137*Z516</f>
        <v>0</v>
      </c>
      <c r="AA517" s="378">
        <f t="shared" si="159"/>
        <v>0</v>
      </c>
      <c r="AB517" s="378">
        <f t="shared" si="159"/>
        <v>0</v>
      </c>
      <c r="AC517" s="378">
        <f t="shared" si="159"/>
        <v>0</v>
      </c>
      <c r="AD517" s="378">
        <f t="shared" si="159"/>
        <v>0</v>
      </c>
      <c r="AE517" s="378">
        <f t="shared" si="159"/>
        <v>0</v>
      </c>
      <c r="AF517" s="378">
        <f t="shared" si="159"/>
        <v>0</v>
      </c>
      <c r="AG517" s="378">
        <f t="shared" si="159"/>
        <v>0</v>
      </c>
      <c r="AH517" s="378">
        <f t="shared" si="159"/>
        <v>0</v>
      </c>
      <c r="AI517" s="378">
        <f t="shared" si="159"/>
        <v>0</v>
      </c>
      <c r="AJ517" s="378">
        <f t="shared" si="159"/>
        <v>0</v>
      </c>
      <c r="AK517" s="378">
        <f t="shared" si="159"/>
        <v>0</v>
      </c>
      <c r="AL517" s="378">
        <f t="shared" si="159"/>
        <v>0</v>
      </c>
      <c r="AM517" s="629">
        <f>SUM(Y517:AL517)</f>
        <v>0</v>
      </c>
      <c r="AO517" s="283"/>
    </row>
    <row r="518" spans="2:41" ht="1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f>Y266*Y516</f>
        <v>0</v>
      </c>
      <c r="Z518" s="378">
        <f t="shared" ref="Z518:AL518" si="160">Z266*Z516</f>
        <v>0</v>
      </c>
      <c r="AA518" s="378">
        <f t="shared" si="160"/>
        <v>0</v>
      </c>
      <c r="AB518" s="378">
        <f t="shared" si="160"/>
        <v>0</v>
      </c>
      <c r="AC518" s="378">
        <f t="shared" si="160"/>
        <v>0</v>
      </c>
      <c r="AD518" s="378">
        <f t="shared" si="160"/>
        <v>0</v>
      </c>
      <c r="AE518" s="378">
        <f t="shared" si="160"/>
        <v>0</v>
      </c>
      <c r="AF518" s="378">
        <f t="shared" si="160"/>
        <v>0</v>
      </c>
      <c r="AG518" s="378">
        <f t="shared" si="160"/>
        <v>0</v>
      </c>
      <c r="AH518" s="378">
        <f t="shared" si="160"/>
        <v>0</v>
      </c>
      <c r="AI518" s="378">
        <f t="shared" si="160"/>
        <v>0</v>
      </c>
      <c r="AJ518" s="378">
        <f t="shared" si="160"/>
        <v>0</v>
      </c>
      <c r="AK518" s="378">
        <f t="shared" si="160"/>
        <v>0</v>
      </c>
      <c r="AL518" s="378">
        <f t="shared" si="160"/>
        <v>0</v>
      </c>
      <c r="AM518" s="629">
        <f>SUM(Y518:AL518)</f>
        <v>0</v>
      </c>
    </row>
    <row r="519" spans="2:41" ht="1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0</v>
      </c>
      <c r="Z519" s="378">
        <f t="shared" ref="Z519:AL519" si="161">Z395*Z516</f>
        <v>0</v>
      </c>
      <c r="AA519" s="378">
        <f t="shared" si="161"/>
        <v>0</v>
      </c>
      <c r="AB519" s="378">
        <f t="shared" si="161"/>
        <v>0</v>
      </c>
      <c r="AC519" s="378">
        <f t="shared" si="161"/>
        <v>0</v>
      </c>
      <c r="AD519" s="378">
        <f t="shared" si="161"/>
        <v>0</v>
      </c>
      <c r="AE519" s="378">
        <f t="shared" si="161"/>
        <v>0</v>
      </c>
      <c r="AF519" s="378">
        <f t="shared" si="161"/>
        <v>0</v>
      </c>
      <c r="AG519" s="378">
        <f t="shared" si="161"/>
        <v>0</v>
      </c>
      <c r="AH519" s="378">
        <f t="shared" si="161"/>
        <v>0</v>
      </c>
      <c r="AI519" s="378">
        <f t="shared" si="161"/>
        <v>0</v>
      </c>
      <c r="AJ519" s="378">
        <f t="shared" si="161"/>
        <v>0</v>
      </c>
      <c r="AK519" s="378">
        <f t="shared" si="161"/>
        <v>0</v>
      </c>
      <c r="AL519" s="378">
        <f t="shared" si="161"/>
        <v>0</v>
      </c>
      <c r="AM519" s="629">
        <f>SUM(Y519:AL519)</f>
        <v>0</v>
      </c>
    </row>
    <row r="520" spans="2:41" ht="1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0</v>
      </c>
      <c r="Z520" s="378">
        <f t="shared" ref="Z520:AK520" si="162">Z513*Z516</f>
        <v>0</v>
      </c>
      <c r="AA520" s="378">
        <f t="shared" si="162"/>
        <v>0</v>
      </c>
      <c r="AB520" s="378">
        <f t="shared" si="162"/>
        <v>0</v>
      </c>
      <c r="AC520" s="378">
        <f t="shared" si="162"/>
        <v>0</v>
      </c>
      <c r="AD520" s="378">
        <f t="shared" si="162"/>
        <v>0</v>
      </c>
      <c r="AE520" s="378">
        <f t="shared" si="162"/>
        <v>0</v>
      </c>
      <c r="AF520" s="378">
        <f t="shared" si="162"/>
        <v>0</v>
      </c>
      <c r="AG520" s="378">
        <f t="shared" si="162"/>
        <v>0</v>
      </c>
      <c r="AH520" s="378">
        <f t="shared" si="162"/>
        <v>0</v>
      </c>
      <c r="AI520" s="378">
        <f>AI513*AI516</f>
        <v>0</v>
      </c>
      <c r="AJ520" s="378">
        <f t="shared" si="162"/>
        <v>0</v>
      </c>
      <c r="AK520" s="378">
        <f t="shared" si="162"/>
        <v>0</v>
      </c>
      <c r="AL520" s="378">
        <f>AL513*AL516</f>
        <v>0</v>
      </c>
      <c r="AM520" s="629">
        <f>SUM(Y520:AL520)</f>
        <v>0</v>
      </c>
    </row>
    <row r="521" spans="2:41" ht="15.75">
      <c r="B521" s="349" t="s">
        <v>262</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0</v>
      </c>
      <c r="Z521" s="346">
        <f t="shared" ref="Z521:AK521" si="163">SUM(Z517:Z520)</f>
        <v>0</v>
      </c>
      <c r="AA521" s="346">
        <f t="shared" si="163"/>
        <v>0</v>
      </c>
      <c r="AB521" s="346">
        <f t="shared" si="163"/>
        <v>0</v>
      </c>
      <c r="AC521" s="346">
        <f t="shared" si="163"/>
        <v>0</v>
      </c>
      <c r="AD521" s="346">
        <f t="shared" si="163"/>
        <v>0</v>
      </c>
      <c r="AE521" s="346">
        <f t="shared" si="163"/>
        <v>0</v>
      </c>
      <c r="AF521" s="346">
        <f t="shared" si="163"/>
        <v>0</v>
      </c>
      <c r="AG521" s="346">
        <f t="shared" si="163"/>
        <v>0</v>
      </c>
      <c r="AH521" s="346">
        <f t="shared" si="163"/>
        <v>0</v>
      </c>
      <c r="AI521" s="346">
        <f t="shared" si="163"/>
        <v>0</v>
      </c>
      <c r="AJ521" s="346">
        <f t="shared" si="163"/>
        <v>0</v>
      </c>
      <c r="AK521" s="346">
        <f t="shared" si="163"/>
        <v>0</v>
      </c>
      <c r="AL521" s="346">
        <f>SUM(AL517:AL520)</f>
        <v>0</v>
      </c>
      <c r="AM521" s="407">
        <f>SUM(AM517:AM520)</f>
        <v>0</v>
      </c>
    </row>
    <row r="522" spans="2:41" ht="15.75">
      <c r="B522" s="349" t="s">
        <v>263</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0</v>
      </c>
      <c r="Z522" s="347">
        <f t="shared" ref="Z522:AJ522" si="164">Z514*Z516</f>
        <v>0</v>
      </c>
      <c r="AA522" s="347">
        <f>AA514*AA516</f>
        <v>0</v>
      </c>
      <c r="AB522" s="347">
        <f t="shared" si="164"/>
        <v>0</v>
      </c>
      <c r="AC522" s="347">
        <f t="shared" si="164"/>
        <v>0</v>
      </c>
      <c r="AD522" s="347">
        <f>AD514*AD516</f>
        <v>0</v>
      </c>
      <c r="AE522" s="347">
        <f t="shared" si="164"/>
        <v>0</v>
      </c>
      <c r="AF522" s="347">
        <f t="shared" si="164"/>
        <v>0</v>
      </c>
      <c r="AG522" s="347">
        <f t="shared" si="164"/>
        <v>0</v>
      </c>
      <c r="AH522" s="347">
        <f t="shared" si="164"/>
        <v>0</v>
      </c>
      <c r="AI522" s="347">
        <f t="shared" si="164"/>
        <v>0</v>
      </c>
      <c r="AJ522" s="347">
        <f t="shared" si="164"/>
        <v>0</v>
      </c>
      <c r="AK522" s="347">
        <f>AK514*AK516</f>
        <v>0</v>
      </c>
      <c r="AL522" s="347">
        <f>AL514*AL516</f>
        <v>0</v>
      </c>
      <c r="AM522" s="407">
        <f>SUM(Y522:AL522)</f>
        <v>0</v>
      </c>
    </row>
    <row r="523" spans="2:41" ht="15.75">
      <c r="B523" s="349" t="s">
        <v>265</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0</v>
      </c>
    </row>
    <row r="524" spans="2:41" ht="15.75">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75">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13117444.759999998</v>
      </c>
      <c r="Z526" s="291">
        <f>SUMPRODUCT(E408:E511,Z408:Z511)</f>
        <v>4903411.25</v>
      </c>
      <c r="AA526" s="291">
        <f>IF(AA407="kW",SUMPRODUCT(N408:N511,P408:P511,AA408:AA511),SUMPRODUCT(E408:E511,AA408:AA511))</f>
        <v>24516.512400000003</v>
      </c>
      <c r="AB526" s="291">
        <f>IF(AB407="kW",SUMPRODUCT(N408:N511,P408:P511,AB408:AB511),SUMPRODUCT(E408:E511,AB408:AB511))</f>
        <v>6517.0475999999999</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12411800</v>
      </c>
      <c r="Z527" s="291">
        <f>SUMPRODUCT(F408:F511,Z408:Z511)</f>
        <v>4693980.3900000006</v>
      </c>
      <c r="AA527" s="291">
        <f>IF(AA407="kW",SUMPRODUCT(N408:N511,Q408:Q511,AA408:AA511),SUMPRODUCT(F408:F511,AA408:AA511))</f>
        <v>24516.512400000003</v>
      </c>
      <c r="AB527" s="291">
        <f>IF(AB407="kW",SUMPRODUCT(N408:N511,Q408:Q511,AB408:AB511),SUMPRODUCT(F408:F511,AB408:AB511))</f>
        <v>6517.0475999999999</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12012040.890000001</v>
      </c>
      <c r="Z528" s="291">
        <f>SUMPRODUCT(G408:G511,Z408:Z511)</f>
        <v>3601901.55</v>
      </c>
      <c r="AA528" s="291">
        <f>IF(AA407="kW",SUMPRODUCT(N408:N511,R408:R511,AA408:AA511),SUMPRODUCT(G408:G511,AA408:AA511))</f>
        <v>23440.342800000002</v>
      </c>
      <c r="AB528" s="291">
        <f>IF(AB407="kW",SUMPRODUCT(N408:N511,R408:R511,AB408:AB511),SUMPRODUCT(G408:G511,AB408:AB511))</f>
        <v>6230.9771999999994</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11831212.99</v>
      </c>
      <c r="Z529" s="291">
        <f>SUMPRODUCT(H408:H511,Z408:Z511)</f>
        <v>2296430.15</v>
      </c>
      <c r="AA529" s="291">
        <f>IF(AA407="kW",SUMPRODUCT(N408:N511,S408:S511,AA408:AA511),SUMPRODUCT(H408:H511,AA408:AA511))</f>
        <v>23440.342800000002</v>
      </c>
      <c r="AB529" s="291">
        <f>IF(AB407="kW",SUMPRODUCT(N408:N511,S408:S511,AB408:AB511),SUMPRODUCT(H408:H511,AB408:AB511))</f>
        <v>6230.9771999999994</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11831212.99</v>
      </c>
      <c r="Z530" s="291">
        <f>SUMPRODUCT(I408:I511,Z408:Z511)</f>
        <v>2296430.15</v>
      </c>
      <c r="AA530" s="291">
        <f>IF(AA407="kW",SUMPRODUCT(N408:N511,T408:T511,AA408:AA511),SUMPRODUCT(I408:I511,AA408:AA511))</f>
        <v>23154.994800000004</v>
      </c>
      <c r="AB530" s="291">
        <f>IF(AB407="kW",SUMPRODUCT(N408:N511,T408:T511,AB408:AB511),SUMPRODUCT(I408:I511,AB408:AB511))</f>
        <v>6155.1252000000004</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11767768.16</v>
      </c>
      <c r="Z531" s="326">
        <f>SUMPRODUCT(J408:J511,Z408:Z511)</f>
        <v>2296430.15</v>
      </c>
      <c r="AA531" s="326">
        <f>IF(AA407="kW",SUMPRODUCT(N408:N511,U408:U511,AA408:AA511),SUMPRODUCT(J408:J511,AA408:AA511))</f>
        <v>22394.5092</v>
      </c>
      <c r="AB531" s="326">
        <f>IF(AB407="kW",SUMPRODUCT(N408:N511,U408:U511,AB408:AB511),SUMPRODUCT(J408:J511,AB408:AB511))</f>
        <v>5952.9708000000001</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368" t="s">
        <v>592</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5">
      <c r="B534" s="595" t="s">
        <v>526</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P1139"/>
  <sheetViews>
    <sheetView topLeftCell="A745" zoomScale="90" zoomScaleNormal="90" workbookViewId="0">
      <pane xSplit="2" topLeftCell="C1" activePane="topRight" state="frozen"/>
      <selection pane="topRight" activeCell="B771" sqref="B771"/>
    </sheetView>
  </sheetViews>
  <sheetFormatPr defaultColWidth="9" defaultRowHeight="15" outlineLevelRow="1" outlineLevelCol="1"/>
  <cols>
    <col min="1" max="1" width="4.5703125" style="522" customWidth="1"/>
    <col min="2" max="2" width="44" style="427" customWidth="1"/>
    <col min="3" max="3" width="20.7109375" style="427" customWidth="1"/>
    <col min="4" max="4" width="17" style="427" customWidth="1"/>
    <col min="5" max="12" width="11.28515625" style="427" customWidth="1" outlineLevel="1"/>
    <col min="13" max="13" width="11.42578125" style="427" customWidth="1" outlineLevel="1"/>
    <col min="14" max="14" width="13.5703125" style="427" customWidth="1" outlineLevel="1"/>
    <col min="15" max="15" width="15.5703125" style="427" customWidth="1"/>
    <col min="16" max="24" width="9" style="427" hidden="1" customWidth="1" outlineLevel="1"/>
    <col min="25" max="25" width="16.5703125" style="427" customWidth="1" collapsed="1"/>
    <col min="26" max="27" width="15" style="427" customWidth="1"/>
    <col min="28" max="28" width="17.5703125" style="427" customWidth="1"/>
    <col min="29" max="29" width="19.5703125" style="427" customWidth="1"/>
    <col min="30" max="30" width="18.5703125" style="427" customWidth="1"/>
    <col min="31" max="35" width="15" style="427" customWidth="1"/>
    <col min="36" max="38" width="17.28515625" style="427" customWidth="1"/>
    <col min="39" max="39" width="14.5703125" style="427" customWidth="1"/>
    <col min="40" max="40" width="11.5703125" style="427" customWidth="1"/>
    <col min="41" max="16384" width="9" style="427"/>
  </cols>
  <sheetData>
    <row r="13" spans="2:39" ht="15.75" thickBot="1"/>
    <row r="14" spans="2:39" ht="26.25" customHeight="1" thickBot="1">
      <c r="B14" s="822" t="s">
        <v>171</v>
      </c>
      <c r="C14" s="257" t="s">
        <v>175</v>
      </c>
      <c r="D14" s="506"/>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822"/>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822"/>
      <c r="C16" s="803" t="s">
        <v>551</v>
      </c>
      <c r="D16" s="804"/>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7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822" t="s">
        <v>505</v>
      </c>
      <c r="C18" s="821" t="s">
        <v>696</v>
      </c>
      <c r="D18" s="821"/>
      <c r="E18" s="821"/>
      <c r="F18" s="821"/>
      <c r="G18" s="821"/>
      <c r="H18" s="821"/>
      <c r="I18" s="821"/>
      <c r="J18" s="821"/>
      <c r="K18" s="821"/>
      <c r="L18" s="821"/>
      <c r="M18" s="821"/>
      <c r="N18" s="821"/>
      <c r="O18" s="821"/>
      <c r="P18" s="821"/>
      <c r="Q18" s="821"/>
      <c r="R18" s="821"/>
      <c r="S18" s="821"/>
      <c r="T18" s="821"/>
      <c r="U18" s="821"/>
      <c r="V18" s="821"/>
      <c r="W18" s="821"/>
      <c r="X18" s="821"/>
      <c r="Y18" s="606"/>
      <c r="Z18" s="606"/>
      <c r="AA18" s="606"/>
      <c r="AB18" s="606"/>
      <c r="AC18" s="606"/>
      <c r="AD18" s="606"/>
      <c r="AE18" s="270"/>
      <c r="AF18" s="265"/>
      <c r="AG18" s="265"/>
      <c r="AH18" s="265"/>
      <c r="AI18" s="265"/>
      <c r="AJ18" s="265"/>
      <c r="AK18" s="265"/>
      <c r="AL18" s="265"/>
      <c r="AM18" s="265"/>
    </row>
    <row r="19" spans="2:39" ht="45.75" customHeight="1">
      <c r="B19" s="822"/>
      <c r="C19" s="821" t="s">
        <v>575</v>
      </c>
      <c r="D19" s="821"/>
      <c r="E19" s="821"/>
      <c r="F19" s="821"/>
      <c r="G19" s="821"/>
      <c r="H19" s="821"/>
      <c r="I19" s="821"/>
      <c r="J19" s="821"/>
      <c r="K19" s="821"/>
      <c r="L19" s="821"/>
      <c r="M19" s="821"/>
      <c r="N19" s="821"/>
      <c r="O19" s="821"/>
      <c r="P19" s="821"/>
      <c r="Q19" s="821"/>
      <c r="R19" s="821"/>
      <c r="S19" s="821"/>
      <c r="T19" s="821"/>
      <c r="U19" s="821"/>
      <c r="V19" s="821"/>
      <c r="W19" s="821"/>
      <c r="X19" s="821"/>
      <c r="Y19" s="606"/>
      <c r="Z19" s="606"/>
      <c r="AA19" s="606"/>
      <c r="AB19" s="606"/>
      <c r="AC19" s="606"/>
      <c r="AD19" s="606"/>
      <c r="AE19" s="270"/>
      <c r="AF19" s="265"/>
      <c r="AG19" s="265"/>
      <c r="AH19" s="265"/>
      <c r="AI19" s="265"/>
      <c r="AJ19" s="265"/>
      <c r="AK19" s="265"/>
      <c r="AL19" s="265"/>
      <c r="AM19" s="265"/>
    </row>
    <row r="20" spans="2:39" ht="62.25" customHeight="1">
      <c r="B20" s="273"/>
      <c r="C20" s="821" t="s">
        <v>573</v>
      </c>
      <c r="D20" s="821"/>
      <c r="E20" s="821"/>
      <c r="F20" s="821"/>
      <c r="G20" s="821"/>
      <c r="H20" s="821"/>
      <c r="I20" s="821"/>
      <c r="J20" s="821"/>
      <c r="K20" s="821"/>
      <c r="L20" s="821"/>
      <c r="M20" s="821"/>
      <c r="N20" s="821"/>
      <c r="O20" s="821"/>
      <c r="P20" s="821"/>
      <c r="Q20" s="821"/>
      <c r="R20" s="821"/>
      <c r="S20" s="821"/>
      <c r="T20" s="821"/>
      <c r="U20" s="821"/>
      <c r="V20" s="821"/>
      <c r="W20" s="821"/>
      <c r="X20" s="821"/>
      <c r="Y20" s="606"/>
      <c r="Z20" s="606"/>
      <c r="AA20" s="606"/>
      <c r="AB20" s="606"/>
      <c r="AC20" s="606"/>
      <c r="AD20" s="606"/>
      <c r="AE20" s="428"/>
      <c r="AF20" s="265"/>
      <c r="AG20" s="265"/>
      <c r="AH20" s="265"/>
      <c r="AI20" s="265"/>
      <c r="AJ20" s="265"/>
      <c r="AK20" s="265"/>
      <c r="AL20" s="265"/>
      <c r="AM20" s="265"/>
    </row>
    <row r="21" spans="2:39" ht="37.5" customHeight="1">
      <c r="B21" s="273"/>
      <c r="C21" s="821" t="s">
        <v>639</v>
      </c>
      <c r="D21" s="821"/>
      <c r="E21" s="821"/>
      <c r="F21" s="821"/>
      <c r="G21" s="821"/>
      <c r="H21" s="821"/>
      <c r="I21" s="821"/>
      <c r="J21" s="821"/>
      <c r="K21" s="821"/>
      <c r="L21" s="821"/>
      <c r="M21" s="821"/>
      <c r="N21" s="821"/>
      <c r="O21" s="821"/>
      <c r="P21" s="821"/>
      <c r="Q21" s="821"/>
      <c r="R21" s="821"/>
      <c r="S21" s="821"/>
      <c r="T21" s="821"/>
      <c r="U21" s="821"/>
      <c r="V21" s="821"/>
      <c r="W21" s="821"/>
      <c r="X21" s="821"/>
      <c r="Y21" s="606"/>
      <c r="Z21" s="606"/>
      <c r="AA21" s="606"/>
      <c r="AB21" s="606"/>
      <c r="AC21" s="606"/>
      <c r="AD21" s="606"/>
      <c r="AE21" s="276"/>
      <c r="AF21" s="265"/>
      <c r="AG21" s="265"/>
      <c r="AH21" s="265"/>
      <c r="AI21" s="265"/>
      <c r="AJ21" s="265"/>
      <c r="AK21" s="265"/>
      <c r="AL21" s="265"/>
      <c r="AM21" s="265"/>
    </row>
    <row r="22" spans="2:39" ht="54.75" customHeight="1">
      <c r="B22" s="273"/>
      <c r="C22" s="821" t="s">
        <v>623</v>
      </c>
      <c r="D22" s="821"/>
      <c r="E22" s="821"/>
      <c r="F22" s="821"/>
      <c r="G22" s="821"/>
      <c r="H22" s="821"/>
      <c r="I22" s="821"/>
      <c r="J22" s="821"/>
      <c r="K22" s="821"/>
      <c r="L22" s="821"/>
      <c r="M22" s="821"/>
      <c r="N22" s="821"/>
      <c r="O22" s="821"/>
      <c r="P22" s="821"/>
      <c r="Q22" s="821"/>
      <c r="R22" s="821"/>
      <c r="S22" s="821"/>
      <c r="T22" s="821"/>
      <c r="U22" s="821"/>
      <c r="V22" s="821"/>
      <c r="W22" s="821"/>
      <c r="X22" s="821"/>
      <c r="Y22" s="606"/>
      <c r="Z22" s="606"/>
      <c r="AA22" s="606"/>
      <c r="AB22" s="606"/>
      <c r="AC22" s="606"/>
      <c r="AD22" s="606"/>
      <c r="AE22" s="428"/>
      <c r="AF22" s="265"/>
      <c r="AG22" s="265"/>
      <c r="AH22" s="265"/>
      <c r="AI22" s="265"/>
      <c r="AJ22" s="265"/>
      <c r="AK22" s="265"/>
      <c r="AL22" s="265"/>
      <c r="AM22" s="265"/>
    </row>
    <row r="23" spans="2:39" ht="15.75">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75">
      <c r="B24" s="822" t="s">
        <v>527</v>
      </c>
      <c r="C24" s="596" t="s">
        <v>529</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75">
      <c r="B25" s="822"/>
      <c r="C25" s="596" t="s">
        <v>530</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75">
      <c r="B26" s="539"/>
      <c r="C26" s="596" t="s">
        <v>531</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75">
      <c r="B27" s="539"/>
      <c r="C27" s="596" t="s">
        <v>532</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75">
      <c r="B28" s="539"/>
      <c r="C28" s="596" t="s">
        <v>533</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75">
      <c r="B29" s="539"/>
      <c r="C29" s="596" t="s">
        <v>534</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75">
      <c r="B30" s="539"/>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75">
      <c r="B31" s="539"/>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5.75">
      <c r="B33" s="280" t="s">
        <v>266</v>
      </c>
      <c r="C33" s="281"/>
      <c r="D33" s="590"/>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812" t="s">
        <v>211</v>
      </c>
      <c r="C34" s="814" t="s">
        <v>33</v>
      </c>
      <c r="D34" s="284" t="s">
        <v>422</v>
      </c>
      <c r="E34" s="816" t="s">
        <v>209</v>
      </c>
      <c r="F34" s="817"/>
      <c r="G34" s="817"/>
      <c r="H34" s="817"/>
      <c r="I34" s="817"/>
      <c r="J34" s="817"/>
      <c r="K34" s="817"/>
      <c r="L34" s="817"/>
      <c r="M34" s="818"/>
      <c r="N34" s="819" t="s">
        <v>213</v>
      </c>
      <c r="O34" s="284" t="s">
        <v>423</v>
      </c>
      <c r="P34" s="816" t="s">
        <v>212</v>
      </c>
      <c r="Q34" s="817"/>
      <c r="R34" s="817"/>
      <c r="S34" s="817"/>
      <c r="T34" s="817"/>
      <c r="U34" s="817"/>
      <c r="V34" s="817"/>
      <c r="W34" s="817"/>
      <c r="X34" s="818"/>
      <c r="Y34" s="809" t="s">
        <v>243</v>
      </c>
      <c r="Z34" s="810"/>
      <c r="AA34" s="810"/>
      <c r="AB34" s="810"/>
      <c r="AC34" s="810"/>
      <c r="AD34" s="810"/>
      <c r="AE34" s="810"/>
      <c r="AF34" s="810"/>
      <c r="AG34" s="810"/>
      <c r="AH34" s="810"/>
      <c r="AI34" s="810"/>
      <c r="AJ34" s="810"/>
      <c r="AK34" s="810"/>
      <c r="AL34" s="810"/>
      <c r="AM34" s="811"/>
    </row>
    <row r="35" spans="1:39" ht="65.25" customHeight="1">
      <c r="B35" s="813"/>
      <c r="C35" s="815"/>
      <c r="D35" s="285">
        <v>2015</v>
      </c>
      <c r="E35" s="285">
        <v>2016</v>
      </c>
      <c r="F35" s="285">
        <v>2017</v>
      </c>
      <c r="G35" s="285">
        <v>2018</v>
      </c>
      <c r="H35" s="285">
        <v>2019</v>
      </c>
      <c r="I35" s="285">
        <v>2020</v>
      </c>
      <c r="J35" s="285">
        <v>2021</v>
      </c>
      <c r="K35" s="285">
        <v>2022</v>
      </c>
      <c r="L35" s="285">
        <v>2023</v>
      </c>
      <c r="M35" s="429">
        <v>2024</v>
      </c>
      <c r="N35" s="820"/>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GS&lt;50 kW</v>
      </c>
      <c r="AA35" s="285" t="str">
        <f>'1.  LRAMVA Summary'!F52</f>
        <v>General Service 50 to 4,999 kW</v>
      </c>
      <c r="AB35" s="285" t="str">
        <f>'1.  LRAMVA Summary'!G52</f>
        <v>Large Use</v>
      </c>
      <c r="AC35" s="285" t="str">
        <f>'1.  LRAMVA Summary'!H52</f>
        <v>Large Use 2</v>
      </c>
      <c r="AD35" s="285" t="str">
        <f>'1.  LRAMVA Summary'!I52</f>
        <v>Street Lighting</v>
      </c>
      <c r="AE35" s="285" t="str">
        <f>'1.  LRAMVA Summary'!J52</f>
        <v>Unmetered Scattered Load</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8" t="s">
        <v>504</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v>
      </c>
      <c r="AB36" s="291" t="str">
        <f>'1.  LRAMVA Summary'!G53</f>
        <v>kW</v>
      </c>
      <c r="AC36" s="291" t="str">
        <f>'1.  LRAMVA Summary'!H53</f>
        <v>kW</v>
      </c>
      <c r="AD36" s="291" t="str">
        <f>'1.  LRAMVA Summary'!I53</f>
        <v>kW</v>
      </c>
      <c r="AE36" s="291" t="str">
        <f>'1.  LRAMVA Summary'!J53</f>
        <v>kWh</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customHeight="1" outlineLevel="1">
      <c r="B37" s="288" t="s">
        <v>497</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outlineLevel="1">
      <c r="A38" s="522">
        <v>1</v>
      </c>
      <c r="B38" s="520" t="s">
        <v>95</v>
      </c>
      <c r="C38" s="291" t="s">
        <v>25</v>
      </c>
      <c r="D38" s="295">
        <v>585232</v>
      </c>
      <c r="E38" s="295">
        <v>580190</v>
      </c>
      <c r="F38" s="295">
        <v>580190</v>
      </c>
      <c r="G38" s="295">
        <v>580190</v>
      </c>
      <c r="H38" s="295">
        <v>580190</v>
      </c>
      <c r="I38" s="295">
        <v>580190</v>
      </c>
      <c r="J38" s="295">
        <v>580190</v>
      </c>
      <c r="K38" s="295">
        <v>580033</v>
      </c>
      <c r="L38" s="295">
        <v>580033</v>
      </c>
      <c r="M38" s="295">
        <v>580033</v>
      </c>
      <c r="N38" s="291"/>
      <c r="O38" s="295">
        <v>38</v>
      </c>
      <c r="P38" s="295">
        <v>37</v>
      </c>
      <c r="Q38" s="295">
        <v>37</v>
      </c>
      <c r="R38" s="295">
        <v>37</v>
      </c>
      <c r="S38" s="295">
        <v>37</v>
      </c>
      <c r="T38" s="295">
        <v>37</v>
      </c>
      <c r="U38" s="295">
        <v>37</v>
      </c>
      <c r="V38" s="295">
        <v>37</v>
      </c>
      <c r="W38" s="295">
        <v>37</v>
      </c>
      <c r="X38" s="295">
        <v>37</v>
      </c>
      <c r="Y38" s="410">
        <v>1</v>
      </c>
      <c r="Z38" s="410"/>
      <c r="AA38" s="410"/>
      <c r="AB38" s="410"/>
      <c r="AC38" s="410"/>
      <c r="AD38" s="410"/>
      <c r="AE38" s="410"/>
      <c r="AF38" s="410"/>
      <c r="AG38" s="410"/>
      <c r="AH38" s="410"/>
      <c r="AI38" s="410"/>
      <c r="AJ38" s="410"/>
      <c r="AK38" s="410"/>
      <c r="AL38" s="410"/>
      <c r="AM38" s="296">
        <f>SUM(Y38:AL38)</f>
        <v>1</v>
      </c>
    </row>
    <row r="39" spans="1:39" outlineLevel="1">
      <c r="B39" s="294" t="s">
        <v>267</v>
      </c>
      <c r="C39" s="291" t="s">
        <v>163</v>
      </c>
      <c r="D39" s="295">
        <v>3141</v>
      </c>
      <c r="E39" s="295">
        <v>3081</v>
      </c>
      <c r="F39" s="295">
        <v>3081</v>
      </c>
      <c r="G39" s="295">
        <v>3081</v>
      </c>
      <c r="H39" s="295">
        <v>3081</v>
      </c>
      <c r="I39" s="295">
        <v>3081</v>
      </c>
      <c r="J39" s="295">
        <v>3081</v>
      </c>
      <c r="K39" s="295">
        <v>3064</v>
      </c>
      <c r="L39" s="295">
        <v>3064</v>
      </c>
      <c r="M39" s="295">
        <v>3064</v>
      </c>
      <c r="N39" s="468"/>
      <c r="O39" s="295"/>
      <c r="P39" s="295"/>
      <c r="Q39" s="295"/>
      <c r="R39" s="295"/>
      <c r="S39" s="295"/>
      <c r="T39" s="295"/>
      <c r="U39" s="295"/>
      <c r="V39" s="295"/>
      <c r="W39" s="295"/>
      <c r="X39" s="295"/>
      <c r="Y39" s="411">
        <v>1</v>
      </c>
      <c r="Z39" s="411">
        <v>0</v>
      </c>
      <c r="AA39" s="411">
        <v>0</v>
      </c>
      <c r="AB39" s="411">
        <v>0</v>
      </c>
      <c r="AC39" s="411">
        <v>0</v>
      </c>
      <c r="AD39" s="411">
        <v>0</v>
      </c>
      <c r="AE39" s="411">
        <v>0</v>
      </c>
      <c r="AF39" s="411">
        <f t="shared" ref="AF39:AL39" si="0">AF38</f>
        <v>0</v>
      </c>
      <c r="AG39" s="411">
        <f t="shared" si="0"/>
        <v>0</v>
      </c>
      <c r="AH39" s="411">
        <f t="shared" si="0"/>
        <v>0</v>
      </c>
      <c r="AI39" s="411">
        <f t="shared" si="0"/>
        <v>0</v>
      </c>
      <c r="AJ39" s="411">
        <f t="shared" si="0"/>
        <v>0</v>
      </c>
      <c r="AK39" s="411">
        <f t="shared" si="0"/>
        <v>0</v>
      </c>
      <c r="AL39" s="411">
        <f t="shared" si="0"/>
        <v>0</v>
      </c>
      <c r="AM39" s="297"/>
    </row>
    <row r="40" spans="1:39" ht="15.75" outlineLevel="1">
      <c r="B40" s="298"/>
      <c r="C40" s="299"/>
      <c r="D40" s="299"/>
      <c r="E40" s="299"/>
      <c r="F40" s="299"/>
      <c r="G40" s="299"/>
      <c r="H40" s="299"/>
      <c r="I40" s="299"/>
      <c r="J40" s="299"/>
      <c r="K40" s="299"/>
      <c r="L40" s="299"/>
      <c r="M40" s="299"/>
      <c r="N40" s="300"/>
      <c r="O40" s="299"/>
      <c r="P40" s="299"/>
      <c r="Q40" s="299"/>
      <c r="R40" s="299"/>
      <c r="S40" s="299"/>
      <c r="T40" s="299"/>
      <c r="U40" s="299"/>
      <c r="V40" s="299"/>
      <c r="W40" s="299"/>
      <c r="X40" s="299"/>
      <c r="Y40" s="412"/>
      <c r="Z40" s="413"/>
      <c r="AA40" s="413"/>
      <c r="AB40" s="413"/>
      <c r="AC40" s="413"/>
      <c r="AD40" s="413"/>
      <c r="AE40" s="413"/>
      <c r="AF40" s="413"/>
      <c r="AG40" s="413"/>
      <c r="AH40" s="413"/>
      <c r="AI40" s="413"/>
      <c r="AJ40" s="413"/>
      <c r="AK40" s="413"/>
      <c r="AL40" s="413"/>
      <c r="AM40" s="302"/>
    </row>
    <row r="41" spans="1:39" outlineLevel="1">
      <c r="A41" s="522">
        <v>2</v>
      </c>
      <c r="B41" s="520" t="s">
        <v>96</v>
      </c>
      <c r="C41" s="291" t="s">
        <v>25</v>
      </c>
      <c r="D41" s="295">
        <v>1375807</v>
      </c>
      <c r="E41" s="295">
        <v>1328446</v>
      </c>
      <c r="F41" s="295">
        <v>1328446</v>
      </c>
      <c r="G41" s="295">
        <v>1328446</v>
      </c>
      <c r="H41" s="295">
        <v>1328446</v>
      </c>
      <c r="I41" s="295">
        <v>1328446</v>
      </c>
      <c r="J41" s="295">
        <v>1328446</v>
      </c>
      <c r="K41" s="295">
        <v>1328446</v>
      </c>
      <c r="L41" s="295">
        <v>1328446</v>
      </c>
      <c r="M41" s="295">
        <v>1328446</v>
      </c>
      <c r="N41" s="291"/>
      <c r="O41" s="295">
        <v>102</v>
      </c>
      <c r="P41" s="295">
        <v>99</v>
      </c>
      <c r="Q41" s="295">
        <v>99</v>
      </c>
      <c r="R41" s="295">
        <v>99</v>
      </c>
      <c r="S41" s="295">
        <v>99</v>
      </c>
      <c r="T41" s="295">
        <v>99</v>
      </c>
      <c r="U41" s="295">
        <v>99</v>
      </c>
      <c r="V41" s="295">
        <v>99</v>
      </c>
      <c r="W41" s="295">
        <v>99</v>
      </c>
      <c r="X41" s="295">
        <v>99</v>
      </c>
      <c r="Y41" s="410">
        <v>1</v>
      </c>
      <c r="Z41" s="410"/>
      <c r="AA41" s="410"/>
      <c r="AB41" s="410"/>
      <c r="AC41" s="410"/>
      <c r="AD41" s="410"/>
      <c r="AE41" s="410"/>
      <c r="AF41" s="410"/>
      <c r="AG41" s="410"/>
      <c r="AH41" s="410"/>
      <c r="AI41" s="410"/>
      <c r="AJ41" s="410"/>
      <c r="AK41" s="410"/>
      <c r="AL41" s="410"/>
      <c r="AM41" s="296">
        <f>SUM(Y41:AL41)</f>
        <v>1</v>
      </c>
    </row>
    <row r="42" spans="1:39" outlineLevel="1">
      <c r="B42" s="294" t="s">
        <v>267</v>
      </c>
      <c r="C42" s="291" t="s">
        <v>163</v>
      </c>
      <c r="D42" s="295"/>
      <c r="E42" s="295"/>
      <c r="F42" s="295"/>
      <c r="G42" s="295"/>
      <c r="H42" s="295"/>
      <c r="I42" s="295"/>
      <c r="J42" s="295"/>
      <c r="K42" s="295"/>
      <c r="L42" s="295"/>
      <c r="M42" s="295"/>
      <c r="N42" s="468"/>
      <c r="O42" s="295"/>
      <c r="P42" s="295"/>
      <c r="Q42" s="295"/>
      <c r="R42" s="295"/>
      <c r="S42" s="295"/>
      <c r="T42" s="295"/>
      <c r="U42" s="295"/>
      <c r="V42" s="295"/>
      <c r="W42" s="295"/>
      <c r="X42" s="295"/>
      <c r="Y42" s="411">
        <v>1</v>
      </c>
      <c r="Z42" s="411">
        <v>0</v>
      </c>
      <c r="AA42" s="411">
        <v>0</v>
      </c>
      <c r="AB42" s="411">
        <v>0</v>
      </c>
      <c r="AC42" s="411">
        <v>0</v>
      </c>
      <c r="AD42" s="411">
        <v>0</v>
      </c>
      <c r="AE42" s="411">
        <v>0</v>
      </c>
      <c r="AF42" s="411">
        <f t="shared" ref="AF42" si="1">AF41</f>
        <v>0</v>
      </c>
      <c r="AG42" s="411">
        <f t="shared" ref="AG42" si="2">AG41</f>
        <v>0</v>
      </c>
      <c r="AH42" s="411">
        <f t="shared" ref="AH42" si="3">AH41</f>
        <v>0</v>
      </c>
      <c r="AI42" s="411">
        <f t="shared" ref="AI42" si="4">AI41</f>
        <v>0</v>
      </c>
      <c r="AJ42" s="411">
        <f t="shared" ref="AJ42" si="5">AJ41</f>
        <v>0</v>
      </c>
      <c r="AK42" s="411">
        <f t="shared" ref="AK42" si="6">AK41</f>
        <v>0</v>
      </c>
      <c r="AL42" s="411">
        <f t="shared" ref="AL42" si="7">AL41</f>
        <v>0</v>
      </c>
      <c r="AM42" s="297"/>
    </row>
    <row r="43" spans="1:39" ht="15.75" outlineLevel="1">
      <c r="B43" s="298"/>
      <c r="C43" s="299"/>
      <c r="D43" s="304"/>
      <c r="E43" s="304"/>
      <c r="F43" s="304"/>
      <c r="G43" s="304"/>
      <c r="H43" s="304"/>
      <c r="I43" s="304"/>
      <c r="J43" s="304"/>
      <c r="K43" s="304"/>
      <c r="L43" s="304"/>
      <c r="M43" s="304"/>
      <c r="N43" s="300"/>
      <c r="O43" s="304"/>
      <c r="P43" s="304"/>
      <c r="Q43" s="304"/>
      <c r="R43" s="304"/>
      <c r="S43" s="304"/>
      <c r="T43" s="304"/>
      <c r="U43" s="304"/>
      <c r="V43" s="304"/>
      <c r="W43" s="304"/>
      <c r="X43" s="304"/>
      <c r="Y43" s="412"/>
      <c r="Z43" s="413"/>
      <c r="AA43" s="413"/>
      <c r="AB43" s="413"/>
      <c r="AC43" s="413"/>
      <c r="AD43" s="413"/>
      <c r="AE43" s="413"/>
      <c r="AF43" s="413"/>
      <c r="AG43" s="413"/>
      <c r="AH43" s="413"/>
      <c r="AI43" s="413"/>
      <c r="AJ43" s="413"/>
      <c r="AK43" s="413"/>
      <c r="AL43" s="413"/>
      <c r="AM43" s="302"/>
    </row>
    <row r="44" spans="1:39" outlineLevel="1">
      <c r="A44" s="522">
        <v>3</v>
      </c>
      <c r="B44" s="520" t="s">
        <v>97</v>
      </c>
      <c r="C44" s="291" t="s">
        <v>25</v>
      </c>
      <c r="D44" s="295">
        <v>86849</v>
      </c>
      <c r="E44" s="295">
        <v>86849</v>
      </c>
      <c r="F44" s="295">
        <v>86849</v>
      </c>
      <c r="G44" s="295">
        <v>86432</v>
      </c>
      <c r="H44" s="295">
        <v>47616</v>
      </c>
      <c r="I44" s="295">
        <v>0</v>
      </c>
      <c r="J44" s="295">
        <v>0</v>
      </c>
      <c r="K44" s="295">
        <v>0</v>
      </c>
      <c r="L44" s="295">
        <v>0</v>
      </c>
      <c r="M44" s="295">
        <v>0</v>
      </c>
      <c r="N44" s="291"/>
      <c r="O44" s="295">
        <v>13</v>
      </c>
      <c r="P44" s="295">
        <v>13</v>
      </c>
      <c r="Q44" s="295">
        <v>13</v>
      </c>
      <c r="R44" s="295">
        <v>13</v>
      </c>
      <c r="S44" s="295">
        <v>7</v>
      </c>
      <c r="T44" s="295">
        <v>0</v>
      </c>
      <c r="U44" s="295">
        <v>0</v>
      </c>
      <c r="V44" s="295">
        <v>0</v>
      </c>
      <c r="W44" s="295">
        <v>0</v>
      </c>
      <c r="X44" s="295">
        <v>0</v>
      </c>
      <c r="Y44" s="410">
        <v>1</v>
      </c>
      <c r="Z44" s="410"/>
      <c r="AA44" s="410"/>
      <c r="AB44" s="410"/>
      <c r="AC44" s="410"/>
      <c r="AD44" s="410"/>
      <c r="AE44" s="410"/>
      <c r="AF44" s="410"/>
      <c r="AG44" s="410"/>
      <c r="AH44" s="410"/>
      <c r="AI44" s="410"/>
      <c r="AJ44" s="410"/>
      <c r="AK44" s="410"/>
      <c r="AL44" s="410"/>
      <c r="AM44" s="296">
        <f>SUM(Y44:AL44)</f>
        <v>1</v>
      </c>
    </row>
    <row r="45" spans="1:39" outlineLevel="1">
      <c r="B45" s="294" t="s">
        <v>267</v>
      </c>
      <c r="C45" s="291" t="s">
        <v>163</v>
      </c>
      <c r="D45" s="295"/>
      <c r="E45" s="295"/>
      <c r="F45" s="295"/>
      <c r="G45" s="295"/>
      <c r="H45" s="295"/>
      <c r="I45" s="295"/>
      <c r="J45" s="295"/>
      <c r="K45" s="295"/>
      <c r="L45" s="295"/>
      <c r="M45" s="295"/>
      <c r="N45" s="468"/>
      <c r="O45" s="295"/>
      <c r="P45" s="295"/>
      <c r="Q45" s="295"/>
      <c r="R45" s="295"/>
      <c r="S45" s="295"/>
      <c r="T45" s="295"/>
      <c r="U45" s="295"/>
      <c r="V45" s="295"/>
      <c r="W45" s="295"/>
      <c r="X45" s="295"/>
      <c r="Y45" s="411">
        <v>1</v>
      </c>
      <c r="Z45" s="411">
        <v>0</v>
      </c>
      <c r="AA45" s="411">
        <v>0</v>
      </c>
      <c r="AB45" s="411">
        <v>0</v>
      </c>
      <c r="AC45" s="411">
        <v>0</v>
      </c>
      <c r="AD45" s="411">
        <v>0</v>
      </c>
      <c r="AE45" s="411">
        <v>0</v>
      </c>
      <c r="AF45" s="411">
        <f t="shared" ref="AF45" si="8">AF44</f>
        <v>0</v>
      </c>
      <c r="AG45" s="411">
        <f t="shared" ref="AG45" si="9">AG44</f>
        <v>0</v>
      </c>
      <c r="AH45" s="411">
        <f t="shared" ref="AH45" si="10">AH44</f>
        <v>0</v>
      </c>
      <c r="AI45" s="411">
        <f t="shared" ref="AI45" si="11">AI44</f>
        <v>0</v>
      </c>
      <c r="AJ45" s="411">
        <f t="shared" ref="AJ45" si="12">AJ44</f>
        <v>0</v>
      </c>
      <c r="AK45" s="411">
        <f t="shared" ref="AK45" si="13">AK44</f>
        <v>0</v>
      </c>
      <c r="AL45" s="411">
        <f t="shared" ref="AL45" si="14">AL44</f>
        <v>0</v>
      </c>
      <c r="AM45" s="297"/>
    </row>
    <row r="46" spans="1:39" outlineLevel="1">
      <c r="B46" s="294"/>
      <c r="C46" s="305"/>
      <c r="D46" s="291"/>
      <c r="E46" s="291"/>
      <c r="F46" s="291"/>
      <c r="G46" s="291"/>
      <c r="H46" s="291"/>
      <c r="I46" s="291"/>
      <c r="J46" s="291"/>
      <c r="K46" s="291"/>
      <c r="L46" s="291"/>
      <c r="M46" s="291"/>
      <c r="N46" s="291"/>
      <c r="O46" s="291"/>
      <c r="P46" s="291"/>
      <c r="Q46" s="291"/>
      <c r="R46" s="291"/>
      <c r="S46" s="291"/>
      <c r="T46" s="291"/>
      <c r="U46" s="291"/>
      <c r="V46" s="291"/>
      <c r="W46" s="291"/>
      <c r="X46" s="291"/>
      <c r="Y46" s="412"/>
      <c r="Z46" s="412"/>
      <c r="AA46" s="412"/>
      <c r="AB46" s="412"/>
      <c r="AC46" s="412"/>
      <c r="AD46" s="412"/>
      <c r="AE46" s="412"/>
      <c r="AF46" s="412"/>
      <c r="AG46" s="412"/>
      <c r="AH46" s="412"/>
      <c r="AI46" s="412"/>
      <c r="AJ46" s="412"/>
      <c r="AK46" s="412"/>
      <c r="AL46" s="412"/>
      <c r="AM46" s="306"/>
    </row>
    <row r="47" spans="1:39" outlineLevel="1">
      <c r="A47" s="522">
        <v>4</v>
      </c>
      <c r="B47" s="520" t="s">
        <v>682</v>
      </c>
      <c r="C47" s="291" t="s">
        <v>25</v>
      </c>
      <c r="D47" s="295">
        <v>1477035</v>
      </c>
      <c r="E47" s="295">
        <v>1477035</v>
      </c>
      <c r="F47" s="295">
        <v>1477035</v>
      </c>
      <c r="G47" s="295">
        <v>1477035</v>
      </c>
      <c r="H47" s="295">
        <v>1477035</v>
      </c>
      <c r="I47" s="295">
        <v>1477035</v>
      </c>
      <c r="J47" s="295">
        <v>1477035</v>
      </c>
      <c r="K47" s="295">
        <v>1477035</v>
      </c>
      <c r="L47" s="295">
        <v>1477035</v>
      </c>
      <c r="M47" s="295">
        <v>1477035</v>
      </c>
      <c r="N47" s="291"/>
      <c r="O47" s="295">
        <v>783</v>
      </c>
      <c r="P47" s="295">
        <v>783</v>
      </c>
      <c r="Q47" s="295">
        <v>783</v>
      </c>
      <c r="R47" s="295">
        <v>783</v>
      </c>
      <c r="S47" s="295">
        <v>783</v>
      </c>
      <c r="T47" s="295">
        <v>783</v>
      </c>
      <c r="U47" s="295">
        <v>783</v>
      </c>
      <c r="V47" s="295">
        <v>783</v>
      </c>
      <c r="W47" s="295">
        <v>783</v>
      </c>
      <c r="X47" s="295">
        <v>783</v>
      </c>
      <c r="Y47" s="410">
        <v>1</v>
      </c>
      <c r="Z47" s="410"/>
      <c r="AA47" s="410"/>
      <c r="AB47" s="410"/>
      <c r="AC47" s="410"/>
      <c r="AD47" s="410"/>
      <c r="AE47" s="410"/>
      <c r="AF47" s="410"/>
      <c r="AG47" s="410"/>
      <c r="AH47" s="410"/>
      <c r="AI47" s="410"/>
      <c r="AJ47" s="410"/>
      <c r="AK47" s="410"/>
      <c r="AL47" s="410"/>
      <c r="AM47" s="296">
        <f>SUM(Y47:AL47)</f>
        <v>1</v>
      </c>
    </row>
    <row r="48" spans="1:39" outlineLevel="1">
      <c r="B48" s="294" t="s">
        <v>267</v>
      </c>
      <c r="C48" s="291" t="s">
        <v>163</v>
      </c>
      <c r="D48" s="295">
        <v>37584</v>
      </c>
      <c r="E48" s="295">
        <v>37584</v>
      </c>
      <c r="F48" s="295">
        <v>37584</v>
      </c>
      <c r="G48" s="295">
        <v>37584</v>
      </c>
      <c r="H48" s="295">
        <v>37584</v>
      </c>
      <c r="I48" s="295">
        <v>37584</v>
      </c>
      <c r="J48" s="295">
        <v>37584</v>
      </c>
      <c r="K48" s="295">
        <v>37584</v>
      </c>
      <c r="L48" s="295">
        <v>37584</v>
      </c>
      <c r="M48" s="295">
        <v>37584</v>
      </c>
      <c r="N48" s="468"/>
      <c r="O48" s="295">
        <v>20</v>
      </c>
      <c r="P48" s="295">
        <v>20</v>
      </c>
      <c r="Q48" s="295">
        <v>20</v>
      </c>
      <c r="R48" s="295">
        <v>20</v>
      </c>
      <c r="S48" s="295">
        <v>20</v>
      </c>
      <c r="T48" s="295">
        <v>20</v>
      </c>
      <c r="U48" s="295">
        <v>20</v>
      </c>
      <c r="V48" s="295">
        <v>20</v>
      </c>
      <c r="W48" s="295">
        <v>20</v>
      </c>
      <c r="X48" s="295">
        <v>20</v>
      </c>
      <c r="Y48" s="411">
        <v>1</v>
      </c>
      <c r="Z48" s="411">
        <v>0</v>
      </c>
      <c r="AA48" s="411">
        <v>0</v>
      </c>
      <c r="AB48" s="411">
        <v>0</v>
      </c>
      <c r="AC48" s="411">
        <v>0</v>
      </c>
      <c r="AD48" s="411">
        <v>0</v>
      </c>
      <c r="AE48" s="411">
        <v>0</v>
      </c>
      <c r="AF48" s="411">
        <f t="shared" ref="AF48" si="15">AF47</f>
        <v>0</v>
      </c>
      <c r="AG48" s="411">
        <f t="shared" ref="AG48" si="16">AG47</f>
        <v>0</v>
      </c>
      <c r="AH48" s="411">
        <f t="shared" ref="AH48" si="17">AH47</f>
        <v>0</v>
      </c>
      <c r="AI48" s="411">
        <f t="shared" ref="AI48" si="18">AI47</f>
        <v>0</v>
      </c>
      <c r="AJ48" s="411">
        <f t="shared" ref="AJ48" si="19">AJ47</f>
        <v>0</v>
      </c>
      <c r="AK48" s="411">
        <f t="shared" ref="AK48" si="20">AK47</f>
        <v>0</v>
      </c>
      <c r="AL48" s="411">
        <f t="shared" ref="AL48" si="21">AL47</f>
        <v>0</v>
      </c>
      <c r="AM48" s="297"/>
    </row>
    <row r="49" spans="1:39" outlineLevel="1">
      <c r="B49" s="294"/>
      <c r="C49" s="305"/>
      <c r="D49" s="304"/>
      <c r="E49" s="304"/>
      <c r="F49" s="304"/>
      <c r="G49" s="304"/>
      <c r="H49" s="304"/>
      <c r="I49" s="304"/>
      <c r="J49" s="304"/>
      <c r="K49" s="304"/>
      <c r="L49" s="304"/>
      <c r="M49" s="304"/>
      <c r="N49" s="291"/>
      <c r="O49" s="304"/>
      <c r="P49" s="304"/>
      <c r="Q49" s="304"/>
      <c r="R49" s="304"/>
      <c r="S49" s="304"/>
      <c r="T49" s="304"/>
      <c r="U49" s="304"/>
      <c r="V49" s="304"/>
      <c r="W49" s="304"/>
      <c r="X49" s="304"/>
      <c r="Y49" s="412"/>
      <c r="Z49" s="412"/>
      <c r="AA49" s="412"/>
      <c r="AB49" s="412"/>
      <c r="AC49" s="412"/>
      <c r="AD49" s="412"/>
      <c r="AE49" s="412"/>
      <c r="AF49" s="412"/>
      <c r="AG49" s="412"/>
      <c r="AH49" s="412"/>
      <c r="AI49" s="412"/>
      <c r="AJ49" s="412"/>
      <c r="AK49" s="412"/>
      <c r="AL49" s="412"/>
      <c r="AM49" s="306"/>
    </row>
    <row r="50" spans="1:39" ht="18" customHeight="1" outlineLevel="1">
      <c r="A50" s="522">
        <v>5</v>
      </c>
      <c r="B50" s="520" t="s">
        <v>98</v>
      </c>
      <c r="C50" s="291" t="s">
        <v>25</v>
      </c>
      <c r="D50" s="295">
        <v>219469</v>
      </c>
      <c r="E50" s="295">
        <v>219469</v>
      </c>
      <c r="F50" s="295">
        <v>219469</v>
      </c>
      <c r="G50" s="295">
        <v>219469</v>
      </c>
      <c r="H50" s="295">
        <v>219469</v>
      </c>
      <c r="I50" s="295">
        <v>219469</v>
      </c>
      <c r="J50" s="295">
        <v>219469</v>
      </c>
      <c r="K50" s="295">
        <v>219469</v>
      </c>
      <c r="L50" s="295">
        <v>219469</v>
      </c>
      <c r="M50" s="295">
        <v>219469</v>
      </c>
      <c r="N50" s="291"/>
      <c r="O50" s="295">
        <v>62</v>
      </c>
      <c r="P50" s="295">
        <v>62</v>
      </c>
      <c r="Q50" s="295">
        <v>62</v>
      </c>
      <c r="R50" s="295">
        <v>62</v>
      </c>
      <c r="S50" s="295">
        <v>62</v>
      </c>
      <c r="T50" s="295">
        <v>62</v>
      </c>
      <c r="U50" s="295">
        <v>62</v>
      </c>
      <c r="V50" s="295">
        <v>62</v>
      </c>
      <c r="W50" s="295">
        <v>62</v>
      </c>
      <c r="X50" s="295">
        <v>62</v>
      </c>
      <c r="Y50" s="410">
        <v>1</v>
      </c>
      <c r="Z50" s="410"/>
      <c r="AA50" s="410"/>
      <c r="AB50" s="410"/>
      <c r="AC50" s="410"/>
      <c r="AD50" s="410"/>
      <c r="AE50" s="410"/>
      <c r="AF50" s="410"/>
      <c r="AG50" s="410"/>
      <c r="AH50" s="410"/>
      <c r="AI50" s="410"/>
      <c r="AJ50" s="410"/>
      <c r="AK50" s="410"/>
      <c r="AL50" s="410"/>
      <c r="AM50" s="296">
        <f>SUM(Y50:AL50)</f>
        <v>1</v>
      </c>
    </row>
    <row r="51" spans="1:39" outlineLevel="1">
      <c r="B51" s="294" t="s">
        <v>267</v>
      </c>
      <c r="C51" s="291" t="s">
        <v>163</v>
      </c>
      <c r="D51" s="295">
        <v>807475</v>
      </c>
      <c r="E51" s="295">
        <v>807475</v>
      </c>
      <c r="F51" s="295">
        <v>807475</v>
      </c>
      <c r="G51" s="295">
        <v>807475</v>
      </c>
      <c r="H51" s="295">
        <v>807475</v>
      </c>
      <c r="I51" s="295">
        <v>807475</v>
      </c>
      <c r="J51" s="295">
        <v>807475</v>
      </c>
      <c r="K51" s="295">
        <v>807475</v>
      </c>
      <c r="L51" s="295">
        <v>807475</v>
      </c>
      <c r="M51" s="295">
        <v>807475</v>
      </c>
      <c r="N51" s="468"/>
      <c r="O51" s="295">
        <v>42</v>
      </c>
      <c r="P51" s="295">
        <v>42</v>
      </c>
      <c r="Q51" s="295">
        <v>42</v>
      </c>
      <c r="R51" s="295">
        <v>42</v>
      </c>
      <c r="S51" s="295">
        <v>42</v>
      </c>
      <c r="T51" s="295">
        <v>42</v>
      </c>
      <c r="U51" s="295">
        <v>42</v>
      </c>
      <c r="V51" s="295">
        <v>42</v>
      </c>
      <c r="W51" s="295">
        <v>42</v>
      </c>
      <c r="X51" s="295">
        <v>42</v>
      </c>
      <c r="Y51" s="411">
        <v>1</v>
      </c>
      <c r="Z51" s="411">
        <v>0</v>
      </c>
      <c r="AA51" s="411">
        <v>0</v>
      </c>
      <c r="AB51" s="411">
        <v>0</v>
      </c>
      <c r="AC51" s="411">
        <v>0</v>
      </c>
      <c r="AD51" s="411">
        <v>0</v>
      </c>
      <c r="AE51" s="411">
        <v>0</v>
      </c>
      <c r="AF51" s="411">
        <f t="shared" ref="AF51" si="22">AF50</f>
        <v>0</v>
      </c>
      <c r="AG51" s="411">
        <f t="shared" ref="AG51" si="23">AG50</f>
        <v>0</v>
      </c>
      <c r="AH51" s="411">
        <f t="shared" ref="AH51" si="24">AH50</f>
        <v>0</v>
      </c>
      <c r="AI51" s="411">
        <f t="shared" ref="AI51" si="25">AI50</f>
        <v>0</v>
      </c>
      <c r="AJ51" s="411">
        <f t="shared" ref="AJ51" si="26">AJ50</f>
        <v>0</v>
      </c>
      <c r="AK51" s="411">
        <f t="shared" ref="AK51" si="27">AK50</f>
        <v>0</v>
      </c>
      <c r="AL51" s="411">
        <f t="shared" ref="AL51" si="28">AL50</f>
        <v>0</v>
      </c>
      <c r="AM51" s="297"/>
    </row>
    <row r="52" spans="1:39" outlineLevel="1">
      <c r="B52" s="294"/>
      <c r="C52" s="291"/>
      <c r="D52" s="291"/>
      <c r="E52" s="291"/>
      <c r="F52" s="291"/>
      <c r="G52" s="291"/>
      <c r="H52" s="291"/>
      <c r="I52" s="291"/>
      <c r="J52" s="291"/>
      <c r="K52" s="291"/>
      <c r="L52" s="291"/>
      <c r="M52" s="291"/>
      <c r="N52" s="291"/>
      <c r="O52" s="291"/>
      <c r="P52" s="291"/>
      <c r="Q52" s="291"/>
      <c r="R52" s="291"/>
      <c r="S52" s="291"/>
      <c r="T52" s="291"/>
      <c r="U52" s="291"/>
      <c r="V52" s="291"/>
      <c r="W52" s="291"/>
      <c r="X52" s="291"/>
      <c r="Y52" s="422"/>
      <c r="Z52" s="423"/>
      <c r="AA52" s="423"/>
      <c r="AB52" s="423"/>
      <c r="AC52" s="423"/>
      <c r="AD52" s="423"/>
      <c r="AE52" s="423"/>
      <c r="AF52" s="423"/>
      <c r="AG52" s="423"/>
      <c r="AH52" s="423"/>
      <c r="AI52" s="423"/>
      <c r="AJ52" s="423"/>
      <c r="AK52" s="423"/>
      <c r="AL52" s="423"/>
      <c r="AM52" s="297"/>
    </row>
    <row r="53" spans="1:39" ht="16.5" customHeight="1" outlineLevel="1">
      <c r="B53" s="319" t="s">
        <v>498</v>
      </c>
      <c r="C53" s="289"/>
      <c r="D53" s="289"/>
      <c r="E53" s="289"/>
      <c r="F53" s="289"/>
      <c r="G53" s="289"/>
      <c r="H53" s="289"/>
      <c r="I53" s="289"/>
      <c r="J53" s="289"/>
      <c r="K53" s="289"/>
      <c r="L53" s="289"/>
      <c r="M53" s="289"/>
      <c r="N53" s="290"/>
      <c r="O53" s="289"/>
      <c r="P53" s="289"/>
      <c r="Q53" s="289"/>
      <c r="R53" s="289"/>
      <c r="S53" s="289"/>
      <c r="T53" s="289"/>
      <c r="U53" s="289"/>
      <c r="V53" s="289"/>
      <c r="W53" s="289"/>
      <c r="X53" s="289"/>
      <c r="Y53" s="414"/>
      <c r="Z53" s="414"/>
      <c r="AA53" s="414"/>
      <c r="AB53" s="414"/>
      <c r="AC53" s="414"/>
      <c r="AD53" s="414"/>
      <c r="AE53" s="414"/>
      <c r="AF53" s="414"/>
      <c r="AG53" s="414"/>
      <c r="AH53" s="414"/>
      <c r="AI53" s="414"/>
      <c r="AJ53" s="414"/>
      <c r="AK53" s="414"/>
      <c r="AL53" s="414"/>
      <c r="AM53" s="292"/>
    </row>
    <row r="54" spans="1:39" outlineLevel="1">
      <c r="A54" s="522">
        <v>6</v>
      </c>
      <c r="B54" s="520" t="s">
        <v>99</v>
      </c>
      <c r="C54" s="291" t="s">
        <v>25</v>
      </c>
      <c r="D54" s="295">
        <v>499499</v>
      </c>
      <c r="E54" s="295">
        <v>499499</v>
      </c>
      <c r="F54" s="295">
        <v>499499</v>
      </c>
      <c r="G54" s="295">
        <v>499499</v>
      </c>
      <c r="H54" s="295">
        <v>0</v>
      </c>
      <c r="I54" s="295">
        <v>0</v>
      </c>
      <c r="J54" s="295">
        <v>0</v>
      </c>
      <c r="K54" s="295">
        <v>0</v>
      </c>
      <c r="L54" s="295">
        <v>0</v>
      </c>
      <c r="M54" s="295">
        <v>0</v>
      </c>
      <c r="N54" s="295">
        <v>12</v>
      </c>
      <c r="O54" s="295">
        <v>106</v>
      </c>
      <c r="P54" s="295">
        <v>106</v>
      </c>
      <c r="Q54" s="295">
        <v>106</v>
      </c>
      <c r="R54" s="295">
        <v>106</v>
      </c>
      <c r="S54" s="295">
        <v>0</v>
      </c>
      <c r="T54" s="295">
        <v>0</v>
      </c>
      <c r="U54" s="295">
        <v>0</v>
      </c>
      <c r="V54" s="295">
        <v>0</v>
      </c>
      <c r="W54" s="295">
        <v>0</v>
      </c>
      <c r="X54" s="295">
        <v>0</v>
      </c>
      <c r="Y54" s="415"/>
      <c r="Z54" s="410"/>
      <c r="AA54" s="410">
        <v>1</v>
      </c>
      <c r="AB54" s="410"/>
      <c r="AC54" s="410"/>
      <c r="AD54" s="410"/>
      <c r="AE54" s="410"/>
      <c r="AF54" s="415"/>
      <c r="AG54" s="415"/>
      <c r="AH54" s="415"/>
      <c r="AI54" s="415"/>
      <c r="AJ54" s="415"/>
      <c r="AK54" s="415"/>
      <c r="AL54" s="415"/>
      <c r="AM54" s="296">
        <f>SUM(Y54:AL54)</f>
        <v>1</v>
      </c>
    </row>
    <row r="55" spans="1:39" outlineLevel="1">
      <c r="B55" s="294" t="s">
        <v>267</v>
      </c>
      <c r="C55" s="291" t="s">
        <v>163</v>
      </c>
      <c r="D55" s="295">
        <v>338247</v>
      </c>
      <c r="E55" s="295">
        <v>338247</v>
      </c>
      <c r="F55" s="295">
        <v>338247</v>
      </c>
      <c r="G55" s="295">
        <v>338247</v>
      </c>
      <c r="H55" s="295">
        <v>837746</v>
      </c>
      <c r="I55" s="295">
        <v>837746</v>
      </c>
      <c r="J55" s="295">
        <v>837746</v>
      </c>
      <c r="K55" s="295">
        <v>837746</v>
      </c>
      <c r="L55" s="295">
        <v>837746</v>
      </c>
      <c r="M55" s="295">
        <v>837746</v>
      </c>
      <c r="N55" s="295">
        <f>N54</f>
        <v>12</v>
      </c>
      <c r="O55" s="295">
        <v>72</v>
      </c>
      <c r="P55" s="295">
        <v>72</v>
      </c>
      <c r="Q55" s="295">
        <v>72</v>
      </c>
      <c r="R55" s="295">
        <v>72</v>
      </c>
      <c r="S55" s="295">
        <v>188</v>
      </c>
      <c r="T55" s="295">
        <v>188</v>
      </c>
      <c r="U55" s="295">
        <v>188</v>
      </c>
      <c r="V55" s="295">
        <v>188</v>
      </c>
      <c r="W55" s="295">
        <v>188</v>
      </c>
      <c r="X55" s="295">
        <v>188</v>
      </c>
      <c r="Y55" s="411">
        <v>0</v>
      </c>
      <c r="Z55" s="411">
        <v>0</v>
      </c>
      <c r="AA55" s="411">
        <v>1</v>
      </c>
      <c r="AB55" s="411">
        <v>0</v>
      </c>
      <c r="AC55" s="411">
        <v>0</v>
      </c>
      <c r="AD55" s="411">
        <v>0</v>
      </c>
      <c r="AE55" s="411">
        <v>0</v>
      </c>
      <c r="AF55" s="411">
        <f t="shared" ref="AF55" si="29">AF54</f>
        <v>0</v>
      </c>
      <c r="AG55" s="411">
        <f t="shared" ref="AG55" si="30">AG54</f>
        <v>0</v>
      </c>
      <c r="AH55" s="411">
        <f t="shared" ref="AH55" si="31">AH54</f>
        <v>0</v>
      </c>
      <c r="AI55" s="411">
        <f t="shared" ref="AI55" si="32">AI54</f>
        <v>0</v>
      </c>
      <c r="AJ55" s="411">
        <f t="shared" ref="AJ55" si="33">AJ54</f>
        <v>0</v>
      </c>
      <c r="AK55" s="411">
        <f t="shared" ref="AK55" si="34">AK54</f>
        <v>0</v>
      </c>
      <c r="AL55" s="411">
        <f t="shared" ref="AL55" si="35">AL54</f>
        <v>0</v>
      </c>
      <c r="AM55" s="311"/>
    </row>
    <row r="56" spans="1:39" outlineLevel="1">
      <c r="B56" s="310"/>
      <c r="C56" s="312"/>
      <c r="D56" s="291"/>
      <c r="E56" s="291"/>
      <c r="F56" s="291"/>
      <c r="G56" s="291"/>
      <c r="H56" s="291"/>
      <c r="I56" s="291"/>
      <c r="J56" s="291"/>
      <c r="K56" s="291"/>
      <c r="L56" s="291"/>
      <c r="M56" s="291"/>
      <c r="N56" s="291"/>
      <c r="O56" s="291"/>
      <c r="P56" s="291"/>
      <c r="Q56" s="291"/>
      <c r="R56" s="291"/>
      <c r="S56" s="291"/>
      <c r="T56" s="291"/>
      <c r="U56" s="291"/>
      <c r="V56" s="291"/>
      <c r="W56" s="291"/>
      <c r="X56" s="291"/>
      <c r="Y56" s="416"/>
      <c r="Z56" s="416"/>
      <c r="AA56" s="416"/>
      <c r="AB56" s="416"/>
      <c r="AC56" s="416"/>
      <c r="AD56" s="416"/>
      <c r="AE56" s="416"/>
      <c r="AF56" s="416"/>
      <c r="AG56" s="416"/>
      <c r="AH56" s="416"/>
      <c r="AI56" s="416"/>
      <c r="AJ56" s="416"/>
      <c r="AK56" s="416"/>
      <c r="AL56" s="416"/>
      <c r="AM56" s="313"/>
    </row>
    <row r="57" spans="1:39" ht="28.5" customHeight="1" outlineLevel="1">
      <c r="A57" s="522">
        <v>7</v>
      </c>
      <c r="B57" s="520" t="s">
        <v>100</v>
      </c>
      <c r="C57" s="291" t="s">
        <v>25</v>
      </c>
      <c r="D57" s="295">
        <v>15756998.417443069</v>
      </c>
      <c r="E57" s="295">
        <v>15756998.417443069</v>
      </c>
      <c r="F57" s="295">
        <v>15756998.417443069</v>
      </c>
      <c r="G57" s="295">
        <v>15756998.417443069</v>
      </c>
      <c r="H57" s="295">
        <v>15756998.417443069</v>
      </c>
      <c r="I57" s="295">
        <v>15756998.417443069</v>
      </c>
      <c r="J57" s="295">
        <v>15756998.417443069</v>
      </c>
      <c r="K57" s="295">
        <v>15756998.417443069</v>
      </c>
      <c r="L57" s="295">
        <v>15756998.417443069</v>
      </c>
      <c r="M57" s="295">
        <v>15756998.417443069</v>
      </c>
      <c r="N57" s="295">
        <v>12</v>
      </c>
      <c r="O57" s="295">
        <v>2370</v>
      </c>
      <c r="P57" s="295">
        <v>2370</v>
      </c>
      <c r="Q57" s="295">
        <v>2330</v>
      </c>
      <c r="R57" s="295">
        <v>2330</v>
      </c>
      <c r="S57" s="295">
        <v>2330</v>
      </c>
      <c r="T57" s="295">
        <v>2324</v>
      </c>
      <c r="U57" s="295">
        <v>2246</v>
      </c>
      <c r="V57" s="295">
        <v>2246</v>
      </c>
      <c r="W57" s="295">
        <v>2190</v>
      </c>
      <c r="X57" s="295">
        <v>1936</v>
      </c>
      <c r="Y57" s="533"/>
      <c r="Z57" s="533">
        <v>0.81</v>
      </c>
      <c r="AA57" s="533">
        <v>0.19</v>
      </c>
      <c r="AB57" s="410"/>
      <c r="AC57" s="533"/>
      <c r="AD57" s="410"/>
      <c r="AE57" s="410"/>
      <c r="AF57" s="415"/>
      <c r="AG57" s="415"/>
      <c r="AH57" s="415"/>
      <c r="AI57" s="415"/>
      <c r="AJ57" s="415"/>
      <c r="AK57" s="415"/>
      <c r="AL57" s="415"/>
      <c r="AM57" s="296">
        <f>SUM(Y57:AL57)</f>
        <v>1</v>
      </c>
    </row>
    <row r="58" spans="1:39" outlineLevel="1">
      <c r="B58" s="294" t="s">
        <v>267</v>
      </c>
      <c r="C58" s="291" t="s">
        <v>163</v>
      </c>
      <c r="D58" s="295">
        <v>679088</v>
      </c>
      <c r="E58" s="295">
        <v>2118737</v>
      </c>
      <c r="F58" s="295">
        <v>2214820</v>
      </c>
      <c r="G58" s="295">
        <v>2206505</v>
      </c>
      <c r="H58" s="295">
        <v>650499</v>
      </c>
      <c r="I58" s="295">
        <v>650499</v>
      </c>
      <c r="J58" s="295">
        <v>623767</v>
      </c>
      <c r="K58" s="295">
        <v>623767</v>
      </c>
      <c r="L58" s="295">
        <v>623767</v>
      </c>
      <c r="M58" s="295">
        <v>510518</v>
      </c>
      <c r="N58" s="295">
        <f>N57</f>
        <v>12</v>
      </c>
      <c r="O58" s="295">
        <v>139</v>
      </c>
      <c r="P58" s="295">
        <v>325</v>
      </c>
      <c r="Q58" s="295">
        <v>354</v>
      </c>
      <c r="R58" s="295">
        <v>352</v>
      </c>
      <c r="S58" s="295">
        <v>130</v>
      </c>
      <c r="T58" s="295">
        <v>130</v>
      </c>
      <c r="U58" s="295">
        <v>127</v>
      </c>
      <c r="V58" s="295">
        <v>127</v>
      </c>
      <c r="W58" s="295">
        <v>127</v>
      </c>
      <c r="X58" s="295">
        <v>113</v>
      </c>
      <c r="Y58" s="411">
        <v>0</v>
      </c>
      <c r="Z58" s="411">
        <v>0.81</v>
      </c>
      <c r="AA58" s="411">
        <v>0.19</v>
      </c>
      <c r="AB58" s="411">
        <v>0</v>
      </c>
      <c r="AC58" s="411">
        <v>0</v>
      </c>
      <c r="AD58" s="411">
        <v>0</v>
      </c>
      <c r="AE58" s="411">
        <v>0</v>
      </c>
      <c r="AF58" s="411">
        <f t="shared" ref="AF58" si="36">AF57</f>
        <v>0</v>
      </c>
      <c r="AG58" s="411">
        <f t="shared" ref="AG58" si="37">AG57</f>
        <v>0</v>
      </c>
      <c r="AH58" s="411">
        <f t="shared" ref="AH58" si="38">AH57</f>
        <v>0</v>
      </c>
      <c r="AI58" s="411">
        <f t="shared" ref="AI58" si="39">AI57</f>
        <v>0</v>
      </c>
      <c r="AJ58" s="411">
        <f t="shared" ref="AJ58" si="40">AJ57</f>
        <v>0</v>
      </c>
      <c r="AK58" s="411">
        <f t="shared" ref="AK58" si="41">AK57</f>
        <v>0</v>
      </c>
      <c r="AL58" s="411">
        <f t="shared" ref="AL58" si="42">AL57</f>
        <v>0</v>
      </c>
      <c r="AM58" s="311"/>
    </row>
    <row r="59" spans="1:39" outlineLevel="1">
      <c r="B59" s="314"/>
      <c r="C59" s="312"/>
      <c r="D59" s="291"/>
      <c r="E59" s="291"/>
      <c r="F59" s="291"/>
      <c r="G59" s="291"/>
      <c r="H59" s="291"/>
      <c r="I59" s="291"/>
      <c r="J59" s="291"/>
      <c r="K59" s="291"/>
      <c r="L59" s="291"/>
      <c r="M59" s="291"/>
      <c r="N59" s="291"/>
      <c r="O59" s="291"/>
      <c r="P59" s="291"/>
      <c r="Q59" s="291"/>
      <c r="R59" s="291"/>
      <c r="S59" s="291"/>
      <c r="T59" s="291"/>
      <c r="U59" s="291"/>
      <c r="V59" s="291"/>
      <c r="W59" s="291"/>
      <c r="X59" s="291"/>
      <c r="Y59" s="416"/>
      <c r="Z59" s="417"/>
      <c r="AA59" s="416"/>
      <c r="AB59" s="416"/>
      <c r="AC59" s="416"/>
      <c r="AD59" s="416"/>
      <c r="AE59" s="416"/>
      <c r="AF59" s="416"/>
      <c r="AG59" s="416"/>
      <c r="AH59" s="416"/>
      <c r="AI59" s="416"/>
      <c r="AJ59" s="416"/>
      <c r="AK59" s="416"/>
      <c r="AL59" s="416"/>
      <c r="AM59" s="313"/>
    </row>
    <row r="60" spans="1:39" ht="30" outlineLevel="1">
      <c r="A60" s="522">
        <v>8</v>
      </c>
      <c r="B60" s="520" t="s">
        <v>101</v>
      </c>
      <c r="C60" s="291" t="s">
        <v>25</v>
      </c>
      <c r="D60" s="295">
        <v>4901161</v>
      </c>
      <c r="E60" s="295">
        <v>4211758</v>
      </c>
      <c r="F60" s="295">
        <v>3148129</v>
      </c>
      <c r="G60" s="295">
        <v>3146287</v>
      </c>
      <c r="H60" s="295">
        <v>3146287</v>
      </c>
      <c r="I60" s="295">
        <v>3146287</v>
      </c>
      <c r="J60" s="295">
        <v>3146287</v>
      </c>
      <c r="K60" s="295">
        <v>3146287</v>
      </c>
      <c r="L60" s="295">
        <v>3146287</v>
      </c>
      <c r="M60" s="295">
        <v>3146287</v>
      </c>
      <c r="N60" s="295">
        <v>12</v>
      </c>
      <c r="O60" s="295">
        <v>1178</v>
      </c>
      <c r="P60" s="295">
        <v>1019</v>
      </c>
      <c r="Q60" s="295">
        <v>734</v>
      </c>
      <c r="R60" s="295">
        <v>733</v>
      </c>
      <c r="S60" s="295">
        <v>733</v>
      </c>
      <c r="T60" s="295">
        <v>733</v>
      </c>
      <c r="U60" s="295">
        <v>733</v>
      </c>
      <c r="V60" s="295">
        <v>733</v>
      </c>
      <c r="W60" s="295">
        <v>733</v>
      </c>
      <c r="X60" s="295">
        <v>733</v>
      </c>
      <c r="Y60" s="415"/>
      <c r="Z60" s="533"/>
      <c r="AA60" s="410">
        <v>1</v>
      </c>
      <c r="AB60" s="410"/>
      <c r="AC60" s="410"/>
      <c r="AD60" s="410"/>
      <c r="AE60" s="410"/>
      <c r="AF60" s="415"/>
      <c r="AG60" s="415"/>
      <c r="AH60" s="415"/>
      <c r="AI60" s="415"/>
      <c r="AJ60" s="415"/>
      <c r="AK60" s="415"/>
      <c r="AL60" s="415"/>
      <c r="AM60" s="296">
        <f>SUM(Y60:AL60)</f>
        <v>1</v>
      </c>
    </row>
    <row r="61" spans="1:39" outlineLevel="1">
      <c r="B61" s="294" t="s">
        <v>267</v>
      </c>
      <c r="C61" s="291" t="s">
        <v>163</v>
      </c>
      <c r="D61" s="295"/>
      <c r="E61" s="295">
        <v>-556584</v>
      </c>
      <c r="F61" s="295">
        <v>185349</v>
      </c>
      <c r="G61" s="295">
        <v>317423</v>
      </c>
      <c r="H61" s="295"/>
      <c r="I61" s="295"/>
      <c r="J61" s="295"/>
      <c r="K61" s="295"/>
      <c r="L61" s="295"/>
      <c r="M61" s="295"/>
      <c r="N61" s="295">
        <f>N60</f>
        <v>12</v>
      </c>
      <c r="O61" s="295"/>
      <c r="P61" s="295">
        <v>-144</v>
      </c>
      <c r="Q61" s="295">
        <v>53</v>
      </c>
      <c r="R61" s="295">
        <v>82</v>
      </c>
      <c r="S61" s="295"/>
      <c r="T61" s="295"/>
      <c r="U61" s="295"/>
      <c r="V61" s="295"/>
      <c r="W61" s="295"/>
      <c r="X61" s="295"/>
      <c r="Y61" s="411">
        <v>0</v>
      </c>
      <c r="Z61" s="411">
        <v>0</v>
      </c>
      <c r="AA61" s="411">
        <v>1</v>
      </c>
      <c r="AB61" s="411">
        <v>0</v>
      </c>
      <c r="AC61" s="411">
        <v>0</v>
      </c>
      <c r="AD61" s="411">
        <v>0</v>
      </c>
      <c r="AE61" s="411">
        <v>0</v>
      </c>
      <c r="AF61" s="411">
        <f t="shared" ref="AF61" si="43">AF60</f>
        <v>0</v>
      </c>
      <c r="AG61" s="411">
        <f t="shared" ref="AG61" si="44">AG60</f>
        <v>0</v>
      </c>
      <c r="AH61" s="411">
        <f t="shared" ref="AH61" si="45">AH60</f>
        <v>0</v>
      </c>
      <c r="AI61" s="411">
        <f t="shared" ref="AI61" si="46">AI60</f>
        <v>0</v>
      </c>
      <c r="AJ61" s="411">
        <f t="shared" ref="AJ61" si="47">AJ60</f>
        <v>0</v>
      </c>
      <c r="AK61" s="411">
        <f t="shared" ref="AK61" si="48">AK60</f>
        <v>0</v>
      </c>
      <c r="AL61" s="411">
        <f t="shared" ref="AL61" si="49">AL60</f>
        <v>0</v>
      </c>
      <c r="AM61" s="311"/>
    </row>
    <row r="62" spans="1:39" outlineLevel="1">
      <c r="B62" s="314"/>
      <c r="C62" s="312"/>
      <c r="D62" s="316"/>
      <c r="E62" s="316"/>
      <c r="F62" s="316"/>
      <c r="G62" s="316"/>
      <c r="H62" s="316"/>
      <c r="I62" s="316"/>
      <c r="J62" s="316"/>
      <c r="K62" s="316"/>
      <c r="L62" s="316"/>
      <c r="M62" s="316"/>
      <c r="N62" s="291"/>
      <c r="O62" s="316"/>
      <c r="P62" s="316"/>
      <c r="Q62" s="316"/>
      <c r="R62" s="316"/>
      <c r="S62" s="316"/>
      <c r="T62" s="316"/>
      <c r="U62" s="316"/>
      <c r="V62" s="316"/>
      <c r="W62" s="316"/>
      <c r="X62" s="316"/>
      <c r="Y62" s="416"/>
      <c r="Z62" s="417"/>
      <c r="AA62" s="416"/>
      <c r="AB62" s="416"/>
      <c r="AC62" s="416"/>
      <c r="AD62" s="416"/>
      <c r="AE62" s="416"/>
      <c r="AF62" s="416"/>
      <c r="AG62" s="416"/>
      <c r="AH62" s="416"/>
      <c r="AI62" s="416"/>
      <c r="AJ62" s="416"/>
      <c r="AK62" s="416"/>
      <c r="AL62" s="416"/>
      <c r="AM62" s="313"/>
    </row>
    <row r="63" spans="1:39" ht="30" outlineLevel="1">
      <c r="A63" s="522">
        <v>9</v>
      </c>
      <c r="B63" s="520" t="s">
        <v>102</v>
      </c>
      <c r="C63" s="291" t="s">
        <v>25</v>
      </c>
      <c r="D63" s="295">
        <v>58323</v>
      </c>
      <c r="E63" s="295">
        <v>58323</v>
      </c>
      <c r="F63" s="295">
        <v>58323</v>
      </c>
      <c r="G63" s="295">
        <v>58323</v>
      </c>
      <c r="H63" s="295">
        <v>58323</v>
      </c>
      <c r="I63" s="295">
        <v>58323</v>
      </c>
      <c r="J63" s="295">
        <v>58323</v>
      </c>
      <c r="K63" s="295">
        <v>58323</v>
      </c>
      <c r="L63" s="295">
        <v>58323</v>
      </c>
      <c r="M63" s="295">
        <v>58323</v>
      </c>
      <c r="N63" s="295">
        <v>12</v>
      </c>
      <c r="O63" s="295">
        <v>39</v>
      </c>
      <c r="P63" s="295">
        <v>39</v>
      </c>
      <c r="Q63" s="295">
        <v>39</v>
      </c>
      <c r="R63" s="295">
        <v>39</v>
      </c>
      <c r="S63" s="295">
        <v>39</v>
      </c>
      <c r="T63" s="295">
        <v>39</v>
      </c>
      <c r="U63" s="295">
        <v>39</v>
      </c>
      <c r="V63" s="295">
        <v>39</v>
      </c>
      <c r="W63" s="295">
        <v>39</v>
      </c>
      <c r="X63" s="295">
        <v>39</v>
      </c>
      <c r="Y63" s="415"/>
      <c r="Z63" s="410"/>
      <c r="AA63" s="410">
        <v>1</v>
      </c>
      <c r="AB63" s="410"/>
      <c r="AC63" s="410"/>
      <c r="AD63" s="410"/>
      <c r="AE63" s="410"/>
      <c r="AF63" s="415"/>
      <c r="AG63" s="415"/>
      <c r="AH63" s="415"/>
      <c r="AI63" s="415"/>
      <c r="AJ63" s="415"/>
      <c r="AK63" s="415"/>
      <c r="AL63" s="415"/>
      <c r="AM63" s="296">
        <f>SUM(Y63:AL63)</f>
        <v>1</v>
      </c>
    </row>
    <row r="64" spans="1:39" outlineLevel="1">
      <c r="B64" s="294" t="s">
        <v>267</v>
      </c>
      <c r="C64" s="291" t="s">
        <v>163</v>
      </c>
      <c r="D64" s="295">
        <v>878463</v>
      </c>
      <c r="E64" s="295">
        <v>878463</v>
      </c>
      <c r="F64" s="295">
        <v>878463</v>
      </c>
      <c r="G64" s="295">
        <v>878463</v>
      </c>
      <c r="H64" s="295">
        <v>878463</v>
      </c>
      <c r="I64" s="295">
        <v>878463</v>
      </c>
      <c r="J64" s="295">
        <v>878463</v>
      </c>
      <c r="K64" s="295">
        <v>878463</v>
      </c>
      <c r="L64" s="295">
        <v>878463</v>
      </c>
      <c r="M64" s="295">
        <v>878463</v>
      </c>
      <c r="N64" s="295">
        <f>N63</f>
        <v>12</v>
      </c>
      <c r="O64" s="295">
        <v>364</v>
      </c>
      <c r="P64" s="295">
        <v>364</v>
      </c>
      <c r="Q64" s="295">
        <v>364</v>
      </c>
      <c r="R64" s="295">
        <v>364</v>
      </c>
      <c r="S64" s="295">
        <v>364</v>
      </c>
      <c r="T64" s="295">
        <v>364</v>
      </c>
      <c r="U64" s="295">
        <v>364</v>
      </c>
      <c r="V64" s="295">
        <v>364</v>
      </c>
      <c r="W64" s="295">
        <v>364</v>
      </c>
      <c r="X64" s="295">
        <v>364</v>
      </c>
      <c r="Y64" s="411">
        <v>0</v>
      </c>
      <c r="Z64" s="411">
        <v>0</v>
      </c>
      <c r="AA64" s="411">
        <v>1</v>
      </c>
      <c r="AB64" s="411">
        <v>0</v>
      </c>
      <c r="AC64" s="411">
        <v>0</v>
      </c>
      <c r="AD64" s="411">
        <v>0</v>
      </c>
      <c r="AE64" s="411">
        <v>0</v>
      </c>
      <c r="AF64" s="411">
        <f t="shared" ref="AF64" si="50">AF63</f>
        <v>0</v>
      </c>
      <c r="AG64" s="411">
        <f t="shared" ref="AG64" si="51">AG63</f>
        <v>0</v>
      </c>
      <c r="AH64" s="411">
        <f t="shared" ref="AH64" si="52">AH63</f>
        <v>0</v>
      </c>
      <c r="AI64" s="411">
        <f t="shared" ref="AI64" si="53">AI63</f>
        <v>0</v>
      </c>
      <c r="AJ64" s="411">
        <f t="shared" ref="AJ64" si="54">AJ63</f>
        <v>0</v>
      </c>
      <c r="AK64" s="411">
        <f t="shared" ref="AK64" si="55">AK63</f>
        <v>0</v>
      </c>
      <c r="AL64" s="411">
        <f t="shared" ref="AL64" si="56">AL63</f>
        <v>0</v>
      </c>
      <c r="AM64" s="311"/>
    </row>
    <row r="65" spans="1:39" outlineLevel="1">
      <c r="B65" s="314"/>
      <c r="C65" s="312"/>
      <c r="D65" s="316"/>
      <c r="E65" s="316"/>
      <c r="F65" s="316"/>
      <c r="G65" s="316"/>
      <c r="H65" s="316"/>
      <c r="I65" s="316"/>
      <c r="J65" s="316"/>
      <c r="K65" s="316"/>
      <c r="L65" s="316"/>
      <c r="M65" s="316"/>
      <c r="N65" s="291"/>
      <c r="O65" s="316"/>
      <c r="P65" s="316"/>
      <c r="Q65" s="316"/>
      <c r="R65" s="316"/>
      <c r="S65" s="316"/>
      <c r="T65" s="316"/>
      <c r="U65" s="316"/>
      <c r="V65" s="316"/>
      <c r="W65" s="316"/>
      <c r="X65" s="316"/>
      <c r="Y65" s="416"/>
      <c r="Z65" s="416"/>
      <c r="AA65" s="416"/>
      <c r="AB65" s="416"/>
      <c r="AC65" s="416"/>
      <c r="AD65" s="416"/>
      <c r="AE65" s="416"/>
      <c r="AF65" s="416"/>
      <c r="AG65" s="416"/>
      <c r="AH65" s="416"/>
      <c r="AI65" s="416"/>
      <c r="AJ65" s="416"/>
      <c r="AK65" s="416"/>
      <c r="AL65" s="416"/>
      <c r="AM65" s="313"/>
    </row>
    <row r="66" spans="1:39" ht="30" outlineLevel="1">
      <c r="A66" s="522">
        <v>10</v>
      </c>
      <c r="B66" s="520" t="s">
        <v>103</v>
      </c>
      <c r="C66" s="291" t="s">
        <v>25</v>
      </c>
      <c r="D66" s="295">
        <v>596676</v>
      </c>
      <c r="E66" s="295">
        <v>596676</v>
      </c>
      <c r="F66" s="295">
        <v>596676</v>
      </c>
      <c r="G66" s="295">
        <v>0</v>
      </c>
      <c r="H66" s="295">
        <v>0</v>
      </c>
      <c r="I66" s="295">
        <v>0</v>
      </c>
      <c r="J66" s="295">
        <v>0</v>
      </c>
      <c r="K66" s="295">
        <v>0</v>
      </c>
      <c r="L66" s="295">
        <v>0</v>
      </c>
      <c r="M66" s="295">
        <v>0</v>
      </c>
      <c r="N66" s="295">
        <v>3</v>
      </c>
      <c r="O66" s="295">
        <v>250</v>
      </c>
      <c r="P66" s="295">
        <v>250</v>
      </c>
      <c r="Q66" s="295">
        <v>250</v>
      </c>
      <c r="R66" s="295">
        <v>0</v>
      </c>
      <c r="S66" s="295">
        <v>0</v>
      </c>
      <c r="T66" s="295">
        <v>0</v>
      </c>
      <c r="U66" s="295">
        <v>0</v>
      </c>
      <c r="V66" s="295">
        <v>0</v>
      </c>
      <c r="W66" s="295">
        <v>0</v>
      </c>
      <c r="X66" s="295">
        <v>0</v>
      </c>
      <c r="Y66" s="415"/>
      <c r="Z66" s="410"/>
      <c r="AA66" s="410">
        <v>1</v>
      </c>
      <c r="AB66" s="410"/>
      <c r="AC66" s="410"/>
      <c r="AD66" s="410"/>
      <c r="AE66" s="410"/>
      <c r="AF66" s="415"/>
      <c r="AG66" s="415"/>
      <c r="AH66" s="415"/>
      <c r="AI66" s="415"/>
      <c r="AJ66" s="415"/>
      <c r="AK66" s="415"/>
      <c r="AL66" s="415"/>
      <c r="AM66" s="296">
        <f>SUM(Y66:AL66)</f>
        <v>1</v>
      </c>
    </row>
    <row r="67" spans="1:39" outlineLevel="1">
      <c r="B67" s="294" t="s">
        <v>267</v>
      </c>
      <c r="C67" s="291" t="s">
        <v>163</v>
      </c>
      <c r="D67" s="295"/>
      <c r="E67" s="295"/>
      <c r="F67" s="295"/>
      <c r="G67" s="295"/>
      <c r="H67" s="295"/>
      <c r="I67" s="295"/>
      <c r="J67" s="295"/>
      <c r="K67" s="295"/>
      <c r="L67" s="295"/>
      <c r="M67" s="295"/>
      <c r="N67" s="295">
        <f>N66</f>
        <v>3</v>
      </c>
      <c r="O67" s="295"/>
      <c r="P67" s="295"/>
      <c r="Q67" s="295"/>
      <c r="R67" s="295"/>
      <c r="S67" s="295"/>
      <c r="T67" s="295"/>
      <c r="U67" s="295"/>
      <c r="V67" s="295"/>
      <c r="W67" s="295"/>
      <c r="X67" s="295"/>
      <c r="Y67" s="411">
        <v>0</v>
      </c>
      <c r="Z67" s="411">
        <v>0</v>
      </c>
      <c r="AA67" s="411">
        <v>1</v>
      </c>
      <c r="AB67" s="411">
        <v>0</v>
      </c>
      <c r="AC67" s="411">
        <v>0</v>
      </c>
      <c r="AD67" s="411">
        <v>0</v>
      </c>
      <c r="AE67" s="411">
        <v>0</v>
      </c>
      <c r="AF67" s="411">
        <f t="shared" ref="AF67" si="57">AF66</f>
        <v>0</v>
      </c>
      <c r="AG67" s="411">
        <f t="shared" ref="AG67" si="58">AG66</f>
        <v>0</v>
      </c>
      <c r="AH67" s="411">
        <f t="shared" ref="AH67" si="59">AH66</f>
        <v>0</v>
      </c>
      <c r="AI67" s="411">
        <f t="shared" ref="AI67" si="60">AI66</f>
        <v>0</v>
      </c>
      <c r="AJ67" s="411">
        <f t="shared" ref="AJ67" si="61">AJ66</f>
        <v>0</v>
      </c>
      <c r="AK67" s="411">
        <f t="shared" ref="AK67" si="62">AK66</f>
        <v>0</v>
      </c>
      <c r="AL67" s="411">
        <f t="shared" ref="AL67" si="63">AL66</f>
        <v>0</v>
      </c>
      <c r="AM67" s="311"/>
    </row>
    <row r="68" spans="1:39" outlineLevel="1">
      <c r="B68" s="314"/>
      <c r="C68" s="312"/>
      <c r="D68" s="316"/>
      <c r="E68" s="316"/>
      <c r="F68" s="316"/>
      <c r="G68" s="316"/>
      <c r="H68" s="316"/>
      <c r="I68" s="316"/>
      <c r="J68" s="316"/>
      <c r="K68" s="316"/>
      <c r="L68" s="316"/>
      <c r="M68" s="316"/>
      <c r="N68" s="291"/>
      <c r="O68" s="316"/>
      <c r="P68" s="316"/>
      <c r="Q68" s="316"/>
      <c r="R68" s="316"/>
      <c r="S68" s="316"/>
      <c r="T68" s="316"/>
      <c r="U68" s="316"/>
      <c r="V68" s="316"/>
      <c r="W68" s="316"/>
      <c r="X68" s="316"/>
      <c r="Y68" s="416"/>
      <c r="Z68" s="417"/>
      <c r="AA68" s="416"/>
      <c r="AB68" s="416"/>
      <c r="AC68" s="416"/>
      <c r="AD68" s="416"/>
      <c r="AE68" s="416"/>
      <c r="AF68" s="416"/>
      <c r="AG68" s="416"/>
      <c r="AH68" s="416"/>
      <c r="AI68" s="416"/>
      <c r="AJ68" s="416"/>
      <c r="AK68" s="416"/>
      <c r="AL68" s="416"/>
      <c r="AM68" s="313"/>
    </row>
    <row r="69" spans="1:39" ht="15.75" outlineLevel="1">
      <c r="B69" s="288" t="s">
        <v>10</v>
      </c>
      <c r="C69" s="289"/>
      <c r="D69" s="289"/>
      <c r="E69" s="289"/>
      <c r="F69" s="289"/>
      <c r="G69" s="289"/>
      <c r="H69" s="289"/>
      <c r="I69" s="289"/>
      <c r="J69" s="289"/>
      <c r="K69" s="289"/>
      <c r="L69" s="289"/>
      <c r="M69" s="289"/>
      <c r="N69" s="290"/>
      <c r="O69" s="289"/>
      <c r="P69" s="289"/>
      <c r="Q69" s="289"/>
      <c r="R69" s="289"/>
      <c r="S69" s="289"/>
      <c r="T69" s="289"/>
      <c r="U69" s="289"/>
      <c r="V69" s="289"/>
      <c r="W69" s="289"/>
      <c r="X69" s="289"/>
      <c r="Y69" s="414"/>
      <c r="Z69" s="414"/>
      <c r="AA69" s="414"/>
      <c r="AB69" s="414"/>
      <c r="AC69" s="414"/>
      <c r="AD69" s="414"/>
      <c r="AE69" s="414"/>
      <c r="AF69" s="414"/>
      <c r="AG69" s="414"/>
      <c r="AH69" s="414"/>
      <c r="AI69" s="414"/>
      <c r="AJ69" s="414"/>
      <c r="AK69" s="414"/>
      <c r="AL69" s="414"/>
      <c r="AM69" s="292"/>
    </row>
    <row r="70" spans="1:39" ht="30" outlineLevel="1">
      <c r="A70" s="522">
        <v>11</v>
      </c>
      <c r="B70" s="520" t="s">
        <v>104</v>
      </c>
      <c r="C70" s="291" t="s">
        <v>25</v>
      </c>
      <c r="D70" s="295">
        <v>29092220</v>
      </c>
      <c r="E70" s="295">
        <v>29092220</v>
      </c>
      <c r="F70" s="295">
        <v>29092220</v>
      </c>
      <c r="G70" s="295">
        <v>29092220</v>
      </c>
      <c r="H70" s="295">
        <v>29092220</v>
      </c>
      <c r="I70" s="295">
        <v>29092220</v>
      </c>
      <c r="J70" s="295">
        <v>29092220</v>
      </c>
      <c r="K70" s="295">
        <v>29092220</v>
      </c>
      <c r="L70" s="295">
        <v>29092220</v>
      </c>
      <c r="M70" s="295">
        <v>29092220</v>
      </c>
      <c r="N70" s="295">
        <v>12</v>
      </c>
      <c r="O70" s="295">
        <v>3348</v>
      </c>
      <c r="P70" s="295">
        <v>3348</v>
      </c>
      <c r="Q70" s="295">
        <v>3348</v>
      </c>
      <c r="R70" s="295">
        <v>3348</v>
      </c>
      <c r="S70" s="295">
        <v>3348</v>
      </c>
      <c r="T70" s="295">
        <v>3348</v>
      </c>
      <c r="U70" s="295">
        <v>3348</v>
      </c>
      <c r="V70" s="295">
        <v>3348</v>
      </c>
      <c r="W70" s="295">
        <v>3348</v>
      </c>
      <c r="X70" s="295">
        <v>3348</v>
      </c>
      <c r="Y70" s="426"/>
      <c r="Z70" s="410"/>
      <c r="AA70" s="410"/>
      <c r="AB70" s="410"/>
      <c r="AC70" s="410">
        <v>1</v>
      </c>
      <c r="AD70" s="410"/>
      <c r="AE70" s="410"/>
      <c r="AF70" s="415"/>
      <c r="AG70" s="415"/>
      <c r="AH70" s="415"/>
      <c r="AI70" s="415"/>
      <c r="AJ70" s="415"/>
      <c r="AK70" s="415"/>
      <c r="AL70" s="415"/>
      <c r="AM70" s="296">
        <f>SUM(Y70:AL70)</f>
        <v>1</v>
      </c>
    </row>
    <row r="71" spans="1:39" outlineLevel="1">
      <c r="B71" s="294" t="s">
        <v>267</v>
      </c>
      <c r="C71" s="291" t="s">
        <v>163</v>
      </c>
      <c r="D71" s="295"/>
      <c r="E71" s="295"/>
      <c r="F71" s="295"/>
      <c r="G71" s="295"/>
      <c r="H71" s="295"/>
      <c r="I71" s="295"/>
      <c r="J71" s="295"/>
      <c r="K71" s="295"/>
      <c r="L71" s="295"/>
      <c r="M71" s="295"/>
      <c r="N71" s="295">
        <f>N70</f>
        <v>12</v>
      </c>
      <c r="O71" s="295"/>
      <c r="P71" s="295"/>
      <c r="Q71" s="295"/>
      <c r="R71" s="295"/>
      <c r="S71" s="295"/>
      <c r="T71" s="295"/>
      <c r="U71" s="295"/>
      <c r="V71" s="295"/>
      <c r="W71" s="295"/>
      <c r="X71" s="295"/>
      <c r="Y71" s="411">
        <v>0</v>
      </c>
      <c r="Z71" s="411">
        <v>0</v>
      </c>
      <c r="AA71" s="411">
        <v>0</v>
      </c>
      <c r="AB71" s="411">
        <v>0</v>
      </c>
      <c r="AC71" s="411">
        <v>1</v>
      </c>
      <c r="AD71" s="411">
        <v>0</v>
      </c>
      <c r="AE71" s="411">
        <v>0</v>
      </c>
      <c r="AF71" s="411">
        <f t="shared" ref="AF71" si="64">AF70</f>
        <v>0</v>
      </c>
      <c r="AG71" s="411">
        <f t="shared" ref="AG71" si="65">AG70</f>
        <v>0</v>
      </c>
      <c r="AH71" s="411">
        <f t="shared" ref="AH71" si="66">AH70</f>
        <v>0</v>
      </c>
      <c r="AI71" s="411">
        <f t="shared" ref="AI71" si="67">AI70</f>
        <v>0</v>
      </c>
      <c r="AJ71" s="411">
        <f t="shared" ref="AJ71" si="68">AJ70</f>
        <v>0</v>
      </c>
      <c r="AK71" s="411">
        <f t="shared" ref="AK71" si="69">AK70</f>
        <v>0</v>
      </c>
      <c r="AL71" s="411">
        <f t="shared" ref="AL71" si="70">AL70</f>
        <v>0</v>
      </c>
      <c r="AM71" s="297"/>
    </row>
    <row r="72" spans="1:39" outlineLevel="1">
      <c r="B72" s="315"/>
      <c r="C72" s="305"/>
      <c r="D72" s="291"/>
      <c r="E72" s="291"/>
      <c r="F72" s="291"/>
      <c r="G72" s="291"/>
      <c r="H72" s="291"/>
      <c r="I72" s="291"/>
      <c r="J72" s="291"/>
      <c r="K72" s="291"/>
      <c r="L72" s="291"/>
      <c r="M72" s="291"/>
      <c r="N72" s="291"/>
      <c r="O72" s="291"/>
      <c r="P72" s="291"/>
      <c r="Q72" s="291"/>
      <c r="R72" s="291"/>
      <c r="S72" s="291"/>
      <c r="T72" s="291"/>
      <c r="U72" s="291"/>
      <c r="V72" s="291"/>
      <c r="W72" s="291"/>
      <c r="X72" s="291"/>
      <c r="Y72" s="412"/>
      <c r="Z72" s="421"/>
      <c r="AA72" s="421"/>
      <c r="AB72" s="421"/>
      <c r="AC72" s="421"/>
      <c r="AD72" s="421"/>
      <c r="AE72" s="421"/>
      <c r="AF72" s="421"/>
      <c r="AG72" s="421"/>
      <c r="AH72" s="421"/>
      <c r="AI72" s="421"/>
      <c r="AJ72" s="421"/>
      <c r="AK72" s="421"/>
      <c r="AL72" s="421"/>
      <c r="AM72" s="306"/>
    </row>
    <row r="73" spans="1:39" ht="45" outlineLevel="1">
      <c r="A73" s="522">
        <v>12</v>
      </c>
      <c r="B73" s="520" t="s">
        <v>105</v>
      </c>
      <c r="C73" s="291" t="s">
        <v>25</v>
      </c>
      <c r="D73" s="295"/>
      <c r="E73" s="295"/>
      <c r="F73" s="295"/>
      <c r="G73" s="295"/>
      <c r="H73" s="295"/>
      <c r="I73" s="295"/>
      <c r="J73" s="295"/>
      <c r="K73" s="295"/>
      <c r="L73" s="295"/>
      <c r="M73" s="295"/>
      <c r="N73" s="295">
        <v>12</v>
      </c>
      <c r="O73" s="295">
        <v>0</v>
      </c>
      <c r="P73" s="295">
        <v>0</v>
      </c>
      <c r="Q73" s="295">
        <v>0</v>
      </c>
      <c r="R73" s="295">
        <v>0</v>
      </c>
      <c r="S73" s="295">
        <v>0</v>
      </c>
      <c r="T73" s="295">
        <v>0</v>
      </c>
      <c r="U73" s="295">
        <v>0</v>
      </c>
      <c r="V73" s="295">
        <v>0</v>
      </c>
      <c r="W73" s="295">
        <v>0</v>
      </c>
      <c r="X73" s="295">
        <v>0</v>
      </c>
      <c r="Y73" s="410"/>
      <c r="Z73" s="410"/>
      <c r="AA73" s="410"/>
      <c r="AB73" s="410">
        <v>1</v>
      </c>
      <c r="AC73" s="410"/>
      <c r="AD73" s="410"/>
      <c r="AE73" s="410"/>
      <c r="AF73" s="415"/>
      <c r="AG73" s="415"/>
      <c r="AH73" s="415"/>
      <c r="AI73" s="415"/>
      <c r="AJ73" s="415"/>
      <c r="AK73" s="415"/>
      <c r="AL73" s="415"/>
      <c r="AM73" s="296">
        <f>SUM(Y73:AL73)</f>
        <v>1</v>
      </c>
    </row>
    <row r="74" spans="1:39" outlineLevel="1">
      <c r="B74" s="520" t="s">
        <v>267</v>
      </c>
      <c r="C74" s="291" t="s">
        <v>163</v>
      </c>
      <c r="D74" s="295"/>
      <c r="E74" s="295"/>
      <c r="F74" s="295"/>
      <c r="G74" s="295"/>
      <c r="H74" s="295"/>
      <c r="I74" s="295"/>
      <c r="J74" s="295"/>
      <c r="K74" s="295"/>
      <c r="L74" s="295"/>
      <c r="M74" s="295"/>
      <c r="N74" s="295">
        <f>N73</f>
        <v>12</v>
      </c>
      <c r="O74" s="295"/>
      <c r="P74" s="295"/>
      <c r="Q74" s="295"/>
      <c r="R74" s="295"/>
      <c r="S74" s="295"/>
      <c r="T74" s="295"/>
      <c r="U74" s="295"/>
      <c r="V74" s="295"/>
      <c r="W74" s="295"/>
      <c r="X74" s="295"/>
      <c r="Y74" s="411">
        <v>0</v>
      </c>
      <c r="Z74" s="411">
        <v>0</v>
      </c>
      <c r="AA74" s="411">
        <v>0</v>
      </c>
      <c r="AB74" s="411">
        <v>1</v>
      </c>
      <c r="AC74" s="411">
        <v>0</v>
      </c>
      <c r="AD74" s="411">
        <v>0</v>
      </c>
      <c r="AE74" s="411">
        <v>0</v>
      </c>
      <c r="AF74" s="411">
        <f t="shared" ref="AF74" si="71">AF73</f>
        <v>0</v>
      </c>
      <c r="AG74" s="411">
        <f t="shared" ref="AG74" si="72">AG73</f>
        <v>0</v>
      </c>
      <c r="AH74" s="411">
        <f t="shared" ref="AH74" si="73">AH73</f>
        <v>0</v>
      </c>
      <c r="AI74" s="411">
        <f t="shared" ref="AI74" si="74">AI73</f>
        <v>0</v>
      </c>
      <c r="AJ74" s="411">
        <f t="shared" ref="AJ74" si="75">AJ73</f>
        <v>0</v>
      </c>
      <c r="AK74" s="411">
        <f t="shared" ref="AK74" si="76">AK73</f>
        <v>0</v>
      </c>
      <c r="AL74" s="411">
        <f t="shared" ref="AL74" si="77">AL73</f>
        <v>0</v>
      </c>
      <c r="AM74" s="297"/>
    </row>
    <row r="75" spans="1:39" outlineLevel="1">
      <c r="B75" s="520"/>
      <c r="C75" s="305"/>
      <c r="D75" s="291"/>
      <c r="E75" s="291"/>
      <c r="F75" s="291"/>
      <c r="G75" s="291"/>
      <c r="H75" s="291"/>
      <c r="I75" s="291"/>
      <c r="J75" s="291"/>
      <c r="K75" s="291"/>
      <c r="L75" s="291"/>
      <c r="M75" s="291"/>
      <c r="N75" s="291"/>
      <c r="O75" s="291"/>
      <c r="P75" s="291"/>
      <c r="Q75" s="291"/>
      <c r="R75" s="291"/>
      <c r="S75" s="291"/>
      <c r="T75" s="291"/>
      <c r="U75" s="291"/>
      <c r="V75" s="291"/>
      <c r="W75" s="291"/>
      <c r="X75" s="291"/>
      <c r="Y75" s="422"/>
      <c r="Z75" s="422"/>
      <c r="AA75" s="412"/>
      <c r="AB75" s="412"/>
      <c r="AC75" s="412"/>
      <c r="AD75" s="412"/>
      <c r="AE75" s="412"/>
      <c r="AF75" s="412"/>
      <c r="AG75" s="412"/>
      <c r="AH75" s="412"/>
      <c r="AI75" s="412"/>
      <c r="AJ75" s="412"/>
      <c r="AK75" s="412"/>
      <c r="AL75" s="412"/>
      <c r="AM75" s="306"/>
    </row>
    <row r="76" spans="1:39" ht="30" outlineLevel="1">
      <c r="A76" s="522">
        <v>13</v>
      </c>
      <c r="B76" s="520" t="s">
        <v>106</v>
      </c>
      <c r="C76" s="291" t="s">
        <v>25</v>
      </c>
      <c r="D76" s="295">
        <v>1382502</v>
      </c>
      <c r="E76" s="295">
        <v>1382502</v>
      </c>
      <c r="F76" s="295">
        <v>1382502</v>
      </c>
      <c r="G76" s="295">
        <v>1382502</v>
      </c>
      <c r="H76" s="295">
        <v>1358635</v>
      </c>
      <c r="I76" s="295">
        <v>1320160</v>
      </c>
      <c r="J76" s="295">
        <v>1320160</v>
      </c>
      <c r="K76" s="295">
        <v>1312773</v>
      </c>
      <c r="L76" s="295">
        <v>1299574</v>
      </c>
      <c r="M76" s="295">
        <v>528341</v>
      </c>
      <c r="N76" s="295">
        <v>12</v>
      </c>
      <c r="O76" s="295">
        <v>116</v>
      </c>
      <c r="P76" s="295">
        <v>116</v>
      </c>
      <c r="Q76" s="295">
        <v>116</v>
      </c>
      <c r="R76" s="295">
        <v>116</v>
      </c>
      <c r="S76" s="295">
        <v>116</v>
      </c>
      <c r="T76" s="295">
        <v>103</v>
      </c>
      <c r="U76" s="295">
        <v>103</v>
      </c>
      <c r="V76" s="295">
        <v>103</v>
      </c>
      <c r="W76" s="295">
        <v>100</v>
      </c>
      <c r="X76" s="295">
        <v>92</v>
      </c>
      <c r="Y76" s="410"/>
      <c r="Z76" s="410"/>
      <c r="AA76" s="410"/>
      <c r="AB76" s="410">
        <v>1</v>
      </c>
      <c r="AC76" s="410"/>
      <c r="AD76" s="410"/>
      <c r="AE76" s="410"/>
      <c r="AF76" s="415"/>
      <c r="AG76" s="415"/>
      <c r="AH76" s="415"/>
      <c r="AI76" s="415"/>
      <c r="AJ76" s="415"/>
      <c r="AK76" s="415"/>
      <c r="AL76" s="415"/>
      <c r="AM76" s="296">
        <f>SUM(Y76:AL76)</f>
        <v>1</v>
      </c>
    </row>
    <row r="77" spans="1:39" outlineLevel="1">
      <c r="B77" s="520" t="s">
        <v>267</v>
      </c>
      <c r="C77" s="291" t="s">
        <v>163</v>
      </c>
      <c r="D77" s="295"/>
      <c r="E77" s="295"/>
      <c r="F77" s="295"/>
      <c r="G77" s="295"/>
      <c r="H77" s="295"/>
      <c r="I77" s="295"/>
      <c r="J77" s="295"/>
      <c r="K77" s="295"/>
      <c r="L77" s="295"/>
      <c r="M77" s="295"/>
      <c r="N77" s="295">
        <f>N76</f>
        <v>12</v>
      </c>
      <c r="O77" s="295"/>
      <c r="P77" s="295"/>
      <c r="Q77" s="295"/>
      <c r="R77" s="295"/>
      <c r="S77" s="295"/>
      <c r="T77" s="295"/>
      <c r="U77" s="295"/>
      <c r="V77" s="295"/>
      <c r="W77" s="295"/>
      <c r="X77" s="295"/>
      <c r="Y77" s="411">
        <v>0</v>
      </c>
      <c r="Z77" s="411">
        <v>0</v>
      </c>
      <c r="AA77" s="411">
        <v>0</v>
      </c>
      <c r="AB77" s="411">
        <v>1</v>
      </c>
      <c r="AC77" s="411">
        <v>0</v>
      </c>
      <c r="AD77" s="411">
        <v>0</v>
      </c>
      <c r="AE77" s="411">
        <v>0</v>
      </c>
      <c r="AF77" s="411">
        <f t="shared" ref="AF77:AL77" si="78">AF76</f>
        <v>0</v>
      </c>
      <c r="AG77" s="411">
        <f t="shared" si="78"/>
        <v>0</v>
      </c>
      <c r="AH77" s="411">
        <f t="shared" si="78"/>
        <v>0</v>
      </c>
      <c r="AI77" s="411">
        <f t="shared" si="78"/>
        <v>0</v>
      </c>
      <c r="AJ77" s="411">
        <f t="shared" si="78"/>
        <v>0</v>
      </c>
      <c r="AK77" s="411">
        <f t="shared" si="78"/>
        <v>0</v>
      </c>
      <c r="AL77" s="411">
        <f t="shared" si="78"/>
        <v>0</v>
      </c>
      <c r="AM77" s="306"/>
    </row>
    <row r="78" spans="1:39" outlineLevel="1">
      <c r="B78" s="520"/>
      <c r="C78" s="305"/>
      <c r="D78" s="291"/>
      <c r="E78" s="291"/>
      <c r="F78" s="291"/>
      <c r="G78" s="291"/>
      <c r="H78" s="291"/>
      <c r="I78" s="291"/>
      <c r="J78" s="291"/>
      <c r="K78" s="291"/>
      <c r="L78" s="291"/>
      <c r="M78" s="291"/>
      <c r="N78" s="291"/>
      <c r="O78" s="291"/>
      <c r="P78" s="291"/>
      <c r="Q78" s="291"/>
      <c r="R78" s="291"/>
      <c r="S78" s="291"/>
      <c r="T78" s="291"/>
      <c r="U78" s="291"/>
      <c r="V78" s="291"/>
      <c r="W78" s="291"/>
      <c r="X78" s="291"/>
      <c r="Y78" s="412"/>
      <c r="Z78" s="412"/>
      <c r="AA78" s="412"/>
      <c r="AB78" s="412"/>
      <c r="AC78" s="412"/>
      <c r="AD78" s="412"/>
      <c r="AE78" s="412"/>
      <c r="AF78" s="412"/>
      <c r="AG78" s="412"/>
      <c r="AH78" s="412"/>
      <c r="AI78" s="412"/>
      <c r="AJ78" s="412"/>
      <c r="AK78" s="412"/>
      <c r="AL78" s="412"/>
      <c r="AM78" s="306"/>
    </row>
    <row r="79" spans="1:39" ht="15.75" outlineLevel="1">
      <c r="B79" s="288" t="s">
        <v>107</v>
      </c>
      <c r="C79" s="289"/>
      <c r="D79" s="290"/>
      <c r="E79" s="290"/>
      <c r="F79" s="290"/>
      <c r="G79" s="290"/>
      <c r="H79" s="290"/>
      <c r="I79" s="290"/>
      <c r="J79" s="290"/>
      <c r="K79" s="290"/>
      <c r="L79" s="290"/>
      <c r="M79" s="290"/>
      <c r="N79" s="290"/>
      <c r="O79" s="290"/>
      <c r="P79" s="289"/>
      <c r="Q79" s="289"/>
      <c r="R79" s="289"/>
      <c r="S79" s="289"/>
      <c r="T79" s="289"/>
      <c r="U79" s="289"/>
      <c r="V79" s="289"/>
      <c r="W79" s="289"/>
      <c r="X79" s="289"/>
      <c r="Y79" s="414"/>
      <c r="Z79" s="414"/>
      <c r="AA79" s="414"/>
      <c r="AB79" s="414"/>
      <c r="AC79" s="414"/>
      <c r="AD79" s="414"/>
      <c r="AE79" s="414"/>
      <c r="AF79" s="414"/>
      <c r="AG79" s="414"/>
      <c r="AH79" s="414"/>
      <c r="AI79" s="414"/>
      <c r="AJ79" s="414"/>
      <c r="AK79" s="414"/>
      <c r="AL79" s="414"/>
      <c r="AM79" s="292"/>
    </row>
    <row r="80" spans="1:39" outlineLevel="1">
      <c r="A80" s="522">
        <v>14</v>
      </c>
      <c r="B80" s="315" t="s">
        <v>108</v>
      </c>
      <c r="C80" s="291" t="s">
        <v>25</v>
      </c>
      <c r="D80" s="295">
        <v>237547</v>
      </c>
      <c r="E80" s="295">
        <v>185413</v>
      </c>
      <c r="F80" s="295">
        <v>176726</v>
      </c>
      <c r="G80" s="295">
        <v>169475</v>
      </c>
      <c r="H80" s="295">
        <v>169475</v>
      </c>
      <c r="I80" s="295">
        <v>169475</v>
      </c>
      <c r="J80" s="295">
        <v>166931</v>
      </c>
      <c r="K80" s="295">
        <v>166831</v>
      </c>
      <c r="L80" s="295">
        <v>86294</v>
      </c>
      <c r="M80" s="295">
        <v>85862</v>
      </c>
      <c r="N80" s="295">
        <v>12</v>
      </c>
      <c r="O80" s="295">
        <v>20</v>
      </c>
      <c r="P80" s="295">
        <v>17</v>
      </c>
      <c r="Q80" s="295">
        <v>17</v>
      </c>
      <c r="R80" s="295">
        <v>16</v>
      </c>
      <c r="S80" s="295">
        <v>16</v>
      </c>
      <c r="T80" s="295">
        <v>16</v>
      </c>
      <c r="U80" s="295">
        <v>16</v>
      </c>
      <c r="V80" s="295">
        <v>16</v>
      </c>
      <c r="W80" s="295">
        <v>12</v>
      </c>
      <c r="X80" s="295">
        <v>12</v>
      </c>
      <c r="Y80" s="533">
        <v>1</v>
      </c>
      <c r="Z80" s="410"/>
      <c r="AA80" s="410"/>
      <c r="AB80" s="410"/>
      <c r="AC80" s="410"/>
      <c r="AD80" s="410"/>
      <c r="AE80" s="410"/>
      <c r="AF80" s="410"/>
      <c r="AG80" s="410"/>
      <c r="AH80" s="410"/>
      <c r="AI80" s="410"/>
      <c r="AJ80" s="410"/>
      <c r="AK80" s="410"/>
      <c r="AL80" s="410"/>
      <c r="AM80" s="296">
        <f>SUM(Y80:AL80)</f>
        <v>1</v>
      </c>
    </row>
    <row r="81" spans="1:40" outlineLevel="1">
      <c r="B81" s="294" t="s">
        <v>267</v>
      </c>
      <c r="C81" s="291" t="s">
        <v>163</v>
      </c>
      <c r="D81" s="295">
        <v>21591</v>
      </c>
      <c r="E81" s="295">
        <v>17590</v>
      </c>
      <c r="F81" s="295">
        <v>16949</v>
      </c>
      <c r="G81" s="295">
        <v>16308</v>
      </c>
      <c r="H81" s="295">
        <v>16308</v>
      </c>
      <c r="I81" s="295">
        <v>16308</v>
      </c>
      <c r="J81" s="295">
        <v>15788</v>
      </c>
      <c r="K81" s="295">
        <v>15788</v>
      </c>
      <c r="L81" s="295">
        <v>9881</v>
      </c>
      <c r="M81" s="295">
        <v>9881</v>
      </c>
      <c r="N81" s="295">
        <f>N80</f>
        <v>12</v>
      </c>
      <c r="O81" s="295">
        <v>2</v>
      </c>
      <c r="P81" s="295">
        <v>2</v>
      </c>
      <c r="Q81" s="295">
        <v>2</v>
      </c>
      <c r="R81" s="295">
        <v>2</v>
      </c>
      <c r="S81" s="295">
        <v>2</v>
      </c>
      <c r="T81" s="295">
        <v>2</v>
      </c>
      <c r="U81" s="295">
        <v>2</v>
      </c>
      <c r="V81" s="295">
        <v>2</v>
      </c>
      <c r="W81" s="295">
        <v>1</v>
      </c>
      <c r="X81" s="295">
        <v>1</v>
      </c>
      <c r="Y81" s="411">
        <v>1</v>
      </c>
      <c r="Z81" s="411">
        <v>0</v>
      </c>
      <c r="AA81" s="411">
        <v>0</v>
      </c>
      <c r="AB81" s="411">
        <v>0</v>
      </c>
      <c r="AC81" s="411">
        <v>0</v>
      </c>
      <c r="AD81" s="411">
        <v>0</v>
      </c>
      <c r="AE81" s="411">
        <v>0</v>
      </c>
      <c r="AF81" s="411">
        <f t="shared" ref="AF81" si="79">AF80</f>
        <v>0</v>
      </c>
      <c r="AG81" s="411">
        <f t="shared" ref="AG81" si="80">AG80</f>
        <v>0</v>
      </c>
      <c r="AH81" s="411">
        <f t="shared" ref="AH81" si="81">AH80</f>
        <v>0</v>
      </c>
      <c r="AI81" s="411">
        <f t="shared" ref="AI81" si="82">AI80</f>
        <v>0</v>
      </c>
      <c r="AJ81" s="411">
        <f t="shared" ref="AJ81" si="83">AJ80</f>
        <v>0</v>
      </c>
      <c r="AK81" s="411">
        <f t="shared" ref="AK81" si="84">AK80</f>
        <v>0</v>
      </c>
      <c r="AL81" s="411">
        <f t="shared" ref="AL81" si="85">AL80</f>
        <v>0</v>
      </c>
      <c r="AM81" s="297"/>
    </row>
    <row r="82" spans="1:40" s="515" customFormat="1" outlineLevel="1">
      <c r="A82" s="523"/>
      <c r="B82" s="294"/>
      <c r="C82" s="291"/>
      <c r="D82" s="291"/>
      <c r="E82" s="291"/>
      <c r="F82" s="291"/>
      <c r="G82" s="291"/>
      <c r="H82" s="291"/>
      <c r="I82" s="291"/>
      <c r="J82" s="291"/>
      <c r="K82" s="291"/>
      <c r="L82" s="291"/>
      <c r="M82" s="291"/>
      <c r="N82" s="468"/>
      <c r="O82" s="291"/>
      <c r="P82" s="291"/>
      <c r="Q82" s="291"/>
      <c r="R82" s="291"/>
      <c r="S82" s="291"/>
      <c r="T82" s="291"/>
      <c r="U82" s="291"/>
      <c r="V82" s="291"/>
      <c r="W82" s="291"/>
      <c r="X82" s="291"/>
      <c r="Y82" s="411"/>
      <c r="Z82" s="411"/>
      <c r="AA82" s="411"/>
      <c r="AB82" s="411"/>
      <c r="AC82" s="411"/>
      <c r="AD82" s="411"/>
      <c r="AE82" s="411"/>
      <c r="AF82" s="411"/>
      <c r="AG82" s="411"/>
      <c r="AH82" s="411"/>
      <c r="AI82" s="411"/>
      <c r="AJ82" s="411"/>
      <c r="AK82" s="411"/>
      <c r="AL82" s="411"/>
      <c r="AM82" s="516"/>
      <c r="AN82" s="630"/>
    </row>
    <row r="83" spans="1:40" s="309" customFormat="1" ht="15.75" outlineLevel="1">
      <c r="A83" s="523"/>
      <c r="B83" s="288" t="s">
        <v>490</v>
      </c>
      <c r="C83" s="291"/>
      <c r="D83" s="291"/>
      <c r="E83" s="291"/>
      <c r="F83" s="291"/>
      <c r="G83" s="291"/>
      <c r="H83" s="291"/>
      <c r="I83" s="291"/>
      <c r="J83" s="291"/>
      <c r="K83" s="291"/>
      <c r="L83" s="291"/>
      <c r="M83" s="291"/>
      <c r="N83" s="291"/>
      <c r="O83" s="291"/>
      <c r="P83" s="291"/>
      <c r="Q83" s="291"/>
      <c r="R83" s="291"/>
      <c r="S83" s="291"/>
      <c r="T83" s="291"/>
      <c r="U83" s="291"/>
      <c r="V83" s="291"/>
      <c r="W83" s="291"/>
      <c r="X83" s="291"/>
      <c r="Y83" s="412"/>
      <c r="Z83" s="412"/>
      <c r="AA83" s="412"/>
      <c r="AB83" s="412"/>
      <c r="AC83" s="412"/>
      <c r="AD83" s="412"/>
      <c r="AE83" s="416"/>
      <c r="AF83" s="416"/>
      <c r="AG83" s="416"/>
      <c r="AH83" s="416"/>
      <c r="AI83" s="416"/>
      <c r="AJ83" s="416"/>
      <c r="AK83" s="416"/>
      <c r="AL83" s="416"/>
      <c r="AM83" s="517"/>
      <c r="AN83" s="631"/>
    </row>
    <row r="84" spans="1:40" outlineLevel="1">
      <c r="A84" s="522">
        <v>15</v>
      </c>
      <c r="B84" s="294" t="s">
        <v>495</v>
      </c>
      <c r="C84" s="291" t="s">
        <v>25</v>
      </c>
      <c r="D84" s="295">
        <v>10067644.582556931</v>
      </c>
      <c r="E84" s="295">
        <v>10067644.582556931</v>
      </c>
      <c r="F84" s="295">
        <v>10067644.582556931</v>
      </c>
      <c r="G84" s="295">
        <v>10067644.582556931</v>
      </c>
      <c r="H84" s="295">
        <v>10067644.582556931</v>
      </c>
      <c r="I84" s="295">
        <v>10067644.582556931</v>
      </c>
      <c r="J84" s="295">
        <v>10067644.582556931</v>
      </c>
      <c r="K84" s="295">
        <v>10067644.582556931</v>
      </c>
      <c r="L84" s="295">
        <v>10067644.582556931</v>
      </c>
      <c r="M84" s="295">
        <v>10067644.582556931</v>
      </c>
      <c r="N84" s="295">
        <v>0</v>
      </c>
      <c r="O84" s="295"/>
      <c r="P84" s="295"/>
      <c r="Q84" s="295"/>
      <c r="R84" s="295"/>
      <c r="S84" s="295"/>
      <c r="T84" s="295"/>
      <c r="U84" s="295"/>
      <c r="V84" s="295"/>
      <c r="W84" s="295"/>
      <c r="X84" s="295"/>
      <c r="Y84" s="410"/>
      <c r="Z84" s="410"/>
      <c r="AA84" s="410"/>
      <c r="AB84" s="410"/>
      <c r="AC84" s="410"/>
      <c r="AD84" s="410">
        <v>1</v>
      </c>
      <c r="AE84" s="410"/>
      <c r="AF84" s="410"/>
      <c r="AG84" s="410"/>
      <c r="AH84" s="410"/>
      <c r="AI84" s="410"/>
      <c r="AJ84" s="410"/>
      <c r="AK84" s="410"/>
      <c r="AL84" s="410"/>
      <c r="AM84" s="296">
        <f>SUM(Y84:AL84)</f>
        <v>1</v>
      </c>
    </row>
    <row r="85" spans="1:40" outlineLevel="1">
      <c r="B85" s="294" t="s">
        <v>267</v>
      </c>
      <c r="C85" s="291" t="s">
        <v>163</v>
      </c>
      <c r="D85" s="295"/>
      <c r="E85" s="295"/>
      <c r="F85" s="295"/>
      <c r="G85" s="295"/>
      <c r="H85" s="295"/>
      <c r="I85" s="295"/>
      <c r="J85" s="295"/>
      <c r="K85" s="295"/>
      <c r="L85" s="295"/>
      <c r="M85" s="295"/>
      <c r="N85" s="295">
        <f>N84</f>
        <v>0</v>
      </c>
      <c r="O85" s="295"/>
      <c r="P85" s="295"/>
      <c r="Q85" s="295"/>
      <c r="R85" s="295"/>
      <c r="S85" s="295"/>
      <c r="T85" s="295"/>
      <c r="U85" s="295"/>
      <c r="V85" s="295"/>
      <c r="W85" s="295"/>
      <c r="X85" s="295"/>
      <c r="Y85" s="411">
        <v>0</v>
      </c>
      <c r="Z85" s="411">
        <v>0</v>
      </c>
      <c r="AA85" s="411">
        <v>0</v>
      </c>
      <c r="AB85" s="411">
        <v>0</v>
      </c>
      <c r="AC85" s="411">
        <v>0</v>
      </c>
      <c r="AD85" s="411">
        <v>1</v>
      </c>
      <c r="AE85" s="411">
        <v>0</v>
      </c>
      <c r="AF85" s="411">
        <f t="shared" ref="AF85:AL85" si="86">AF84</f>
        <v>0</v>
      </c>
      <c r="AG85" s="411">
        <f t="shared" si="86"/>
        <v>0</v>
      </c>
      <c r="AH85" s="411">
        <f t="shared" si="86"/>
        <v>0</v>
      </c>
      <c r="AI85" s="411">
        <f t="shared" si="86"/>
        <v>0</v>
      </c>
      <c r="AJ85" s="411">
        <f t="shared" si="86"/>
        <v>0</v>
      </c>
      <c r="AK85" s="411">
        <f t="shared" si="86"/>
        <v>0</v>
      </c>
      <c r="AL85" s="411">
        <f t="shared" si="86"/>
        <v>0</v>
      </c>
      <c r="AM85" s="297"/>
    </row>
    <row r="86" spans="1:40" outlineLevel="1">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12"/>
      <c r="Z86" s="412"/>
      <c r="AA86" s="412"/>
      <c r="AB86" s="412"/>
      <c r="AC86" s="412"/>
      <c r="AD86" s="412"/>
      <c r="AE86" s="412"/>
      <c r="AF86" s="412"/>
      <c r="AG86" s="412"/>
      <c r="AH86" s="412"/>
      <c r="AI86" s="412"/>
      <c r="AJ86" s="412"/>
      <c r="AK86" s="412"/>
      <c r="AL86" s="412"/>
      <c r="AM86" s="306"/>
    </row>
    <row r="87" spans="1:40" s="283" customFormat="1" outlineLevel="1">
      <c r="A87" s="522">
        <v>16</v>
      </c>
      <c r="B87" s="324" t="s">
        <v>491</v>
      </c>
      <c r="C87" s="291" t="s">
        <v>25</v>
      </c>
      <c r="D87" s="295">
        <v>417923</v>
      </c>
      <c r="E87" s="295">
        <v>417923</v>
      </c>
      <c r="F87" s="295">
        <v>417923</v>
      </c>
      <c r="G87" s="295">
        <v>417923</v>
      </c>
      <c r="H87" s="295">
        <v>417923</v>
      </c>
      <c r="I87" s="295">
        <v>417923</v>
      </c>
      <c r="J87" s="295">
        <v>417923</v>
      </c>
      <c r="K87" s="295">
        <v>417923</v>
      </c>
      <c r="L87" s="295">
        <v>417923</v>
      </c>
      <c r="M87" s="295">
        <v>417923</v>
      </c>
      <c r="N87" s="295">
        <v>0</v>
      </c>
      <c r="O87" s="295"/>
      <c r="P87" s="295"/>
      <c r="Q87" s="295"/>
      <c r="R87" s="295"/>
      <c r="S87" s="295"/>
      <c r="T87" s="295"/>
      <c r="U87" s="295"/>
      <c r="V87" s="295"/>
      <c r="W87" s="295"/>
      <c r="X87" s="295"/>
      <c r="Y87" s="410">
        <v>1</v>
      </c>
      <c r="Z87" s="410"/>
      <c r="AA87" s="410"/>
      <c r="AB87" s="410"/>
      <c r="AC87" s="410"/>
      <c r="AD87" s="410"/>
      <c r="AE87" s="410"/>
      <c r="AF87" s="410"/>
      <c r="AG87" s="410"/>
      <c r="AH87" s="410"/>
      <c r="AI87" s="410"/>
      <c r="AJ87" s="410"/>
      <c r="AK87" s="410"/>
      <c r="AL87" s="410"/>
      <c r="AM87" s="296">
        <f>SUM(Y87:AL87)</f>
        <v>1</v>
      </c>
    </row>
    <row r="88" spans="1:40" s="283" customFormat="1" outlineLevel="1">
      <c r="A88" s="522"/>
      <c r="B88" s="324" t="s">
        <v>267</v>
      </c>
      <c r="C88" s="291" t="s">
        <v>163</v>
      </c>
      <c r="D88" s="295"/>
      <c r="E88" s="295"/>
      <c r="F88" s="295"/>
      <c r="G88" s="295"/>
      <c r="H88" s="295"/>
      <c r="I88" s="295"/>
      <c r="J88" s="295"/>
      <c r="K88" s="295"/>
      <c r="L88" s="295"/>
      <c r="M88" s="295"/>
      <c r="N88" s="295">
        <f>N87</f>
        <v>0</v>
      </c>
      <c r="O88" s="295"/>
      <c r="P88" s="295"/>
      <c r="Q88" s="295"/>
      <c r="R88" s="295"/>
      <c r="S88" s="295"/>
      <c r="T88" s="295"/>
      <c r="U88" s="295"/>
      <c r="V88" s="295"/>
      <c r="W88" s="295"/>
      <c r="X88" s="295"/>
      <c r="Y88" s="411">
        <v>1</v>
      </c>
      <c r="Z88" s="411">
        <v>0</v>
      </c>
      <c r="AA88" s="411">
        <v>0</v>
      </c>
      <c r="AB88" s="411">
        <v>0</v>
      </c>
      <c r="AC88" s="411">
        <v>0</v>
      </c>
      <c r="AD88" s="411">
        <v>0</v>
      </c>
      <c r="AE88" s="411">
        <v>0</v>
      </c>
      <c r="AF88" s="411">
        <f t="shared" ref="AF88:AL88" si="87">AF87</f>
        <v>0</v>
      </c>
      <c r="AG88" s="411">
        <f t="shared" si="87"/>
        <v>0</v>
      </c>
      <c r="AH88" s="411">
        <f t="shared" si="87"/>
        <v>0</v>
      </c>
      <c r="AI88" s="411">
        <f t="shared" si="87"/>
        <v>0</v>
      </c>
      <c r="AJ88" s="411">
        <f t="shared" si="87"/>
        <v>0</v>
      </c>
      <c r="AK88" s="411">
        <f t="shared" si="87"/>
        <v>0</v>
      </c>
      <c r="AL88" s="411">
        <f t="shared" si="87"/>
        <v>0</v>
      </c>
      <c r="AM88" s="297"/>
    </row>
    <row r="89" spans="1:40" s="283" customFormat="1" outlineLevel="1">
      <c r="A89" s="522"/>
      <c r="B89" s="324"/>
      <c r="C89" s="291"/>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6"/>
      <c r="AF89" s="416"/>
      <c r="AG89" s="416"/>
      <c r="AH89" s="416"/>
      <c r="AI89" s="416"/>
      <c r="AJ89" s="416"/>
      <c r="AK89" s="416"/>
      <c r="AL89" s="416"/>
      <c r="AM89" s="313"/>
    </row>
    <row r="90" spans="1:40" ht="15.75" outlineLevel="1">
      <c r="B90" s="519" t="s">
        <v>496</v>
      </c>
      <c r="C90" s="320"/>
      <c r="D90" s="290"/>
      <c r="E90" s="289"/>
      <c r="F90" s="289"/>
      <c r="G90" s="289"/>
      <c r="H90" s="289"/>
      <c r="I90" s="289"/>
      <c r="J90" s="289"/>
      <c r="K90" s="289"/>
      <c r="L90" s="289"/>
      <c r="M90" s="289"/>
      <c r="N90" s="290"/>
      <c r="O90" s="289"/>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40" outlineLevel="1">
      <c r="A91" s="522">
        <v>17</v>
      </c>
      <c r="B91" s="520" t="s">
        <v>112</v>
      </c>
      <c r="C91" s="291" t="s">
        <v>25</v>
      </c>
      <c r="D91" s="295"/>
      <c r="E91" s="295"/>
      <c r="F91" s="295"/>
      <c r="G91" s="295"/>
      <c r="H91" s="295"/>
      <c r="I91" s="295"/>
      <c r="J91" s="295"/>
      <c r="K91" s="295"/>
      <c r="L91" s="295"/>
      <c r="M91" s="295"/>
      <c r="N91" s="295">
        <v>12</v>
      </c>
      <c r="O91" s="295"/>
      <c r="P91" s="295"/>
      <c r="Q91" s="295"/>
      <c r="R91" s="295"/>
      <c r="S91" s="295"/>
      <c r="T91" s="295"/>
      <c r="U91" s="295"/>
      <c r="V91" s="295"/>
      <c r="W91" s="295"/>
      <c r="X91" s="295"/>
      <c r="Y91" s="426"/>
      <c r="Z91" s="410"/>
      <c r="AA91" s="410"/>
      <c r="AB91" s="410"/>
      <c r="AC91" s="410"/>
      <c r="AD91" s="410"/>
      <c r="AE91" s="410"/>
      <c r="AF91" s="415"/>
      <c r="AG91" s="415"/>
      <c r="AH91" s="415"/>
      <c r="AI91" s="415"/>
      <c r="AJ91" s="415"/>
      <c r="AK91" s="415"/>
      <c r="AL91" s="415"/>
      <c r="AM91" s="296">
        <f>SUM(Y91:AL91)</f>
        <v>0</v>
      </c>
    </row>
    <row r="92" spans="1:40" outlineLevel="1">
      <c r="B92" s="294" t="s">
        <v>267</v>
      </c>
      <c r="C92" s="291" t="s">
        <v>163</v>
      </c>
      <c r="D92" s="295"/>
      <c r="E92" s="295"/>
      <c r="F92" s="295"/>
      <c r="G92" s="295"/>
      <c r="H92" s="295"/>
      <c r="I92" s="295"/>
      <c r="J92" s="295"/>
      <c r="K92" s="295"/>
      <c r="L92" s="295"/>
      <c r="M92" s="295"/>
      <c r="N92" s="295">
        <f>N91</f>
        <v>12</v>
      </c>
      <c r="O92" s="295"/>
      <c r="P92" s="295"/>
      <c r="Q92" s="295"/>
      <c r="R92" s="295"/>
      <c r="S92" s="295"/>
      <c r="T92" s="295"/>
      <c r="U92" s="295"/>
      <c r="V92" s="295"/>
      <c r="W92" s="295"/>
      <c r="X92" s="295"/>
      <c r="Y92" s="411">
        <v>0</v>
      </c>
      <c r="Z92" s="411">
        <v>0</v>
      </c>
      <c r="AA92" s="411">
        <v>0</v>
      </c>
      <c r="AB92" s="411">
        <v>0</v>
      </c>
      <c r="AC92" s="411">
        <v>0</v>
      </c>
      <c r="AD92" s="411">
        <v>0</v>
      </c>
      <c r="AE92" s="411">
        <v>0</v>
      </c>
      <c r="AF92" s="411">
        <f t="shared" ref="AF92:AL92" si="88">AF91</f>
        <v>0</v>
      </c>
      <c r="AG92" s="411">
        <f t="shared" si="88"/>
        <v>0</v>
      </c>
      <c r="AH92" s="411">
        <f t="shared" si="88"/>
        <v>0</v>
      </c>
      <c r="AI92" s="411">
        <f t="shared" si="88"/>
        <v>0</v>
      </c>
      <c r="AJ92" s="411">
        <f t="shared" si="88"/>
        <v>0</v>
      </c>
      <c r="AK92" s="411">
        <f t="shared" si="88"/>
        <v>0</v>
      </c>
      <c r="AL92" s="411">
        <f t="shared" si="88"/>
        <v>0</v>
      </c>
      <c r="AM92" s="306"/>
    </row>
    <row r="93" spans="1:40" outlineLevel="1">
      <c r="B93" s="294"/>
      <c r="C93" s="291"/>
      <c r="D93" s="291"/>
      <c r="E93" s="291"/>
      <c r="F93" s="291"/>
      <c r="G93" s="291"/>
      <c r="H93" s="291"/>
      <c r="I93" s="291"/>
      <c r="J93" s="291"/>
      <c r="K93" s="291"/>
      <c r="L93" s="291"/>
      <c r="M93" s="291"/>
      <c r="N93" s="291"/>
      <c r="O93" s="291"/>
      <c r="P93" s="291"/>
      <c r="Q93" s="291"/>
      <c r="R93" s="291"/>
      <c r="S93" s="291"/>
      <c r="T93" s="291"/>
      <c r="U93" s="291"/>
      <c r="V93" s="291"/>
      <c r="W93" s="291"/>
      <c r="X93" s="291"/>
      <c r="Y93" s="422"/>
      <c r="Z93" s="425"/>
      <c r="AA93" s="425"/>
      <c r="AB93" s="425"/>
      <c r="AC93" s="425"/>
      <c r="AD93" s="425"/>
      <c r="AE93" s="425"/>
      <c r="AF93" s="425"/>
      <c r="AG93" s="425"/>
      <c r="AH93" s="425"/>
      <c r="AI93" s="425"/>
      <c r="AJ93" s="425"/>
      <c r="AK93" s="425"/>
      <c r="AL93" s="425"/>
      <c r="AM93" s="306"/>
    </row>
    <row r="94" spans="1:40" outlineLevel="1">
      <c r="A94" s="522">
        <v>18</v>
      </c>
      <c r="B94" s="520" t="s">
        <v>109</v>
      </c>
      <c r="C94" s="291" t="s">
        <v>25</v>
      </c>
      <c r="D94" s="295"/>
      <c r="E94" s="295"/>
      <c r="F94" s="295"/>
      <c r="G94" s="295"/>
      <c r="H94" s="295"/>
      <c r="I94" s="295"/>
      <c r="J94" s="295"/>
      <c r="K94" s="295"/>
      <c r="L94" s="295"/>
      <c r="M94" s="295"/>
      <c r="N94" s="295">
        <v>12</v>
      </c>
      <c r="O94" s="295"/>
      <c r="P94" s="295"/>
      <c r="Q94" s="295"/>
      <c r="R94" s="295"/>
      <c r="S94" s="295"/>
      <c r="T94" s="295"/>
      <c r="U94" s="295"/>
      <c r="V94" s="295"/>
      <c r="W94" s="295"/>
      <c r="X94" s="295"/>
      <c r="Y94" s="426"/>
      <c r="Z94" s="410"/>
      <c r="AA94" s="410"/>
      <c r="AB94" s="410"/>
      <c r="AC94" s="410"/>
      <c r="AD94" s="410"/>
      <c r="AE94" s="410"/>
      <c r="AF94" s="415"/>
      <c r="AG94" s="415"/>
      <c r="AH94" s="415"/>
      <c r="AI94" s="415"/>
      <c r="AJ94" s="415"/>
      <c r="AK94" s="415"/>
      <c r="AL94" s="415"/>
      <c r="AM94" s="296">
        <f>SUM(Y94:AL94)</f>
        <v>0</v>
      </c>
    </row>
    <row r="95" spans="1:40" outlineLevel="1">
      <c r="B95" s="294" t="s">
        <v>267</v>
      </c>
      <c r="C95" s="291" t="s">
        <v>163</v>
      </c>
      <c r="D95" s="295"/>
      <c r="E95" s="295"/>
      <c r="F95" s="295"/>
      <c r="G95" s="295"/>
      <c r="H95" s="295"/>
      <c r="I95" s="295"/>
      <c r="J95" s="295"/>
      <c r="K95" s="295"/>
      <c r="L95" s="295"/>
      <c r="M95" s="295"/>
      <c r="N95" s="295">
        <f>N94</f>
        <v>12</v>
      </c>
      <c r="O95" s="295"/>
      <c r="P95" s="295"/>
      <c r="Q95" s="295"/>
      <c r="R95" s="295"/>
      <c r="S95" s="295"/>
      <c r="T95" s="295"/>
      <c r="U95" s="295"/>
      <c r="V95" s="295"/>
      <c r="W95" s="295"/>
      <c r="X95" s="295"/>
      <c r="Y95" s="411">
        <v>0</v>
      </c>
      <c r="Z95" s="411">
        <v>0</v>
      </c>
      <c r="AA95" s="411">
        <v>0</v>
      </c>
      <c r="AB95" s="411">
        <v>0</v>
      </c>
      <c r="AC95" s="411">
        <v>0</v>
      </c>
      <c r="AD95" s="411">
        <v>0</v>
      </c>
      <c r="AE95" s="411">
        <v>0</v>
      </c>
      <c r="AF95" s="411">
        <f t="shared" ref="AF95" si="89">AF94</f>
        <v>0</v>
      </c>
      <c r="AG95" s="411">
        <f t="shared" ref="AG95" si="90">AG94</f>
        <v>0</v>
      </c>
      <c r="AH95" s="411">
        <f t="shared" ref="AH95" si="91">AH94</f>
        <v>0</v>
      </c>
      <c r="AI95" s="411">
        <f t="shared" ref="AI95" si="92">AI94</f>
        <v>0</v>
      </c>
      <c r="AJ95" s="411">
        <f t="shared" ref="AJ95" si="93">AJ94</f>
        <v>0</v>
      </c>
      <c r="AK95" s="411">
        <f t="shared" ref="AK95" si="94">AK94</f>
        <v>0</v>
      </c>
      <c r="AL95" s="411">
        <f t="shared" ref="AL95" si="95">AL94</f>
        <v>0</v>
      </c>
      <c r="AM95" s="306"/>
    </row>
    <row r="96" spans="1:40" outlineLevel="1">
      <c r="B96" s="322"/>
      <c r="C96" s="291"/>
      <c r="D96" s="291"/>
      <c r="E96" s="291"/>
      <c r="F96" s="291"/>
      <c r="G96" s="291"/>
      <c r="H96" s="291"/>
      <c r="I96" s="291"/>
      <c r="J96" s="291"/>
      <c r="K96" s="291"/>
      <c r="L96" s="291"/>
      <c r="M96" s="291"/>
      <c r="N96" s="291"/>
      <c r="O96" s="291"/>
      <c r="P96" s="291"/>
      <c r="Q96" s="291"/>
      <c r="R96" s="291"/>
      <c r="S96" s="291"/>
      <c r="T96" s="291"/>
      <c r="U96" s="291"/>
      <c r="V96" s="291"/>
      <c r="W96" s="291"/>
      <c r="X96" s="291"/>
      <c r="Y96" s="423"/>
      <c r="Z96" s="424"/>
      <c r="AA96" s="424"/>
      <c r="AB96" s="424"/>
      <c r="AC96" s="424"/>
      <c r="AD96" s="424"/>
      <c r="AE96" s="424"/>
      <c r="AF96" s="424"/>
      <c r="AG96" s="424"/>
      <c r="AH96" s="424"/>
      <c r="AI96" s="424"/>
      <c r="AJ96" s="424"/>
      <c r="AK96" s="424"/>
      <c r="AL96" s="424"/>
      <c r="AM96" s="297"/>
    </row>
    <row r="97" spans="1:39" outlineLevel="1">
      <c r="A97" s="522">
        <v>19</v>
      </c>
      <c r="B97" s="520" t="s">
        <v>111</v>
      </c>
      <c r="C97" s="291" t="s">
        <v>25</v>
      </c>
      <c r="D97" s="295"/>
      <c r="E97" s="295"/>
      <c r="F97" s="295"/>
      <c r="G97" s="295"/>
      <c r="H97" s="295"/>
      <c r="I97" s="295"/>
      <c r="J97" s="295"/>
      <c r="K97" s="295"/>
      <c r="L97" s="295"/>
      <c r="M97" s="295"/>
      <c r="N97" s="295">
        <v>12</v>
      </c>
      <c r="O97" s="295"/>
      <c r="P97" s="295"/>
      <c r="Q97" s="295"/>
      <c r="R97" s="295"/>
      <c r="S97" s="295"/>
      <c r="T97" s="295"/>
      <c r="U97" s="295"/>
      <c r="V97" s="295"/>
      <c r="W97" s="295"/>
      <c r="X97" s="295"/>
      <c r="Y97" s="426"/>
      <c r="Z97" s="410"/>
      <c r="AA97" s="410"/>
      <c r="AB97" s="410"/>
      <c r="AC97" s="410"/>
      <c r="AD97" s="410"/>
      <c r="AE97" s="410"/>
      <c r="AF97" s="415"/>
      <c r="AG97" s="415"/>
      <c r="AH97" s="415"/>
      <c r="AI97" s="415"/>
      <c r="AJ97" s="415"/>
      <c r="AK97" s="415"/>
      <c r="AL97" s="415"/>
      <c r="AM97" s="296">
        <f>SUM(Y97:AL97)</f>
        <v>0</v>
      </c>
    </row>
    <row r="98" spans="1:39" outlineLevel="1">
      <c r="B98" s="294" t="s">
        <v>267</v>
      </c>
      <c r="C98" s="291" t="s">
        <v>163</v>
      </c>
      <c r="D98" s="295"/>
      <c r="E98" s="295"/>
      <c r="F98" s="295"/>
      <c r="G98" s="295"/>
      <c r="H98" s="295"/>
      <c r="I98" s="295"/>
      <c r="J98" s="295"/>
      <c r="K98" s="295"/>
      <c r="L98" s="295"/>
      <c r="M98" s="295"/>
      <c r="N98" s="295">
        <f>N97</f>
        <v>12</v>
      </c>
      <c r="O98" s="295"/>
      <c r="P98" s="295"/>
      <c r="Q98" s="295"/>
      <c r="R98" s="295"/>
      <c r="S98" s="295"/>
      <c r="T98" s="295"/>
      <c r="U98" s="295"/>
      <c r="V98" s="295"/>
      <c r="W98" s="295"/>
      <c r="X98" s="295"/>
      <c r="Y98" s="411">
        <v>0</v>
      </c>
      <c r="Z98" s="411">
        <v>0</v>
      </c>
      <c r="AA98" s="411">
        <v>0</v>
      </c>
      <c r="AB98" s="411">
        <v>0</v>
      </c>
      <c r="AC98" s="411">
        <v>0</v>
      </c>
      <c r="AD98" s="411">
        <v>0</v>
      </c>
      <c r="AE98" s="411">
        <v>0</v>
      </c>
      <c r="AF98" s="411">
        <f t="shared" ref="AF98:AL98" si="96">AF97</f>
        <v>0</v>
      </c>
      <c r="AG98" s="411">
        <f t="shared" si="96"/>
        <v>0</v>
      </c>
      <c r="AH98" s="411">
        <f t="shared" si="96"/>
        <v>0</v>
      </c>
      <c r="AI98" s="411">
        <f t="shared" si="96"/>
        <v>0</v>
      </c>
      <c r="AJ98" s="411">
        <f t="shared" si="96"/>
        <v>0</v>
      </c>
      <c r="AK98" s="411">
        <f t="shared" si="96"/>
        <v>0</v>
      </c>
      <c r="AL98" s="411">
        <f t="shared" si="96"/>
        <v>0</v>
      </c>
      <c r="AM98" s="297"/>
    </row>
    <row r="99" spans="1:39" outlineLevel="1">
      <c r="B99" s="322"/>
      <c r="C99" s="291"/>
      <c r="D99" s="291"/>
      <c r="E99" s="291"/>
      <c r="F99" s="291"/>
      <c r="G99" s="291"/>
      <c r="H99" s="291"/>
      <c r="I99" s="291"/>
      <c r="J99" s="291"/>
      <c r="K99" s="291"/>
      <c r="L99" s="291"/>
      <c r="M99" s="291"/>
      <c r="N99" s="291"/>
      <c r="O99" s="291"/>
      <c r="P99" s="291"/>
      <c r="Q99" s="291"/>
      <c r="R99" s="291"/>
      <c r="S99" s="291"/>
      <c r="T99" s="291"/>
      <c r="U99" s="291"/>
      <c r="V99" s="291"/>
      <c r="W99" s="291"/>
      <c r="X99" s="291"/>
      <c r="Y99" s="412"/>
      <c r="Z99" s="412"/>
      <c r="AA99" s="412"/>
      <c r="AB99" s="412"/>
      <c r="AC99" s="412"/>
      <c r="AD99" s="412"/>
      <c r="AE99" s="412"/>
      <c r="AF99" s="412"/>
      <c r="AG99" s="412"/>
      <c r="AH99" s="412"/>
      <c r="AI99" s="412"/>
      <c r="AJ99" s="412"/>
      <c r="AK99" s="412"/>
      <c r="AL99" s="412"/>
      <c r="AM99" s="306"/>
    </row>
    <row r="100" spans="1:39" outlineLevel="1">
      <c r="A100" s="522">
        <v>20</v>
      </c>
      <c r="B100" s="520" t="s">
        <v>110</v>
      </c>
      <c r="C100" s="291" t="s">
        <v>25</v>
      </c>
      <c r="D100" s="295"/>
      <c r="E100" s="295"/>
      <c r="F100" s="295"/>
      <c r="G100" s="295"/>
      <c r="H100" s="295"/>
      <c r="I100" s="295"/>
      <c r="J100" s="295"/>
      <c r="K100" s="295"/>
      <c r="L100" s="295"/>
      <c r="M100" s="295"/>
      <c r="N100" s="295">
        <v>12</v>
      </c>
      <c r="O100" s="295"/>
      <c r="P100" s="295"/>
      <c r="Q100" s="295"/>
      <c r="R100" s="295"/>
      <c r="S100" s="295"/>
      <c r="T100" s="295"/>
      <c r="U100" s="295"/>
      <c r="V100" s="295"/>
      <c r="W100" s="295"/>
      <c r="X100" s="295"/>
      <c r="Y100" s="426"/>
      <c r="Z100" s="410"/>
      <c r="AA100" s="410"/>
      <c r="AB100" s="410"/>
      <c r="AC100" s="410"/>
      <c r="AD100" s="410"/>
      <c r="AE100" s="410"/>
      <c r="AF100" s="415"/>
      <c r="AG100" s="415"/>
      <c r="AH100" s="415"/>
      <c r="AI100" s="415"/>
      <c r="AJ100" s="415"/>
      <c r="AK100" s="415"/>
      <c r="AL100" s="415"/>
      <c r="AM100" s="296">
        <f>SUM(Y100:AL100)</f>
        <v>0</v>
      </c>
    </row>
    <row r="101" spans="1:39" outlineLevel="1">
      <c r="B101" s="294" t="s">
        <v>267</v>
      </c>
      <c r="C101" s="291" t="s">
        <v>163</v>
      </c>
      <c r="D101" s="295"/>
      <c r="E101" s="295"/>
      <c r="F101" s="295"/>
      <c r="G101" s="295"/>
      <c r="H101" s="295"/>
      <c r="I101" s="295"/>
      <c r="J101" s="295"/>
      <c r="K101" s="295"/>
      <c r="L101" s="295"/>
      <c r="M101" s="295"/>
      <c r="N101" s="295">
        <f>N100</f>
        <v>12</v>
      </c>
      <c r="O101" s="295"/>
      <c r="P101" s="295"/>
      <c r="Q101" s="295"/>
      <c r="R101" s="295"/>
      <c r="S101" s="295"/>
      <c r="T101" s="295"/>
      <c r="U101" s="295"/>
      <c r="V101" s="295"/>
      <c r="W101" s="295"/>
      <c r="X101" s="295"/>
      <c r="Y101" s="411">
        <v>0</v>
      </c>
      <c r="Z101" s="411">
        <v>0</v>
      </c>
      <c r="AA101" s="411">
        <v>0</v>
      </c>
      <c r="AB101" s="411">
        <v>0</v>
      </c>
      <c r="AC101" s="411">
        <v>0</v>
      </c>
      <c r="AD101" s="411">
        <v>0</v>
      </c>
      <c r="AE101" s="411">
        <v>0</v>
      </c>
      <c r="AF101" s="411">
        <f t="shared" ref="AF101:AL101" si="97">AF100</f>
        <v>0</v>
      </c>
      <c r="AG101" s="411">
        <f t="shared" si="97"/>
        <v>0</v>
      </c>
      <c r="AH101" s="411">
        <f t="shared" si="97"/>
        <v>0</v>
      </c>
      <c r="AI101" s="411">
        <f t="shared" si="97"/>
        <v>0</v>
      </c>
      <c r="AJ101" s="411">
        <f t="shared" si="97"/>
        <v>0</v>
      </c>
      <c r="AK101" s="411">
        <f t="shared" si="97"/>
        <v>0</v>
      </c>
      <c r="AL101" s="411">
        <f t="shared" si="97"/>
        <v>0</v>
      </c>
      <c r="AM101" s="306"/>
    </row>
    <row r="102" spans="1:39" ht="15.75" outlineLevel="1">
      <c r="B102" s="323"/>
      <c r="C102" s="300"/>
      <c r="D102" s="291"/>
      <c r="E102" s="291"/>
      <c r="F102" s="291"/>
      <c r="G102" s="291"/>
      <c r="H102" s="291"/>
      <c r="I102" s="291"/>
      <c r="J102" s="291"/>
      <c r="K102" s="291"/>
      <c r="L102" s="291"/>
      <c r="M102" s="291"/>
      <c r="N102" s="300"/>
      <c r="O102" s="291"/>
      <c r="P102" s="291"/>
      <c r="Q102" s="291"/>
      <c r="R102" s="291"/>
      <c r="S102" s="291"/>
      <c r="T102" s="291"/>
      <c r="U102" s="291"/>
      <c r="V102" s="291"/>
      <c r="W102" s="291"/>
      <c r="X102" s="291"/>
      <c r="Y102" s="412"/>
      <c r="Z102" s="412"/>
      <c r="AA102" s="412"/>
      <c r="AB102" s="412"/>
      <c r="AC102" s="412"/>
      <c r="AD102" s="412"/>
      <c r="AE102" s="412"/>
      <c r="AF102" s="412"/>
      <c r="AG102" s="412"/>
      <c r="AH102" s="412"/>
      <c r="AI102" s="412"/>
      <c r="AJ102" s="412"/>
      <c r="AK102" s="412"/>
      <c r="AL102" s="412"/>
      <c r="AM102" s="306"/>
    </row>
    <row r="103" spans="1:39" ht="15.75" outlineLevel="1">
      <c r="B103" s="518" t="s">
        <v>503</v>
      </c>
      <c r="C103" s="291"/>
      <c r="D103" s="291"/>
      <c r="E103" s="291"/>
      <c r="F103" s="291"/>
      <c r="G103" s="291"/>
      <c r="H103" s="291"/>
      <c r="I103" s="291"/>
      <c r="J103" s="291"/>
      <c r="K103" s="291"/>
      <c r="L103" s="291"/>
      <c r="M103" s="291"/>
      <c r="N103" s="291"/>
      <c r="O103" s="291"/>
      <c r="P103" s="291"/>
      <c r="Q103" s="291"/>
      <c r="R103" s="291"/>
      <c r="S103" s="291"/>
      <c r="T103" s="291"/>
      <c r="U103" s="291"/>
      <c r="V103" s="291"/>
      <c r="W103" s="291"/>
      <c r="X103" s="291"/>
      <c r="Y103" s="422"/>
      <c r="Z103" s="425"/>
      <c r="AA103" s="425"/>
      <c r="AB103" s="425"/>
      <c r="AC103" s="425"/>
      <c r="AD103" s="425"/>
      <c r="AE103" s="425"/>
      <c r="AF103" s="425"/>
      <c r="AG103" s="425"/>
      <c r="AH103" s="425"/>
      <c r="AI103" s="425"/>
      <c r="AJ103" s="425"/>
      <c r="AK103" s="425"/>
      <c r="AL103" s="425"/>
      <c r="AM103" s="306"/>
    </row>
    <row r="104" spans="1:39" ht="15.75" outlineLevel="1">
      <c r="B104" s="288" t="s">
        <v>499</v>
      </c>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2"/>
      <c r="Z104" s="425"/>
      <c r="AA104" s="425"/>
      <c r="AB104" s="425"/>
      <c r="AC104" s="425"/>
      <c r="AD104" s="425"/>
      <c r="AE104" s="425"/>
      <c r="AF104" s="425"/>
      <c r="AG104" s="425"/>
      <c r="AH104" s="425"/>
      <c r="AI104" s="425"/>
      <c r="AJ104" s="425"/>
      <c r="AK104" s="425"/>
      <c r="AL104" s="425"/>
      <c r="AM104" s="306"/>
    </row>
    <row r="105" spans="1:39" outlineLevel="1">
      <c r="A105" s="522">
        <v>21</v>
      </c>
      <c r="B105" s="520" t="s">
        <v>113</v>
      </c>
      <c r="C105" s="291" t="s">
        <v>25</v>
      </c>
      <c r="D105" s="295">
        <v>3913143</v>
      </c>
      <c r="E105" s="295">
        <v>3879729</v>
      </c>
      <c r="F105" s="295">
        <v>3879729</v>
      </c>
      <c r="G105" s="295">
        <v>3879729</v>
      </c>
      <c r="H105" s="295">
        <v>3879729</v>
      </c>
      <c r="I105" s="295">
        <v>3879729</v>
      </c>
      <c r="J105" s="295">
        <v>3879729</v>
      </c>
      <c r="K105" s="295">
        <v>3877505</v>
      </c>
      <c r="L105" s="295">
        <v>3877505</v>
      </c>
      <c r="M105" s="295">
        <v>3877505</v>
      </c>
      <c r="N105" s="291"/>
      <c r="O105" s="295">
        <v>252</v>
      </c>
      <c r="P105" s="295">
        <v>250</v>
      </c>
      <c r="Q105" s="295">
        <v>250</v>
      </c>
      <c r="R105" s="295">
        <v>250</v>
      </c>
      <c r="S105" s="295">
        <v>250</v>
      </c>
      <c r="T105" s="295">
        <v>250</v>
      </c>
      <c r="U105" s="295">
        <v>250</v>
      </c>
      <c r="V105" s="295">
        <v>249</v>
      </c>
      <c r="W105" s="295">
        <v>249</v>
      </c>
      <c r="X105" s="295">
        <v>249</v>
      </c>
      <c r="Y105" s="533">
        <v>1</v>
      </c>
      <c r="Z105" s="410"/>
      <c r="AA105" s="410"/>
      <c r="AB105" s="410"/>
      <c r="AC105" s="410"/>
      <c r="AD105" s="410"/>
      <c r="AE105" s="410"/>
      <c r="AF105" s="410"/>
      <c r="AG105" s="410"/>
      <c r="AH105" s="410"/>
      <c r="AI105" s="410"/>
      <c r="AJ105" s="410"/>
      <c r="AK105" s="410"/>
      <c r="AL105" s="410"/>
      <c r="AM105" s="296">
        <f>SUM(Y105:AL105)</f>
        <v>1</v>
      </c>
    </row>
    <row r="106" spans="1:39" outlineLevel="1">
      <c r="B106" s="294" t="s">
        <v>267</v>
      </c>
      <c r="C106" s="291" t="s">
        <v>163</v>
      </c>
      <c r="D106" s="295">
        <v>388248</v>
      </c>
      <c r="E106" s="295">
        <v>382738</v>
      </c>
      <c r="F106" s="295">
        <v>382738</v>
      </c>
      <c r="G106" s="295">
        <v>382738</v>
      </c>
      <c r="H106" s="295">
        <v>382738</v>
      </c>
      <c r="I106" s="295">
        <v>382738</v>
      </c>
      <c r="J106" s="295">
        <v>382738</v>
      </c>
      <c r="K106" s="295">
        <v>382396</v>
      </c>
      <c r="L106" s="295">
        <v>382396</v>
      </c>
      <c r="M106" s="295">
        <v>382396</v>
      </c>
      <c r="N106" s="291"/>
      <c r="O106" s="295">
        <v>25</v>
      </c>
      <c r="P106" s="295">
        <v>25</v>
      </c>
      <c r="Q106" s="295">
        <v>25</v>
      </c>
      <c r="R106" s="295">
        <v>25</v>
      </c>
      <c r="S106" s="295">
        <v>25</v>
      </c>
      <c r="T106" s="295">
        <v>25</v>
      </c>
      <c r="U106" s="295">
        <v>25</v>
      </c>
      <c r="V106" s="295">
        <v>25</v>
      </c>
      <c r="W106" s="295">
        <v>25</v>
      </c>
      <c r="X106" s="295">
        <v>25</v>
      </c>
      <c r="Y106" s="411">
        <v>1</v>
      </c>
      <c r="Z106" s="411">
        <v>0</v>
      </c>
      <c r="AA106" s="411">
        <v>0</v>
      </c>
      <c r="AB106" s="411">
        <v>0</v>
      </c>
      <c r="AC106" s="411">
        <v>0</v>
      </c>
      <c r="AD106" s="411">
        <v>0</v>
      </c>
      <c r="AE106" s="411">
        <v>0</v>
      </c>
      <c r="AF106" s="411">
        <f t="shared" ref="AF106" si="98">AF105</f>
        <v>0</v>
      </c>
      <c r="AG106" s="411">
        <f t="shared" ref="AG106" si="99">AG105</f>
        <v>0</v>
      </c>
      <c r="AH106" s="411">
        <f t="shared" ref="AH106" si="100">AH105</f>
        <v>0</v>
      </c>
      <c r="AI106" s="411">
        <f t="shared" ref="AI106" si="101">AI105</f>
        <v>0</v>
      </c>
      <c r="AJ106" s="411">
        <f t="shared" ref="AJ106" si="102">AJ105</f>
        <v>0</v>
      </c>
      <c r="AK106" s="411">
        <f t="shared" ref="AK106" si="103">AK105</f>
        <v>0</v>
      </c>
      <c r="AL106" s="411">
        <f t="shared" ref="AL106" si="104">AL105</f>
        <v>0</v>
      </c>
      <c r="AM106" s="306"/>
    </row>
    <row r="107" spans="1:39" outlineLevel="1">
      <c r="B107" s="294"/>
      <c r="C107" s="291"/>
      <c r="D107" s="291"/>
      <c r="E107" s="291"/>
      <c r="F107" s="291"/>
      <c r="G107" s="291"/>
      <c r="H107" s="291"/>
      <c r="I107" s="291"/>
      <c r="J107" s="291"/>
      <c r="K107" s="291"/>
      <c r="L107" s="291"/>
      <c r="M107" s="291"/>
      <c r="N107" s="291"/>
      <c r="O107" s="291"/>
      <c r="P107" s="291"/>
      <c r="Q107" s="291"/>
      <c r="R107" s="291"/>
      <c r="S107" s="291"/>
      <c r="T107" s="291"/>
      <c r="U107" s="291"/>
      <c r="V107" s="291"/>
      <c r="W107" s="291"/>
      <c r="X107" s="291"/>
      <c r="Y107" s="422"/>
      <c r="Z107" s="425"/>
      <c r="AA107" s="425"/>
      <c r="AB107" s="425"/>
      <c r="AC107" s="425"/>
      <c r="AD107" s="425"/>
      <c r="AE107" s="425"/>
      <c r="AF107" s="425"/>
      <c r="AG107" s="425"/>
      <c r="AH107" s="425"/>
      <c r="AI107" s="425"/>
      <c r="AJ107" s="425"/>
      <c r="AK107" s="425"/>
      <c r="AL107" s="425"/>
      <c r="AM107" s="306"/>
    </row>
    <row r="108" spans="1:39" ht="30" outlineLevel="1">
      <c r="A108" s="522">
        <v>22</v>
      </c>
      <c r="B108" s="520" t="s">
        <v>114</v>
      </c>
      <c r="C108" s="291" t="s">
        <v>25</v>
      </c>
      <c r="D108" s="295">
        <v>1587453</v>
      </c>
      <c r="E108" s="295">
        <v>1587453</v>
      </c>
      <c r="F108" s="295">
        <v>1587453</v>
      </c>
      <c r="G108" s="295">
        <v>1587453</v>
      </c>
      <c r="H108" s="295">
        <v>1587453</v>
      </c>
      <c r="I108" s="295">
        <v>1587453</v>
      </c>
      <c r="J108" s="295">
        <v>1587453</v>
      </c>
      <c r="K108" s="295">
        <v>1587453</v>
      </c>
      <c r="L108" s="295">
        <v>1587453</v>
      </c>
      <c r="M108" s="295">
        <v>1587453</v>
      </c>
      <c r="N108" s="291"/>
      <c r="O108" s="295">
        <v>837</v>
      </c>
      <c r="P108" s="295">
        <v>837</v>
      </c>
      <c r="Q108" s="295">
        <v>837</v>
      </c>
      <c r="R108" s="295">
        <v>837</v>
      </c>
      <c r="S108" s="295">
        <v>837</v>
      </c>
      <c r="T108" s="295">
        <v>837</v>
      </c>
      <c r="U108" s="295">
        <v>837</v>
      </c>
      <c r="V108" s="295">
        <v>837</v>
      </c>
      <c r="W108" s="295">
        <v>837</v>
      </c>
      <c r="X108" s="295">
        <v>837</v>
      </c>
      <c r="Y108" s="533">
        <v>1</v>
      </c>
      <c r="Z108" s="410"/>
      <c r="AA108" s="410"/>
      <c r="AB108" s="410"/>
      <c r="AC108" s="410"/>
      <c r="AD108" s="410"/>
      <c r="AE108" s="410"/>
      <c r="AF108" s="410"/>
      <c r="AG108" s="410"/>
      <c r="AH108" s="410"/>
      <c r="AI108" s="410"/>
      <c r="AJ108" s="410"/>
      <c r="AK108" s="410"/>
      <c r="AL108" s="410"/>
      <c r="AM108" s="296">
        <f>SUM(Y108:AL108)</f>
        <v>1</v>
      </c>
    </row>
    <row r="109" spans="1:39" outlineLevel="1">
      <c r="B109" s="294" t="s">
        <v>267</v>
      </c>
      <c r="C109" s="291" t="s">
        <v>163</v>
      </c>
      <c r="D109" s="295">
        <v>172830</v>
      </c>
      <c r="E109" s="295">
        <v>172830</v>
      </c>
      <c r="F109" s="295">
        <v>172830</v>
      </c>
      <c r="G109" s="295">
        <v>172830</v>
      </c>
      <c r="H109" s="295">
        <v>172830</v>
      </c>
      <c r="I109" s="295">
        <v>172830</v>
      </c>
      <c r="J109" s="295">
        <v>172830</v>
      </c>
      <c r="K109" s="295">
        <v>172830</v>
      </c>
      <c r="L109" s="295">
        <v>172830</v>
      </c>
      <c r="M109" s="295">
        <v>172830</v>
      </c>
      <c r="N109" s="291"/>
      <c r="O109" s="295">
        <v>90</v>
      </c>
      <c r="P109" s="295">
        <v>90</v>
      </c>
      <c r="Q109" s="295">
        <v>90</v>
      </c>
      <c r="R109" s="295">
        <v>90</v>
      </c>
      <c r="S109" s="295">
        <v>90</v>
      </c>
      <c r="T109" s="295">
        <v>90</v>
      </c>
      <c r="U109" s="295">
        <v>90</v>
      </c>
      <c r="V109" s="295">
        <v>90</v>
      </c>
      <c r="W109" s="295">
        <v>90</v>
      </c>
      <c r="X109" s="295">
        <v>90</v>
      </c>
      <c r="Y109" s="411">
        <v>1</v>
      </c>
      <c r="Z109" s="411">
        <v>0</v>
      </c>
      <c r="AA109" s="411">
        <v>0</v>
      </c>
      <c r="AB109" s="411">
        <v>0</v>
      </c>
      <c r="AC109" s="411">
        <v>0</v>
      </c>
      <c r="AD109" s="411">
        <v>0</v>
      </c>
      <c r="AE109" s="411">
        <v>0</v>
      </c>
      <c r="AF109" s="411">
        <f t="shared" ref="AF109" si="105">AF108</f>
        <v>0</v>
      </c>
      <c r="AG109" s="411">
        <f t="shared" ref="AG109" si="106">AG108</f>
        <v>0</v>
      </c>
      <c r="AH109" s="411">
        <f t="shared" ref="AH109" si="107">AH108</f>
        <v>0</v>
      </c>
      <c r="AI109" s="411">
        <f t="shared" ref="AI109" si="108">AI108</f>
        <v>0</v>
      </c>
      <c r="AJ109" s="411">
        <f t="shared" ref="AJ109" si="109">AJ108</f>
        <v>0</v>
      </c>
      <c r="AK109" s="411">
        <f t="shared" ref="AK109" si="110">AK108</f>
        <v>0</v>
      </c>
      <c r="AL109" s="411">
        <f t="shared" ref="AL109" si="111">AL108</f>
        <v>0</v>
      </c>
      <c r="AM109" s="306"/>
    </row>
    <row r="110" spans="1:39" outlineLevel="1">
      <c r="B110" s="294"/>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22"/>
      <c r="Z110" s="425"/>
      <c r="AA110" s="425"/>
      <c r="AB110" s="425"/>
      <c r="AC110" s="425"/>
      <c r="AD110" s="425"/>
      <c r="AE110" s="425"/>
      <c r="AF110" s="425"/>
      <c r="AG110" s="425"/>
      <c r="AH110" s="425"/>
      <c r="AI110" s="425"/>
      <c r="AJ110" s="425"/>
      <c r="AK110" s="425"/>
      <c r="AL110" s="425"/>
      <c r="AM110" s="306"/>
    </row>
    <row r="111" spans="1:39" ht="30" outlineLevel="1">
      <c r="A111" s="522">
        <v>23</v>
      </c>
      <c r="B111" s="520" t="s">
        <v>115</v>
      </c>
      <c r="C111" s="291" t="s">
        <v>25</v>
      </c>
      <c r="D111" s="295"/>
      <c r="E111" s="295"/>
      <c r="F111" s="295"/>
      <c r="G111" s="295"/>
      <c r="H111" s="295"/>
      <c r="I111" s="295"/>
      <c r="J111" s="295"/>
      <c r="K111" s="295"/>
      <c r="L111" s="295"/>
      <c r="M111" s="295"/>
      <c r="N111" s="291"/>
      <c r="O111" s="295"/>
      <c r="P111" s="295"/>
      <c r="Q111" s="295"/>
      <c r="R111" s="295"/>
      <c r="S111" s="295"/>
      <c r="T111" s="295"/>
      <c r="U111" s="295"/>
      <c r="V111" s="295"/>
      <c r="W111" s="295"/>
      <c r="X111" s="295"/>
      <c r="Y111" s="410"/>
      <c r="Z111" s="410"/>
      <c r="AA111" s="410"/>
      <c r="AB111" s="410"/>
      <c r="AC111" s="410"/>
      <c r="AD111" s="410"/>
      <c r="AE111" s="410"/>
      <c r="AF111" s="410"/>
      <c r="AG111" s="410"/>
      <c r="AH111" s="410"/>
      <c r="AI111" s="410"/>
      <c r="AJ111" s="410"/>
      <c r="AK111" s="410"/>
      <c r="AL111" s="410"/>
      <c r="AM111" s="296">
        <f>SUM(Y111:AL111)</f>
        <v>0</v>
      </c>
    </row>
    <row r="112" spans="1:39" outlineLevel="1">
      <c r="B112" s="294" t="s">
        <v>267</v>
      </c>
      <c r="C112" s="291" t="s">
        <v>163</v>
      </c>
      <c r="D112" s="295"/>
      <c r="E112" s="295"/>
      <c r="F112" s="295"/>
      <c r="G112" s="295"/>
      <c r="H112" s="295"/>
      <c r="I112" s="295"/>
      <c r="J112" s="295"/>
      <c r="K112" s="295"/>
      <c r="L112" s="295"/>
      <c r="M112" s="295"/>
      <c r="N112" s="291"/>
      <c r="O112" s="295"/>
      <c r="P112" s="295"/>
      <c r="Q112" s="295"/>
      <c r="R112" s="295"/>
      <c r="S112" s="295"/>
      <c r="T112" s="295"/>
      <c r="U112" s="295"/>
      <c r="V112" s="295"/>
      <c r="W112" s="295"/>
      <c r="X112" s="295"/>
      <c r="Y112" s="411">
        <v>0</v>
      </c>
      <c r="Z112" s="411">
        <v>0</v>
      </c>
      <c r="AA112" s="411">
        <v>0</v>
      </c>
      <c r="AB112" s="411">
        <v>0</v>
      </c>
      <c r="AC112" s="411">
        <v>0</v>
      </c>
      <c r="AD112" s="411">
        <v>0</v>
      </c>
      <c r="AE112" s="411">
        <v>0</v>
      </c>
      <c r="AF112" s="411">
        <f t="shared" ref="AF112" si="112">AF111</f>
        <v>0</v>
      </c>
      <c r="AG112" s="411">
        <f t="shared" ref="AG112" si="113">AG111</f>
        <v>0</v>
      </c>
      <c r="AH112" s="411">
        <f t="shared" ref="AH112" si="114">AH111</f>
        <v>0</v>
      </c>
      <c r="AI112" s="411">
        <f t="shared" ref="AI112" si="115">AI111</f>
        <v>0</v>
      </c>
      <c r="AJ112" s="411">
        <f t="shared" ref="AJ112" si="116">AJ111</f>
        <v>0</v>
      </c>
      <c r="AK112" s="411">
        <f t="shared" ref="AK112" si="117">AK111</f>
        <v>0</v>
      </c>
      <c r="AL112" s="411">
        <f t="shared" ref="AL112" si="118">AL111</f>
        <v>0</v>
      </c>
      <c r="AM112" s="306"/>
    </row>
    <row r="113" spans="1:39" outlineLevel="1">
      <c r="B113" s="322"/>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422"/>
      <c r="Z113" s="425"/>
      <c r="AA113" s="425"/>
      <c r="AB113" s="425"/>
      <c r="AC113" s="425"/>
      <c r="AD113" s="425"/>
      <c r="AE113" s="425"/>
      <c r="AF113" s="425"/>
      <c r="AG113" s="425"/>
      <c r="AH113" s="425"/>
      <c r="AI113" s="425"/>
      <c r="AJ113" s="425"/>
      <c r="AK113" s="425"/>
      <c r="AL113" s="425"/>
      <c r="AM113" s="306"/>
    </row>
    <row r="114" spans="1:39" ht="30" outlineLevel="1">
      <c r="A114" s="522">
        <v>24</v>
      </c>
      <c r="B114" s="520" t="s">
        <v>116</v>
      </c>
      <c r="C114" s="291" t="s">
        <v>25</v>
      </c>
      <c r="D114" s="295"/>
      <c r="E114" s="295"/>
      <c r="F114" s="295"/>
      <c r="G114" s="295"/>
      <c r="H114" s="295"/>
      <c r="I114" s="295"/>
      <c r="J114" s="295"/>
      <c r="K114" s="295"/>
      <c r="L114" s="295"/>
      <c r="M114" s="295"/>
      <c r="N114" s="291"/>
      <c r="O114" s="295"/>
      <c r="P114" s="295"/>
      <c r="Q114" s="295"/>
      <c r="R114" s="295"/>
      <c r="S114" s="295"/>
      <c r="T114" s="295"/>
      <c r="U114" s="295"/>
      <c r="V114" s="295"/>
      <c r="W114" s="295"/>
      <c r="X114" s="295"/>
      <c r="Y114" s="410"/>
      <c r="Z114" s="410"/>
      <c r="AA114" s="410"/>
      <c r="AB114" s="410"/>
      <c r="AC114" s="410"/>
      <c r="AD114" s="410"/>
      <c r="AE114" s="410"/>
      <c r="AF114" s="410"/>
      <c r="AG114" s="410"/>
      <c r="AH114" s="410"/>
      <c r="AI114" s="410"/>
      <c r="AJ114" s="410"/>
      <c r="AK114" s="410"/>
      <c r="AL114" s="410"/>
      <c r="AM114" s="296">
        <f>SUM(Y114:AL114)</f>
        <v>0</v>
      </c>
    </row>
    <row r="115" spans="1:39" outlineLevel="1">
      <c r="B115" s="294" t="s">
        <v>267</v>
      </c>
      <c r="C115" s="291" t="s">
        <v>163</v>
      </c>
      <c r="D115" s="295"/>
      <c r="E115" s="295"/>
      <c r="F115" s="295"/>
      <c r="G115" s="295"/>
      <c r="H115" s="295"/>
      <c r="I115" s="295"/>
      <c r="J115" s="295"/>
      <c r="K115" s="295"/>
      <c r="L115" s="295"/>
      <c r="M115" s="295"/>
      <c r="N115" s="291"/>
      <c r="O115" s="295"/>
      <c r="P115" s="295"/>
      <c r="Q115" s="295"/>
      <c r="R115" s="295"/>
      <c r="S115" s="295"/>
      <c r="T115" s="295"/>
      <c r="U115" s="295"/>
      <c r="V115" s="295"/>
      <c r="W115" s="295"/>
      <c r="X115" s="295"/>
      <c r="Y115" s="411">
        <v>0</v>
      </c>
      <c r="Z115" s="411">
        <v>0</v>
      </c>
      <c r="AA115" s="411">
        <v>0</v>
      </c>
      <c r="AB115" s="411">
        <v>0</v>
      </c>
      <c r="AC115" s="411">
        <v>0</v>
      </c>
      <c r="AD115" s="411">
        <v>0</v>
      </c>
      <c r="AE115" s="411">
        <v>0</v>
      </c>
      <c r="AF115" s="411">
        <f t="shared" ref="AF115" si="119">AF114</f>
        <v>0</v>
      </c>
      <c r="AG115" s="411">
        <f t="shared" ref="AG115" si="120">AG114</f>
        <v>0</v>
      </c>
      <c r="AH115" s="411">
        <f t="shared" ref="AH115" si="121">AH114</f>
        <v>0</v>
      </c>
      <c r="AI115" s="411">
        <f t="shared" ref="AI115" si="122">AI114</f>
        <v>0</v>
      </c>
      <c r="AJ115" s="411">
        <f t="shared" ref="AJ115" si="123">AJ114</f>
        <v>0</v>
      </c>
      <c r="AK115" s="411">
        <f t="shared" ref="AK115" si="124">AK114</f>
        <v>0</v>
      </c>
      <c r="AL115" s="411">
        <f t="shared" ref="AL115" si="125">AL114</f>
        <v>0</v>
      </c>
      <c r="AM115" s="306"/>
    </row>
    <row r="116" spans="1:39" outlineLevel="1">
      <c r="B116" s="29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412"/>
      <c r="Z116" s="425"/>
      <c r="AA116" s="425"/>
      <c r="AB116" s="425"/>
      <c r="AC116" s="425"/>
      <c r="AD116" s="425"/>
      <c r="AE116" s="425"/>
      <c r="AF116" s="425"/>
      <c r="AG116" s="425"/>
      <c r="AH116" s="425"/>
      <c r="AI116" s="425"/>
      <c r="AJ116" s="425"/>
      <c r="AK116" s="425"/>
      <c r="AL116" s="425"/>
      <c r="AM116" s="306"/>
    </row>
    <row r="117" spans="1:39" ht="15.75" outlineLevel="1">
      <c r="B117" s="288" t="s">
        <v>500</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412"/>
      <c r="Z117" s="425"/>
      <c r="AA117" s="425"/>
      <c r="AB117" s="425"/>
      <c r="AC117" s="425"/>
      <c r="AD117" s="425"/>
      <c r="AE117" s="425"/>
      <c r="AF117" s="425"/>
      <c r="AG117" s="425"/>
      <c r="AH117" s="425"/>
      <c r="AI117" s="425"/>
      <c r="AJ117" s="425"/>
      <c r="AK117" s="425"/>
      <c r="AL117" s="425"/>
      <c r="AM117" s="306"/>
    </row>
    <row r="118" spans="1:39" outlineLevel="1">
      <c r="A118" s="522">
        <v>25</v>
      </c>
      <c r="B118" s="520" t="s">
        <v>117</v>
      </c>
      <c r="C118" s="291" t="s">
        <v>25</v>
      </c>
      <c r="D118" s="295"/>
      <c r="E118" s="295"/>
      <c r="F118" s="295"/>
      <c r="G118" s="295"/>
      <c r="H118" s="295"/>
      <c r="I118" s="295"/>
      <c r="J118" s="295"/>
      <c r="K118" s="295"/>
      <c r="L118" s="295"/>
      <c r="M118" s="295"/>
      <c r="N118" s="295">
        <v>12</v>
      </c>
      <c r="O118" s="295"/>
      <c r="P118" s="295"/>
      <c r="Q118" s="295"/>
      <c r="R118" s="295"/>
      <c r="S118" s="295"/>
      <c r="T118" s="295"/>
      <c r="U118" s="295"/>
      <c r="V118" s="295"/>
      <c r="W118" s="295"/>
      <c r="X118" s="295"/>
      <c r="Y118" s="426">
        <v>0</v>
      </c>
      <c r="Z118" s="410">
        <v>0</v>
      </c>
      <c r="AA118" s="410">
        <v>1</v>
      </c>
      <c r="AB118" s="410">
        <v>0</v>
      </c>
      <c r="AC118" s="410">
        <v>0</v>
      </c>
      <c r="AD118" s="410"/>
      <c r="AE118" s="410"/>
      <c r="AF118" s="415"/>
      <c r="AG118" s="415"/>
      <c r="AH118" s="415"/>
      <c r="AI118" s="415"/>
      <c r="AJ118" s="415"/>
      <c r="AK118" s="415"/>
      <c r="AL118" s="415"/>
      <c r="AM118" s="296">
        <f>SUM(Y118:AL118)</f>
        <v>1</v>
      </c>
    </row>
    <row r="119" spans="1:39" outlineLevel="1">
      <c r="B119" s="294" t="s">
        <v>267</v>
      </c>
      <c r="C119" s="291" t="s">
        <v>163</v>
      </c>
      <c r="D119" s="295">
        <v>76159</v>
      </c>
      <c r="E119" s="295">
        <v>76159</v>
      </c>
      <c r="F119" s="295">
        <v>76159</v>
      </c>
      <c r="G119" s="295">
        <v>76159</v>
      </c>
      <c r="H119" s="295">
        <v>76159</v>
      </c>
      <c r="I119" s="295">
        <v>76159</v>
      </c>
      <c r="J119" s="295">
        <v>76159</v>
      </c>
      <c r="K119" s="295">
        <v>76159</v>
      </c>
      <c r="L119" s="295">
        <v>76159</v>
      </c>
      <c r="M119" s="295">
        <v>76159</v>
      </c>
      <c r="N119" s="295">
        <f>N118</f>
        <v>12</v>
      </c>
      <c r="O119" s="295">
        <v>16</v>
      </c>
      <c r="P119" s="295">
        <v>16</v>
      </c>
      <c r="Q119" s="295">
        <v>16</v>
      </c>
      <c r="R119" s="295">
        <v>16</v>
      </c>
      <c r="S119" s="295">
        <v>16</v>
      </c>
      <c r="T119" s="295">
        <v>16</v>
      </c>
      <c r="U119" s="295">
        <v>16</v>
      </c>
      <c r="V119" s="295">
        <v>16</v>
      </c>
      <c r="W119" s="295">
        <v>16</v>
      </c>
      <c r="X119" s="295">
        <v>16</v>
      </c>
      <c r="Y119" s="411">
        <v>0</v>
      </c>
      <c r="Z119" s="411">
        <v>0</v>
      </c>
      <c r="AA119" s="411">
        <v>1</v>
      </c>
      <c r="AB119" s="411">
        <v>0</v>
      </c>
      <c r="AC119" s="411">
        <v>0</v>
      </c>
      <c r="AD119" s="411">
        <v>0</v>
      </c>
      <c r="AE119" s="411">
        <v>0</v>
      </c>
      <c r="AF119" s="411">
        <f t="shared" ref="AF119" si="126">AF118</f>
        <v>0</v>
      </c>
      <c r="AG119" s="411">
        <f t="shared" ref="AG119" si="127">AG118</f>
        <v>0</v>
      </c>
      <c r="AH119" s="411">
        <f t="shared" ref="AH119" si="128">AH118</f>
        <v>0</v>
      </c>
      <c r="AI119" s="411">
        <f t="shared" ref="AI119" si="129">AI118</f>
        <v>0</v>
      </c>
      <c r="AJ119" s="411">
        <f t="shared" ref="AJ119" si="130">AJ118</f>
        <v>0</v>
      </c>
      <c r="AK119" s="411">
        <f t="shared" ref="AK119" si="131">AK118</f>
        <v>0</v>
      </c>
      <c r="AL119" s="411">
        <f t="shared" ref="AL119" si="132">AL118</f>
        <v>0</v>
      </c>
      <c r="AM119" s="306"/>
    </row>
    <row r="120" spans="1:39" outlineLevel="1">
      <c r="B120" s="29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25"/>
      <c r="AA120" s="425"/>
      <c r="AB120" s="425"/>
      <c r="AC120" s="425"/>
      <c r="AD120" s="425"/>
      <c r="AE120" s="425"/>
      <c r="AF120" s="425"/>
      <c r="AG120" s="425"/>
      <c r="AH120" s="425"/>
      <c r="AI120" s="425"/>
      <c r="AJ120" s="425"/>
      <c r="AK120" s="425"/>
      <c r="AL120" s="425"/>
      <c r="AM120" s="306"/>
    </row>
    <row r="121" spans="1:39" outlineLevel="1">
      <c r="A121" s="522">
        <v>26</v>
      </c>
      <c r="B121" s="520" t="s">
        <v>118</v>
      </c>
      <c r="C121" s="291" t="s">
        <v>25</v>
      </c>
      <c r="D121" s="295">
        <v>1883044</v>
      </c>
      <c r="E121" s="295">
        <v>1883044</v>
      </c>
      <c r="F121" s="295">
        <v>1882176</v>
      </c>
      <c r="G121" s="295">
        <v>1882176</v>
      </c>
      <c r="H121" s="295">
        <v>1882176</v>
      </c>
      <c r="I121" s="295">
        <v>1882176</v>
      </c>
      <c r="J121" s="295">
        <v>1786538</v>
      </c>
      <c r="K121" s="295">
        <v>1786538</v>
      </c>
      <c r="L121" s="295">
        <v>1755270</v>
      </c>
      <c r="M121" s="295">
        <v>1432240</v>
      </c>
      <c r="N121" s="295">
        <v>12</v>
      </c>
      <c r="O121" s="295">
        <v>260</v>
      </c>
      <c r="P121" s="295">
        <v>260</v>
      </c>
      <c r="Q121" s="295">
        <v>260</v>
      </c>
      <c r="R121" s="295">
        <v>260</v>
      </c>
      <c r="S121" s="295">
        <v>260</v>
      </c>
      <c r="T121" s="295">
        <v>260</v>
      </c>
      <c r="U121" s="295">
        <v>245</v>
      </c>
      <c r="V121" s="295">
        <v>245</v>
      </c>
      <c r="W121" s="295">
        <v>243</v>
      </c>
      <c r="X121" s="295">
        <v>195</v>
      </c>
      <c r="Y121" s="426"/>
      <c r="Z121" s="533">
        <v>1</v>
      </c>
      <c r="AA121" s="533"/>
      <c r="AB121" s="410"/>
      <c r="AC121" s="533"/>
      <c r="AD121" s="410"/>
      <c r="AE121" s="410"/>
      <c r="AF121" s="415"/>
      <c r="AG121" s="415"/>
      <c r="AH121" s="415"/>
      <c r="AI121" s="415"/>
      <c r="AJ121" s="415"/>
      <c r="AK121" s="415"/>
      <c r="AL121" s="415"/>
      <c r="AM121" s="296">
        <f>SUM(Y121:AL121)</f>
        <v>1</v>
      </c>
    </row>
    <row r="122" spans="1:39" outlineLevel="1">
      <c r="B122" s="294" t="s">
        <v>267</v>
      </c>
      <c r="C122" s="291" t="s">
        <v>163</v>
      </c>
      <c r="D122" s="295">
        <v>3004373</v>
      </c>
      <c r="E122" s="295">
        <v>2911346</v>
      </c>
      <c r="F122" s="295">
        <v>2894908</v>
      </c>
      <c r="G122" s="295">
        <v>2898581</v>
      </c>
      <c r="H122" s="295">
        <v>2840727</v>
      </c>
      <c r="I122" s="295">
        <v>2840727</v>
      </c>
      <c r="J122" s="295">
        <v>2695898</v>
      </c>
      <c r="K122" s="295">
        <v>2695898</v>
      </c>
      <c r="L122" s="295">
        <v>2681930</v>
      </c>
      <c r="M122" s="295">
        <v>2223924</v>
      </c>
      <c r="N122" s="295">
        <f>N121</f>
        <v>12</v>
      </c>
      <c r="O122" s="295">
        <v>475</v>
      </c>
      <c r="P122" s="295">
        <v>443</v>
      </c>
      <c r="Q122" s="295">
        <v>438</v>
      </c>
      <c r="R122" s="295">
        <v>439</v>
      </c>
      <c r="S122" s="295">
        <v>424</v>
      </c>
      <c r="T122" s="295">
        <v>424</v>
      </c>
      <c r="U122" s="295">
        <v>402</v>
      </c>
      <c r="V122" s="295">
        <v>402</v>
      </c>
      <c r="W122" s="295">
        <v>398</v>
      </c>
      <c r="X122" s="295">
        <v>328</v>
      </c>
      <c r="Y122" s="411">
        <v>0</v>
      </c>
      <c r="Z122" s="411">
        <v>1</v>
      </c>
      <c r="AA122" s="411">
        <v>0</v>
      </c>
      <c r="AB122" s="411">
        <v>0</v>
      </c>
      <c r="AC122" s="411">
        <v>0</v>
      </c>
      <c r="AD122" s="411">
        <v>0</v>
      </c>
      <c r="AE122" s="411">
        <v>0</v>
      </c>
      <c r="AF122" s="411">
        <f t="shared" ref="AF122" si="133">AF121</f>
        <v>0</v>
      </c>
      <c r="AG122" s="411">
        <f t="shared" ref="AG122" si="134">AG121</f>
        <v>0</v>
      </c>
      <c r="AH122" s="411">
        <f t="shared" ref="AH122" si="135">AH121</f>
        <v>0</v>
      </c>
      <c r="AI122" s="411">
        <f t="shared" ref="AI122" si="136">AI121</f>
        <v>0</v>
      </c>
      <c r="AJ122" s="411">
        <f t="shared" ref="AJ122" si="137">AJ121</f>
        <v>0</v>
      </c>
      <c r="AK122" s="411">
        <f t="shared" ref="AK122" si="138">AK121</f>
        <v>0</v>
      </c>
      <c r="AL122" s="411">
        <f t="shared" ref="AL122" si="139">AL121</f>
        <v>0</v>
      </c>
      <c r="AM122" s="306"/>
    </row>
    <row r="123" spans="1:39" outlineLevel="1">
      <c r="B123" s="29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25"/>
      <c r="AA123" s="425"/>
      <c r="AB123" s="425"/>
      <c r="AC123" s="425"/>
      <c r="AD123" s="425"/>
      <c r="AE123" s="425"/>
      <c r="AF123" s="425"/>
      <c r="AG123" s="425"/>
      <c r="AH123" s="425"/>
      <c r="AI123" s="425"/>
      <c r="AJ123" s="425"/>
      <c r="AK123" s="425"/>
      <c r="AL123" s="425"/>
      <c r="AM123" s="306"/>
    </row>
    <row r="124" spans="1:39" ht="30" outlineLevel="1">
      <c r="A124" s="522">
        <v>27</v>
      </c>
      <c r="B124" s="520" t="s">
        <v>119</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26"/>
      <c r="Z124" s="410"/>
      <c r="AA124" s="410"/>
      <c r="AB124" s="410"/>
      <c r="AC124" s="410"/>
      <c r="AD124" s="410"/>
      <c r="AE124" s="410"/>
      <c r="AF124" s="415"/>
      <c r="AG124" s="415"/>
      <c r="AH124" s="415"/>
      <c r="AI124" s="415"/>
      <c r="AJ124" s="415"/>
      <c r="AK124" s="415"/>
      <c r="AL124" s="415"/>
      <c r="AM124" s="296">
        <f>SUM(Y124:AL124)</f>
        <v>0</v>
      </c>
    </row>
    <row r="125" spans="1:39" outlineLevel="1">
      <c r="B125" s="294" t="s">
        <v>267</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v>0</v>
      </c>
      <c r="Z125" s="411">
        <v>0</v>
      </c>
      <c r="AA125" s="411">
        <v>0</v>
      </c>
      <c r="AB125" s="411">
        <v>0</v>
      </c>
      <c r="AC125" s="411">
        <v>0</v>
      </c>
      <c r="AD125" s="411">
        <v>0</v>
      </c>
      <c r="AE125" s="411">
        <v>0</v>
      </c>
      <c r="AF125" s="411">
        <f t="shared" ref="AF125" si="140">AF124</f>
        <v>0</v>
      </c>
      <c r="AG125" s="411">
        <f t="shared" ref="AG125" si="141">AG124</f>
        <v>0</v>
      </c>
      <c r="AH125" s="411">
        <f t="shared" ref="AH125" si="142">AH124</f>
        <v>0</v>
      </c>
      <c r="AI125" s="411">
        <f t="shared" ref="AI125" si="143">AI124</f>
        <v>0</v>
      </c>
      <c r="AJ125" s="411">
        <f t="shared" ref="AJ125" si="144">AJ124</f>
        <v>0</v>
      </c>
      <c r="AK125" s="411">
        <f t="shared" ref="AK125" si="145">AK124</f>
        <v>0</v>
      </c>
      <c r="AL125" s="411">
        <f t="shared" ref="AL125" si="146">AL124</f>
        <v>0</v>
      </c>
      <c r="AM125" s="306"/>
    </row>
    <row r="126" spans="1:39" outlineLevel="1">
      <c r="B126" s="294"/>
      <c r="C126" s="291"/>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412"/>
      <c r="Z126" s="425"/>
      <c r="AA126" s="425"/>
      <c r="AB126" s="425"/>
      <c r="AC126" s="425"/>
      <c r="AD126" s="425"/>
      <c r="AE126" s="425"/>
      <c r="AF126" s="425"/>
      <c r="AG126" s="425"/>
      <c r="AH126" s="425"/>
      <c r="AI126" s="425"/>
      <c r="AJ126" s="425"/>
      <c r="AK126" s="425"/>
      <c r="AL126" s="425"/>
      <c r="AM126" s="306"/>
    </row>
    <row r="127" spans="1:39" ht="30" outlineLevel="1">
      <c r="A127" s="522">
        <v>28</v>
      </c>
      <c r="B127" s="520" t="s">
        <v>120</v>
      </c>
      <c r="C127" s="291" t="s">
        <v>25</v>
      </c>
      <c r="D127" s="295"/>
      <c r="E127" s="295"/>
      <c r="F127" s="295"/>
      <c r="G127" s="295"/>
      <c r="H127" s="295"/>
      <c r="I127" s="295"/>
      <c r="J127" s="295"/>
      <c r="K127" s="295"/>
      <c r="L127" s="295"/>
      <c r="M127" s="295"/>
      <c r="N127" s="295">
        <v>12</v>
      </c>
      <c r="O127" s="295"/>
      <c r="P127" s="295"/>
      <c r="Q127" s="295"/>
      <c r="R127" s="295"/>
      <c r="S127" s="295"/>
      <c r="T127" s="295"/>
      <c r="U127" s="295"/>
      <c r="V127" s="295"/>
      <c r="W127" s="295"/>
      <c r="X127" s="295"/>
      <c r="Y127" s="426"/>
      <c r="Z127" s="410"/>
      <c r="AA127" s="410"/>
      <c r="AB127" s="410"/>
      <c r="AC127" s="410"/>
      <c r="AD127" s="410"/>
      <c r="AE127" s="410"/>
      <c r="AF127" s="415"/>
      <c r="AG127" s="415"/>
      <c r="AH127" s="415"/>
      <c r="AI127" s="415"/>
      <c r="AJ127" s="415"/>
      <c r="AK127" s="415"/>
      <c r="AL127" s="415"/>
      <c r="AM127" s="296">
        <f>SUM(Y127:AL127)</f>
        <v>0</v>
      </c>
    </row>
    <row r="128" spans="1:39" outlineLevel="1">
      <c r="B128" s="294" t="s">
        <v>267</v>
      </c>
      <c r="C128" s="291" t="s">
        <v>163</v>
      </c>
      <c r="D128" s="295"/>
      <c r="E128" s="295"/>
      <c r="F128" s="295"/>
      <c r="G128" s="295"/>
      <c r="H128" s="295"/>
      <c r="I128" s="295"/>
      <c r="J128" s="295"/>
      <c r="K128" s="295"/>
      <c r="L128" s="295"/>
      <c r="M128" s="295"/>
      <c r="N128" s="295">
        <f>N127</f>
        <v>12</v>
      </c>
      <c r="O128" s="295"/>
      <c r="P128" s="295"/>
      <c r="Q128" s="295"/>
      <c r="R128" s="295"/>
      <c r="S128" s="295"/>
      <c r="T128" s="295"/>
      <c r="U128" s="295"/>
      <c r="V128" s="295"/>
      <c r="W128" s="295"/>
      <c r="X128" s="295"/>
      <c r="Y128" s="411">
        <v>0</v>
      </c>
      <c r="Z128" s="411">
        <v>0</v>
      </c>
      <c r="AA128" s="411">
        <v>0</v>
      </c>
      <c r="AB128" s="411">
        <v>0</v>
      </c>
      <c r="AC128" s="411">
        <v>0</v>
      </c>
      <c r="AD128" s="411">
        <v>0</v>
      </c>
      <c r="AE128" s="411">
        <v>0</v>
      </c>
      <c r="AF128" s="411">
        <f t="shared" ref="AF128" si="147">AF127</f>
        <v>0</v>
      </c>
      <c r="AG128" s="411">
        <f t="shared" ref="AG128" si="148">AG127</f>
        <v>0</v>
      </c>
      <c r="AH128" s="411">
        <f t="shared" ref="AH128" si="149">AH127</f>
        <v>0</v>
      </c>
      <c r="AI128" s="411">
        <f t="shared" ref="AI128" si="150">AI127</f>
        <v>0</v>
      </c>
      <c r="AJ128" s="411">
        <f t="shared" ref="AJ128" si="151">AJ127</f>
        <v>0</v>
      </c>
      <c r="AK128" s="411">
        <f t="shared" ref="AK128" si="152">AK127</f>
        <v>0</v>
      </c>
      <c r="AL128" s="411">
        <f t="shared" ref="AL128" si="153">AL127</f>
        <v>0</v>
      </c>
      <c r="AM128" s="306"/>
    </row>
    <row r="129" spans="1:39" outlineLevel="1">
      <c r="B129" s="294"/>
      <c r="C129" s="291"/>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412"/>
      <c r="Z129" s="425"/>
      <c r="AA129" s="425"/>
      <c r="AB129" s="425"/>
      <c r="AC129" s="425"/>
      <c r="AD129" s="425"/>
      <c r="AE129" s="425"/>
      <c r="AF129" s="425"/>
      <c r="AG129" s="425"/>
      <c r="AH129" s="425"/>
      <c r="AI129" s="425"/>
      <c r="AJ129" s="425"/>
      <c r="AK129" s="425"/>
      <c r="AL129" s="425"/>
      <c r="AM129" s="306"/>
    </row>
    <row r="130" spans="1:39" ht="30" outlineLevel="1">
      <c r="A130" s="522">
        <v>29</v>
      </c>
      <c r="B130" s="520" t="s">
        <v>121</v>
      </c>
      <c r="C130" s="291" t="s">
        <v>25</v>
      </c>
      <c r="D130" s="295"/>
      <c r="E130" s="295"/>
      <c r="F130" s="295"/>
      <c r="G130" s="295"/>
      <c r="H130" s="295"/>
      <c r="I130" s="295"/>
      <c r="J130" s="295"/>
      <c r="K130" s="295"/>
      <c r="L130" s="295"/>
      <c r="M130" s="295"/>
      <c r="N130" s="295">
        <v>3</v>
      </c>
      <c r="O130" s="295"/>
      <c r="P130" s="295"/>
      <c r="Q130" s="295"/>
      <c r="R130" s="295"/>
      <c r="S130" s="295"/>
      <c r="T130" s="295"/>
      <c r="U130" s="295"/>
      <c r="V130" s="295"/>
      <c r="W130" s="295"/>
      <c r="X130" s="295"/>
      <c r="Y130" s="426"/>
      <c r="Z130" s="410"/>
      <c r="AA130" s="410"/>
      <c r="AB130" s="410"/>
      <c r="AC130" s="410"/>
      <c r="AD130" s="410"/>
      <c r="AE130" s="410"/>
      <c r="AF130" s="415"/>
      <c r="AG130" s="415"/>
      <c r="AH130" s="415"/>
      <c r="AI130" s="415"/>
      <c r="AJ130" s="415"/>
      <c r="AK130" s="415"/>
      <c r="AL130" s="415"/>
      <c r="AM130" s="296">
        <f>SUM(Y130:AL130)</f>
        <v>0</v>
      </c>
    </row>
    <row r="131" spans="1:39" outlineLevel="1">
      <c r="B131" s="294" t="s">
        <v>267</v>
      </c>
      <c r="C131" s="291" t="s">
        <v>163</v>
      </c>
      <c r="D131" s="295"/>
      <c r="E131" s="295"/>
      <c r="F131" s="295"/>
      <c r="G131" s="295"/>
      <c r="H131" s="295"/>
      <c r="I131" s="295"/>
      <c r="J131" s="295"/>
      <c r="K131" s="295"/>
      <c r="L131" s="295"/>
      <c r="M131" s="295"/>
      <c r="N131" s="295">
        <f>N130</f>
        <v>3</v>
      </c>
      <c r="O131" s="295"/>
      <c r="P131" s="295"/>
      <c r="Q131" s="295"/>
      <c r="R131" s="295"/>
      <c r="S131" s="295"/>
      <c r="T131" s="295"/>
      <c r="U131" s="295"/>
      <c r="V131" s="295"/>
      <c r="W131" s="295"/>
      <c r="X131" s="295"/>
      <c r="Y131" s="411">
        <v>0</v>
      </c>
      <c r="Z131" s="411">
        <v>0</v>
      </c>
      <c r="AA131" s="411">
        <v>0</v>
      </c>
      <c r="AB131" s="411">
        <v>0</v>
      </c>
      <c r="AC131" s="411">
        <v>0</v>
      </c>
      <c r="AD131" s="411">
        <v>0</v>
      </c>
      <c r="AE131" s="411">
        <v>0</v>
      </c>
      <c r="AF131" s="411">
        <f t="shared" ref="AF131" si="154">AF130</f>
        <v>0</v>
      </c>
      <c r="AG131" s="411">
        <f t="shared" ref="AG131" si="155">AG130</f>
        <v>0</v>
      </c>
      <c r="AH131" s="411">
        <f t="shared" ref="AH131" si="156">AH130</f>
        <v>0</v>
      </c>
      <c r="AI131" s="411">
        <f t="shared" ref="AI131" si="157">AI130</f>
        <v>0</v>
      </c>
      <c r="AJ131" s="411">
        <f t="shared" ref="AJ131" si="158">AJ130</f>
        <v>0</v>
      </c>
      <c r="AK131" s="411">
        <f t="shared" ref="AK131" si="159">AK130</f>
        <v>0</v>
      </c>
      <c r="AL131" s="411">
        <f t="shared" ref="AL131" si="160">AL130</f>
        <v>0</v>
      </c>
      <c r="AM131" s="306"/>
    </row>
    <row r="132" spans="1:39" outlineLevel="1">
      <c r="B132" s="294"/>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412"/>
      <c r="Z132" s="425"/>
      <c r="AA132" s="425"/>
      <c r="AB132" s="425"/>
      <c r="AC132" s="425"/>
      <c r="AD132" s="425"/>
      <c r="AE132" s="425"/>
      <c r="AF132" s="425"/>
      <c r="AG132" s="425"/>
      <c r="AH132" s="425"/>
      <c r="AI132" s="425"/>
      <c r="AJ132" s="425"/>
      <c r="AK132" s="425"/>
      <c r="AL132" s="425"/>
      <c r="AM132" s="306"/>
    </row>
    <row r="133" spans="1:39" ht="30" outlineLevel="1">
      <c r="A133" s="522">
        <v>30</v>
      </c>
      <c r="B133" s="520" t="s">
        <v>122</v>
      </c>
      <c r="C133" s="291" t="s">
        <v>25</v>
      </c>
      <c r="D133" s="295"/>
      <c r="E133" s="295"/>
      <c r="F133" s="295"/>
      <c r="G133" s="295"/>
      <c r="H133" s="295"/>
      <c r="I133" s="295"/>
      <c r="J133" s="295"/>
      <c r="K133" s="295"/>
      <c r="L133" s="295"/>
      <c r="M133" s="295"/>
      <c r="N133" s="295">
        <v>12</v>
      </c>
      <c r="O133" s="295"/>
      <c r="P133" s="295"/>
      <c r="Q133" s="295"/>
      <c r="R133" s="295"/>
      <c r="S133" s="295"/>
      <c r="T133" s="295"/>
      <c r="U133" s="295"/>
      <c r="V133" s="295"/>
      <c r="W133" s="295"/>
      <c r="X133" s="295"/>
      <c r="Y133" s="426"/>
      <c r="Z133" s="410"/>
      <c r="AA133" s="410"/>
      <c r="AB133" s="410"/>
      <c r="AC133" s="410"/>
      <c r="AD133" s="410"/>
      <c r="AE133" s="410"/>
      <c r="AF133" s="415"/>
      <c r="AG133" s="415"/>
      <c r="AH133" s="415"/>
      <c r="AI133" s="415"/>
      <c r="AJ133" s="415"/>
      <c r="AK133" s="415"/>
      <c r="AL133" s="415"/>
      <c r="AM133" s="296">
        <f>SUM(Y133:AL133)</f>
        <v>0</v>
      </c>
    </row>
    <row r="134" spans="1:39" outlineLevel="1">
      <c r="B134" s="294" t="s">
        <v>267</v>
      </c>
      <c r="C134" s="291" t="s">
        <v>163</v>
      </c>
      <c r="D134" s="295"/>
      <c r="E134" s="295"/>
      <c r="F134" s="295"/>
      <c r="G134" s="295"/>
      <c r="H134" s="295"/>
      <c r="I134" s="295"/>
      <c r="J134" s="295"/>
      <c r="K134" s="295"/>
      <c r="L134" s="295"/>
      <c r="M134" s="295"/>
      <c r="N134" s="295">
        <f>N133</f>
        <v>12</v>
      </c>
      <c r="O134" s="295"/>
      <c r="P134" s="295"/>
      <c r="Q134" s="295"/>
      <c r="R134" s="295"/>
      <c r="S134" s="295"/>
      <c r="T134" s="295"/>
      <c r="U134" s="295"/>
      <c r="V134" s="295"/>
      <c r="W134" s="295"/>
      <c r="X134" s="295"/>
      <c r="Y134" s="411">
        <v>0</v>
      </c>
      <c r="Z134" s="411">
        <v>0</v>
      </c>
      <c r="AA134" s="411">
        <v>0</v>
      </c>
      <c r="AB134" s="411">
        <v>0</v>
      </c>
      <c r="AC134" s="411">
        <v>0</v>
      </c>
      <c r="AD134" s="411">
        <v>0</v>
      </c>
      <c r="AE134" s="411">
        <v>0</v>
      </c>
      <c r="AF134" s="411">
        <f t="shared" ref="AF134" si="161">AF133</f>
        <v>0</v>
      </c>
      <c r="AG134" s="411">
        <f t="shared" ref="AG134" si="162">AG133</f>
        <v>0</v>
      </c>
      <c r="AH134" s="411">
        <f t="shared" ref="AH134" si="163">AH133</f>
        <v>0</v>
      </c>
      <c r="AI134" s="411">
        <f t="shared" ref="AI134" si="164">AI133</f>
        <v>0</v>
      </c>
      <c r="AJ134" s="411">
        <f t="shared" ref="AJ134" si="165">AJ133</f>
        <v>0</v>
      </c>
      <c r="AK134" s="411">
        <f t="shared" ref="AK134" si="166">AK133</f>
        <v>0</v>
      </c>
      <c r="AL134" s="411">
        <f t="shared" ref="AL134" si="167">AL133</f>
        <v>0</v>
      </c>
      <c r="AM134" s="306"/>
    </row>
    <row r="135" spans="1:39" outlineLevel="1">
      <c r="B135" s="294"/>
      <c r="C135" s="291"/>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412"/>
      <c r="Z135" s="425"/>
      <c r="AA135" s="425"/>
      <c r="AB135" s="425"/>
      <c r="AC135" s="425"/>
      <c r="AD135" s="425"/>
      <c r="AE135" s="425"/>
      <c r="AF135" s="425"/>
      <c r="AG135" s="425"/>
      <c r="AH135" s="425"/>
      <c r="AI135" s="425"/>
      <c r="AJ135" s="425"/>
      <c r="AK135" s="425"/>
      <c r="AL135" s="425"/>
      <c r="AM135" s="306"/>
    </row>
    <row r="136" spans="1:39" ht="30" outlineLevel="1">
      <c r="A136" s="522">
        <v>31</v>
      </c>
      <c r="B136" s="520" t="s">
        <v>123</v>
      </c>
      <c r="C136" s="291" t="s">
        <v>25</v>
      </c>
      <c r="D136" s="295"/>
      <c r="E136" s="295"/>
      <c r="F136" s="295"/>
      <c r="G136" s="295"/>
      <c r="H136" s="295"/>
      <c r="I136" s="295"/>
      <c r="J136" s="295"/>
      <c r="K136" s="295"/>
      <c r="L136" s="295"/>
      <c r="M136" s="295"/>
      <c r="N136" s="295">
        <v>12</v>
      </c>
      <c r="O136" s="295"/>
      <c r="P136" s="295"/>
      <c r="Q136" s="295"/>
      <c r="R136" s="295"/>
      <c r="S136" s="295"/>
      <c r="T136" s="295"/>
      <c r="U136" s="295"/>
      <c r="V136" s="295"/>
      <c r="W136" s="295"/>
      <c r="X136" s="295"/>
      <c r="Y136" s="426"/>
      <c r="Z136" s="410"/>
      <c r="AA136" s="410"/>
      <c r="AB136" s="410"/>
      <c r="AC136" s="410"/>
      <c r="AD136" s="410"/>
      <c r="AE136" s="410"/>
      <c r="AF136" s="415"/>
      <c r="AG136" s="415"/>
      <c r="AH136" s="415"/>
      <c r="AI136" s="415"/>
      <c r="AJ136" s="415"/>
      <c r="AK136" s="415"/>
      <c r="AL136" s="415"/>
      <c r="AM136" s="296">
        <f>SUM(Y136:AL136)</f>
        <v>0</v>
      </c>
    </row>
    <row r="137" spans="1:39" outlineLevel="1">
      <c r="B137" s="294" t="s">
        <v>267</v>
      </c>
      <c r="C137" s="291" t="s">
        <v>163</v>
      </c>
      <c r="D137" s="295"/>
      <c r="E137" s="295"/>
      <c r="F137" s="295"/>
      <c r="G137" s="295"/>
      <c r="H137" s="295"/>
      <c r="I137" s="295"/>
      <c r="J137" s="295"/>
      <c r="K137" s="295"/>
      <c r="L137" s="295"/>
      <c r="M137" s="295"/>
      <c r="N137" s="295">
        <f>N136</f>
        <v>12</v>
      </c>
      <c r="O137" s="295"/>
      <c r="P137" s="295"/>
      <c r="Q137" s="295"/>
      <c r="R137" s="295"/>
      <c r="S137" s="295"/>
      <c r="T137" s="295"/>
      <c r="U137" s="295"/>
      <c r="V137" s="295"/>
      <c r="W137" s="295"/>
      <c r="X137" s="295"/>
      <c r="Y137" s="411">
        <v>0</v>
      </c>
      <c r="Z137" s="411">
        <v>0</v>
      </c>
      <c r="AA137" s="411">
        <v>0</v>
      </c>
      <c r="AB137" s="411">
        <v>0</v>
      </c>
      <c r="AC137" s="411">
        <v>0</v>
      </c>
      <c r="AD137" s="411">
        <v>0</v>
      </c>
      <c r="AE137" s="411">
        <v>0</v>
      </c>
      <c r="AF137" s="411">
        <f t="shared" ref="AF137" si="168">AF136</f>
        <v>0</v>
      </c>
      <c r="AG137" s="411">
        <f t="shared" ref="AG137" si="169">AG136</f>
        <v>0</v>
      </c>
      <c r="AH137" s="411">
        <f t="shared" ref="AH137" si="170">AH136</f>
        <v>0</v>
      </c>
      <c r="AI137" s="411">
        <f t="shared" ref="AI137" si="171">AI136</f>
        <v>0</v>
      </c>
      <c r="AJ137" s="411">
        <f t="shared" ref="AJ137" si="172">AJ136</f>
        <v>0</v>
      </c>
      <c r="AK137" s="411">
        <f t="shared" ref="AK137" si="173">AK136</f>
        <v>0</v>
      </c>
      <c r="AL137" s="411">
        <f t="shared" ref="AL137" si="174">AL136</f>
        <v>0</v>
      </c>
      <c r="AM137" s="306"/>
    </row>
    <row r="138" spans="1:39" outlineLevel="1">
      <c r="B138" s="520"/>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412"/>
      <c r="Z138" s="425"/>
      <c r="AA138" s="425"/>
      <c r="AB138" s="425"/>
      <c r="AC138" s="425"/>
      <c r="AD138" s="425"/>
      <c r="AE138" s="425"/>
      <c r="AF138" s="425"/>
      <c r="AG138" s="425"/>
      <c r="AH138" s="425"/>
      <c r="AI138" s="425"/>
      <c r="AJ138" s="425"/>
      <c r="AK138" s="425"/>
      <c r="AL138" s="425"/>
      <c r="AM138" s="306"/>
    </row>
    <row r="139" spans="1:39" ht="15.75" customHeight="1" outlineLevel="1">
      <c r="A139" s="522">
        <v>32</v>
      </c>
      <c r="B139" s="520" t="s">
        <v>124</v>
      </c>
      <c r="C139" s="291" t="s">
        <v>25</v>
      </c>
      <c r="D139" s="295"/>
      <c r="E139" s="295"/>
      <c r="F139" s="295"/>
      <c r="G139" s="295"/>
      <c r="H139" s="295"/>
      <c r="I139" s="295"/>
      <c r="J139" s="295"/>
      <c r="K139" s="295"/>
      <c r="L139" s="295"/>
      <c r="M139" s="295"/>
      <c r="N139" s="295">
        <v>12</v>
      </c>
      <c r="O139" s="295"/>
      <c r="P139" s="295"/>
      <c r="Q139" s="295"/>
      <c r="R139" s="295"/>
      <c r="S139" s="295"/>
      <c r="T139" s="295"/>
      <c r="U139" s="295"/>
      <c r="V139" s="295"/>
      <c r="W139" s="295"/>
      <c r="X139" s="295"/>
      <c r="Y139" s="426"/>
      <c r="Z139" s="410"/>
      <c r="AA139" s="410"/>
      <c r="AB139" s="410"/>
      <c r="AC139" s="410"/>
      <c r="AD139" s="410"/>
      <c r="AE139" s="410"/>
      <c r="AF139" s="415"/>
      <c r="AG139" s="415"/>
      <c r="AH139" s="415"/>
      <c r="AI139" s="415"/>
      <c r="AJ139" s="415"/>
      <c r="AK139" s="415"/>
      <c r="AL139" s="415"/>
      <c r="AM139" s="296">
        <f>SUM(Y139:AL139)</f>
        <v>0</v>
      </c>
    </row>
    <row r="140" spans="1:39" outlineLevel="1">
      <c r="B140" s="294" t="s">
        <v>267</v>
      </c>
      <c r="C140" s="291" t="s">
        <v>163</v>
      </c>
      <c r="D140" s="295"/>
      <c r="E140" s="295"/>
      <c r="F140" s="295"/>
      <c r="G140" s="295"/>
      <c r="H140" s="295"/>
      <c r="I140" s="295"/>
      <c r="J140" s="295"/>
      <c r="K140" s="295"/>
      <c r="L140" s="295"/>
      <c r="M140" s="295"/>
      <c r="N140" s="295">
        <f>N139</f>
        <v>12</v>
      </c>
      <c r="O140" s="295"/>
      <c r="P140" s="295"/>
      <c r="Q140" s="295"/>
      <c r="R140" s="295"/>
      <c r="S140" s="295"/>
      <c r="T140" s="295"/>
      <c r="U140" s="295"/>
      <c r="V140" s="295"/>
      <c r="W140" s="295"/>
      <c r="X140" s="295"/>
      <c r="Y140" s="411">
        <v>0</v>
      </c>
      <c r="Z140" s="411">
        <v>0</v>
      </c>
      <c r="AA140" s="411">
        <v>0</v>
      </c>
      <c r="AB140" s="411">
        <v>0</v>
      </c>
      <c r="AC140" s="411">
        <v>0</v>
      </c>
      <c r="AD140" s="411">
        <v>0</v>
      </c>
      <c r="AE140" s="411">
        <v>0</v>
      </c>
      <c r="AF140" s="411">
        <f t="shared" ref="AF140" si="175">AF139</f>
        <v>0</v>
      </c>
      <c r="AG140" s="411">
        <f t="shared" ref="AG140" si="176">AG139</f>
        <v>0</v>
      </c>
      <c r="AH140" s="411">
        <f t="shared" ref="AH140" si="177">AH139</f>
        <v>0</v>
      </c>
      <c r="AI140" s="411">
        <f t="shared" ref="AI140" si="178">AI139</f>
        <v>0</v>
      </c>
      <c r="AJ140" s="411">
        <f t="shared" ref="AJ140" si="179">AJ139</f>
        <v>0</v>
      </c>
      <c r="AK140" s="411">
        <f t="shared" ref="AK140" si="180">AK139</f>
        <v>0</v>
      </c>
      <c r="AL140" s="411">
        <f t="shared" ref="AL140" si="181">AL139</f>
        <v>0</v>
      </c>
      <c r="AM140" s="306"/>
    </row>
    <row r="141" spans="1:39" outlineLevel="1">
      <c r="B141" s="520"/>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412"/>
      <c r="Z141" s="425"/>
      <c r="AA141" s="425"/>
      <c r="AB141" s="425"/>
      <c r="AC141" s="425"/>
      <c r="AD141" s="425"/>
      <c r="AE141" s="425"/>
      <c r="AF141" s="425"/>
      <c r="AG141" s="425"/>
      <c r="AH141" s="425"/>
      <c r="AI141" s="425"/>
      <c r="AJ141" s="425"/>
      <c r="AK141" s="425"/>
      <c r="AL141" s="425"/>
      <c r="AM141" s="306"/>
    </row>
    <row r="142" spans="1:39" ht="15.75" outlineLevel="1">
      <c r="B142" s="288" t="s">
        <v>501</v>
      </c>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412"/>
      <c r="Z142" s="425"/>
      <c r="AA142" s="425"/>
      <c r="AB142" s="425"/>
      <c r="AC142" s="425"/>
      <c r="AD142" s="425"/>
      <c r="AE142" s="425"/>
      <c r="AF142" s="425"/>
      <c r="AG142" s="425"/>
      <c r="AH142" s="425"/>
      <c r="AI142" s="425"/>
      <c r="AJ142" s="425"/>
      <c r="AK142" s="425"/>
      <c r="AL142" s="425"/>
      <c r="AM142" s="306"/>
    </row>
    <row r="143" spans="1:39" outlineLevel="1">
      <c r="A143" s="522">
        <v>33</v>
      </c>
      <c r="B143" s="520" t="s">
        <v>125</v>
      </c>
      <c r="C143" s="291" t="s">
        <v>25</v>
      </c>
      <c r="D143" s="295"/>
      <c r="E143" s="295"/>
      <c r="F143" s="295"/>
      <c r="G143" s="295"/>
      <c r="H143" s="295"/>
      <c r="I143" s="295"/>
      <c r="J143" s="295"/>
      <c r="K143" s="295"/>
      <c r="L143" s="295"/>
      <c r="M143" s="295"/>
      <c r="N143" s="295">
        <v>0</v>
      </c>
      <c r="O143" s="295"/>
      <c r="P143" s="295"/>
      <c r="Q143" s="295"/>
      <c r="R143" s="295"/>
      <c r="S143" s="295"/>
      <c r="T143" s="295"/>
      <c r="U143" s="295"/>
      <c r="V143" s="295"/>
      <c r="W143" s="295"/>
      <c r="X143" s="295"/>
      <c r="Y143" s="426"/>
      <c r="Z143" s="410"/>
      <c r="AA143" s="410"/>
      <c r="AB143" s="410"/>
      <c r="AC143" s="410"/>
      <c r="AD143" s="410"/>
      <c r="AE143" s="410"/>
      <c r="AF143" s="415"/>
      <c r="AG143" s="415"/>
      <c r="AH143" s="415"/>
      <c r="AI143" s="415"/>
      <c r="AJ143" s="415"/>
      <c r="AK143" s="415"/>
      <c r="AL143" s="415"/>
      <c r="AM143" s="296">
        <f>SUM(Y143:AL143)</f>
        <v>0</v>
      </c>
    </row>
    <row r="144" spans="1:39" outlineLevel="1">
      <c r="B144" s="294" t="s">
        <v>267</v>
      </c>
      <c r="C144" s="291" t="s">
        <v>163</v>
      </c>
      <c r="D144" s="295"/>
      <c r="E144" s="295"/>
      <c r="F144" s="295"/>
      <c r="G144" s="295"/>
      <c r="H144" s="295"/>
      <c r="I144" s="295"/>
      <c r="J144" s="295"/>
      <c r="K144" s="295"/>
      <c r="L144" s="295"/>
      <c r="M144" s="295"/>
      <c r="N144" s="295">
        <f>N143</f>
        <v>0</v>
      </c>
      <c r="O144" s="295"/>
      <c r="P144" s="295"/>
      <c r="Q144" s="295"/>
      <c r="R144" s="295"/>
      <c r="S144" s="295"/>
      <c r="T144" s="295"/>
      <c r="U144" s="295"/>
      <c r="V144" s="295"/>
      <c r="W144" s="295"/>
      <c r="X144" s="295"/>
      <c r="Y144" s="411">
        <v>0</v>
      </c>
      <c r="Z144" s="411">
        <v>0</v>
      </c>
      <c r="AA144" s="411">
        <v>0</v>
      </c>
      <c r="AB144" s="411">
        <v>0</v>
      </c>
      <c r="AC144" s="411">
        <v>0</v>
      </c>
      <c r="AD144" s="411">
        <v>0</v>
      </c>
      <c r="AE144" s="411">
        <v>0</v>
      </c>
      <c r="AF144" s="411">
        <f t="shared" ref="AF144" si="182">AF143</f>
        <v>0</v>
      </c>
      <c r="AG144" s="411">
        <f t="shared" ref="AG144" si="183">AG143</f>
        <v>0</v>
      </c>
      <c r="AH144" s="411">
        <f t="shared" ref="AH144" si="184">AH143</f>
        <v>0</v>
      </c>
      <c r="AI144" s="411">
        <f t="shared" ref="AI144" si="185">AI143</f>
        <v>0</v>
      </c>
      <c r="AJ144" s="411">
        <f t="shared" ref="AJ144" si="186">AJ143</f>
        <v>0</v>
      </c>
      <c r="AK144" s="411">
        <f t="shared" ref="AK144" si="187">AK143</f>
        <v>0</v>
      </c>
      <c r="AL144" s="411">
        <f t="shared" ref="AL144" si="188">AL143</f>
        <v>0</v>
      </c>
      <c r="AM144" s="306"/>
    </row>
    <row r="145" spans="1:39" outlineLevel="1">
      <c r="B145" s="520"/>
      <c r="C145" s="291"/>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412"/>
      <c r="Z145" s="425"/>
      <c r="AA145" s="425"/>
      <c r="AB145" s="425"/>
      <c r="AC145" s="425"/>
      <c r="AD145" s="425"/>
      <c r="AE145" s="425"/>
      <c r="AF145" s="425"/>
      <c r="AG145" s="425"/>
      <c r="AH145" s="425"/>
      <c r="AI145" s="425"/>
      <c r="AJ145" s="425"/>
      <c r="AK145" s="425"/>
      <c r="AL145" s="425"/>
      <c r="AM145" s="306"/>
    </row>
    <row r="146" spans="1:39" outlineLevel="1">
      <c r="A146" s="522">
        <v>34</v>
      </c>
      <c r="B146" s="520" t="s">
        <v>126</v>
      </c>
      <c r="C146" s="291" t="s">
        <v>25</v>
      </c>
      <c r="D146" s="295"/>
      <c r="E146" s="295"/>
      <c r="F146" s="295"/>
      <c r="G146" s="295"/>
      <c r="H146" s="295"/>
      <c r="I146" s="295"/>
      <c r="J146" s="295"/>
      <c r="K146" s="295"/>
      <c r="L146" s="295"/>
      <c r="M146" s="295"/>
      <c r="N146" s="295">
        <v>0</v>
      </c>
      <c r="O146" s="295"/>
      <c r="P146" s="295"/>
      <c r="Q146" s="295"/>
      <c r="R146" s="295"/>
      <c r="S146" s="295"/>
      <c r="T146" s="295"/>
      <c r="U146" s="295"/>
      <c r="V146" s="295"/>
      <c r="W146" s="295"/>
      <c r="X146" s="295"/>
      <c r="Y146" s="426"/>
      <c r="Z146" s="410"/>
      <c r="AA146" s="410"/>
      <c r="AB146" s="410"/>
      <c r="AC146" s="410"/>
      <c r="AD146" s="410"/>
      <c r="AE146" s="410"/>
      <c r="AF146" s="415"/>
      <c r="AG146" s="415"/>
      <c r="AH146" s="415"/>
      <c r="AI146" s="415"/>
      <c r="AJ146" s="415"/>
      <c r="AK146" s="415"/>
      <c r="AL146" s="415"/>
      <c r="AM146" s="296">
        <f>SUM(Y146:AL146)</f>
        <v>0</v>
      </c>
    </row>
    <row r="147" spans="1:39" outlineLevel="1">
      <c r="B147" s="294" t="s">
        <v>267</v>
      </c>
      <c r="C147" s="291" t="s">
        <v>163</v>
      </c>
      <c r="D147" s="295"/>
      <c r="E147" s="295"/>
      <c r="F147" s="295"/>
      <c r="G147" s="295"/>
      <c r="H147" s="295"/>
      <c r="I147" s="295"/>
      <c r="J147" s="295"/>
      <c r="K147" s="295"/>
      <c r="L147" s="295"/>
      <c r="M147" s="295"/>
      <c r="N147" s="295">
        <f>N146</f>
        <v>0</v>
      </c>
      <c r="O147" s="295"/>
      <c r="P147" s="295"/>
      <c r="Q147" s="295"/>
      <c r="R147" s="295"/>
      <c r="S147" s="295"/>
      <c r="T147" s="295"/>
      <c r="U147" s="295"/>
      <c r="V147" s="295"/>
      <c r="W147" s="295"/>
      <c r="X147" s="295"/>
      <c r="Y147" s="411">
        <v>0</v>
      </c>
      <c r="Z147" s="411">
        <v>0</v>
      </c>
      <c r="AA147" s="411">
        <v>0</v>
      </c>
      <c r="AB147" s="411">
        <v>0</v>
      </c>
      <c r="AC147" s="411">
        <v>0</v>
      </c>
      <c r="AD147" s="411">
        <v>0</v>
      </c>
      <c r="AE147" s="411">
        <v>0</v>
      </c>
      <c r="AF147" s="411">
        <f t="shared" ref="AF147" si="189">AF146</f>
        <v>0</v>
      </c>
      <c r="AG147" s="411">
        <f t="shared" ref="AG147" si="190">AG146</f>
        <v>0</v>
      </c>
      <c r="AH147" s="411">
        <f t="shared" ref="AH147" si="191">AH146</f>
        <v>0</v>
      </c>
      <c r="AI147" s="411">
        <f t="shared" ref="AI147" si="192">AI146</f>
        <v>0</v>
      </c>
      <c r="AJ147" s="411">
        <f t="shared" ref="AJ147" si="193">AJ146</f>
        <v>0</v>
      </c>
      <c r="AK147" s="411">
        <f t="shared" ref="AK147" si="194">AK146</f>
        <v>0</v>
      </c>
      <c r="AL147" s="411">
        <f t="shared" ref="AL147" si="195">AL146</f>
        <v>0</v>
      </c>
      <c r="AM147" s="306"/>
    </row>
    <row r="148" spans="1:39" outlineLevel="1">
      <c r="B148" s="520"/>
      <c r="C148" s="291"/>
      <c r="D148" s="291"/>
      <c r="E148" s="291"/>
      <c r="F148" s="291"/>
      <c r="G148" s="291"/>
      <c r="H148" s="291"/>
      <c r="I148" s="291"/>
      <c r="J148" s="291"/>
      <c r="K148" s="291"/>
      <c r="L148" s="291"/>
      <c r="M148" s="291"/>
      <c r="N148" s="291"/>
      <c r="O148" s="291"/>
      <c r="P148" s="291"/>
      <c r="Q148" s="291"/>
      <c r="R148" s="291"/>
      <c r="S148" s="291"/>
      <c r="T148" s="291"/>
      <c r="U148" s="291"/>
      <c r="V148" s="291"/>
      <c r="W148" s="291"/>
      <c r="X148" s="291"/>
      <c r="Y148" s="412"/>
      <c r="Z148" s="425"/>
      <c r="AA148" s="425"/>
      <c r="AB148" s="425"/>
      <c r="AC148" s="425"/>
      <c r="AD148" s="425"/>
      <c r="AE148" s="425"/>
      <c r="AF148" s="425"/>
      <c r="AG148" s="425"/>
      <c r="AH148" s="425"/>
      <c r="AI148" s="425"/>
      <c r="AJ148" s="425"/>
      <c r="AK148" s="425"/>
      <c r="AL148" s="425"/>
      <c r="AM148" s="306"/>
    </row>
    <row r="149" spans="1:39" outlineLevel="1">
      <c r="A149" s="522">
        <v>35</v>
      </c>
      <c r="B149" s="520" t="s">
        <v>127</v>
      </c>
      <c r="C149" s="291" t="s">
        <v>25</v>
      </c>
      <c r="D149" s="295"/>
      <c r="E149" s="295"/>
      <c r="F149" s="295"/>
      <c r="G149" s="295"/>
      <c r="H149" s="295"/>
      <c r="I149" s="295"/>
      <c r="J149" s="295"/>
      <c r="K149" s="295"/>
      <c r="L149" s="295"/>
      <c r="M149" s="295"/>
      <c r="N149" s="295">
        <v>0</v>
      </c>
      <c r="O149" s="295"/>
      <c r="P149" s="295"/>
      <c r="Q149" s="295"/>
      <c r="R149" s="295"/>
      <c r="S149" s="295"/>
      <c r="T149" s="295"/>
      <c r="U149" s="295"/>
      <c r="V149" s="295"/>
      <c r="W149" s="295"/>
      <c r="X149" s="295"/>
      <c r="Y149" s="426"/>
      <c r="Z149" s="410"/>
      <c r="AA149" s="410"/>
      <c r="AB149" s="410"/>
      <c r="AC149" s="410"/>
      <c r="AD149" s="410"/>
      <c r="AE149" s="410"/>
      <c r="AF149" s="415"/>
      <c r="AG149" s="415"/>
      <c r="AH149" s="415"/>
      <c r="AI149" s="415"/>
      <c r="AJ149" s="415"/>
      <c r="AK149" s="415"/>
      <c r="AL149" s="415"/>
      <c r="AM149" s="296">
        <f>SUM(Y149:AL149)</f>
        <v>0</v>
      </c>
    </row>
    <row r="150" spans="1:39" outlineLevel="1">
      <c r="B150" s="294" t="s">
        <v>267</v>
      </c>
      <c r="C150" s="291" t="s">
        <v>163</v>
      </c>
      <c r="D150" s="295"/>
      <c r="E150" s="295"/>
      <c r="F150" s="295"/>
      <c r="G150" s="295"/>
      <c r="H150" s="295"/>
      <c r="I150" s="295"/>
      <c r="J150" s="295"/>
      <c r="K150" s="295"/>
      <c r="L150" s="295"/>
      <c r="M150" s="295"/>
      <c r="N150" s="295">
        <f>N149</f>
        <v>0</v>
      </c>
      <c r="O150" s="295"/>
      <c r="P150" s="295"/>
      <c r="Q150" s="295"/>
      <c r="R150" s="295"/>
      <c r="S150" s="295"/>
      <c r="T150" s="295"/>
      <c r="U150" s="295"/>
      <c r="V150" s="295"/>
      <c r="W150" s="295"/>
      <c r="X150" s="295"/>
      <c r="Y150" s="411">
        <v>0</v>
      </c>
      <c r="Z150" s="411">
        <v>0</v>
      </c>
      <c r="AA150" s="411">
        <v>0</v>
      </c>
      <c r="AB150" s="411">
        <v>0</v>
      </c>
      <c r="AC150" s="411">
        <v>0</v>
      </c>
      <c r="AD150" s="411">
        <v>0</v>
      </c>
      <c r="AE150" s="411">
        <v>0</v>
      </c>
      <c r="AF150" s="411">
        <f t="shared" ref="AF150" si="196">AF149</f>
        <v>0</v>
      </c>
      <c r="AG150" s="411">
        <f t="shared" ref="AG150" si="197">AG149</f>
        <v>0</v>
      </c>
      <c r="AH150" s="411">
        <f t="shared" ref="AH150" si="198">AH149</f>
        <v>0</v>
      </c>
      <c r="AI150" s="411">
        <f t="shared" ref="AI150" si="199">AI149</f>
        <v>0</v>
      </c>
      <c r="AJ150" s="411">
        <f t="shared" ref="AJ150" si="200">AJ149</f>
        <v>0</v>
      </c>
      <c r="AK150" s="411">
        <f t="shared" ref="AK150" si="201">AK149</f>
        <v>0</v>
      </c>
      <c r="AL150" s="411">
        <f t="shared" ref="AL150" si="202">AL149</f>
        <v>0</v>
      </c>
      <c r="AM150" s="306"/>
    </row>
    <row r="151" spans="1:39" outlineLevel="1">
      <c r="B151" s="294"/>
      <c r="C151" s="291"/>
      <c r="D151" s="291"/>
      <c r="E151" s="291"/>
      <c r="F151" s="291"/>
      <c r="G151" s="291"/>
      <c r="H151" s="291"/>
      <c r="I151" s="291"/>
      <c r="J151" s="291"/>
      <c r="K151" s="291"/>
      <c r="L151" s="291"/>
      <c r="M151" s="291"/>
      <c r="N151" s="291"/>
      <c r="O151" s="291"/>
      <c r="P151" s="291"/>
      <c r="Q151" s="291"/>
      <c r="R151" s="291"/>
      <c r="S151" s="291"/>
      <c r="T151" s="291"/>
      <c r="U151" s="291"/>
      <c r="V151" s="291"/>
      <c r="W151" s="291"/>
      <c r="X151" s="291"/>
      <c r="Y151" s="412"/>
      <c r="Z151" s="425"/>
      <c r="AA151" s="425"/>
      <c r="AB151" s="425"/>
      <c r="AC151" s="425"/>
      <c r="AD151" s="425"/>
      <c r="AE151" s="425"/>
      <c r="AF151" s="425"/>
      <c r="AG151" s="425"/>
      <c r="AH151" s="425"/>
      <c r="AI151" s="425"/>
      <c r="AJ151" s="425"/>
      <c r="AK151" s="425"/>
      <c r="AL151" s="425"/>
      <c r="AM151" s="306"/>
    </row>
    <row r="152" spans="1:39" ht="15.75" outlineLevel="1">
      <c r="B152" s="288" t="s">
        <v>502</v>
      </c>
      <c r="C152" s="291"/>
      <c r="D152" s="291"/>
      <c r="E152" s="291"/>
      <c r="F152" s="291"/>
      <c r="G152" s="291"/>
      <c r="H152" s="291"/>
      <c r="I152" s="291"/>
      <c r="J152" s="291"/>
      <c r="K152" s="291"/>
      <c r="L152" s="291"/>
      <c r="M152" s="291"/>
      <c r="N152" s="291"/>
      <c r="O152" s="291"/>
      <c r="P152" s="291"/>
      <c r="Q152" s="291"/>
      <c r="R152" s="291"/>
      <c r="S152" s="291"/>
      <c r="T152" s="291"/>
      <c r="U152" s="291"/>
      <c r="V152" s="291"/>
      <c r="W152" s="291"/>
      <c r="X152" s="291"/>
      <c r="Y152" s="412"/>
      <c r="Z152" s="425"/>
      <c r="AA152" s="425"/>
      <c r="AB152" s="425"/>
      <c r="AC152" s="425"/>
      <c r="AD152" s="425"/>
      <c r="AE152" s="425"/>
      <c r="AF152" s="425"/>
      <c r="AG152" s="425"/>
      <c r="AH152" s="425"/>
      <c r="AI152" s="425"/>
      <c r="AJ152" s="425"/>
      <c r="AK152" s="425"/>
      <c r="AL152" s="425"/>
      <c r="AM152" s="306"/>
    </row>
    <row r="153" spans="1:39" ht="45" outlineLevel="1">
      <c r="A153" s="522">
        <v>36</v>
      </c>
      <c r="B153" s="520" t="s">
        <v>128</v>
      </c>
      <c r="C153" s="291" t="s">
        <v>25</v>
      </c>
      <c r="D153" s="295"/>
      <c r="E153" s="295"/>
      <c r="F153" s="295"/>
      <c r="G153" s="295"/>
      <c r="H153" s="295"/>
      <c r="I153" s="295"/>
      <c r="J153" s="295"/>
      <c r="K153" s="295"/>
      <c r="L153" s="295"/>
      <c r="M153" s="295"/>
      <c r="N153" s="295">
        <v>12</v>
      </c>
      <c r="O153" s="295"/>
      <c r="P153" s="295"/>
      <c r="Q153" s="295"/>
      <c r="R153" s="295"/>
      <c r="S153" s="295"/>
      <c r="T153" s="295"/>
      <c r="U153" s="295"/>
      <c r="V153" s="295"/>
      <c r="W153" s="295"/>
      <c r="X153" s="295"/>
      <c r="Y153" s="426"/>
      <c r="Z153" s="410"/>
      <c r="AA153" s="410"/>
      <c r="AB153" s="410"/>
      <c r="AC153" s="410"/>
      <c r="AD153" s="410"/>
      <c r="AE153" s="410"/>
      <c r="AF153" s="415"/>
      <c r="AG153" s="415"/>
      <c r="AH153" s="415"/>
      <c r="AI153" s="415"/>
      <c r="AJ153" s="415"/>
      <c r="AK153" s="415"/>
      <c r="AL153" s="415"/>
      <c r="AM153" s="296">
        <f>SUM(Y153:AL153)</f>
        <v>0</v>
      </c>
    </row>
    <row r="154" spans="1:39" outlineLevel="1">
      <c r="B154" s="294" t="s">
        <v>267</v>
      </c>
      <c r="C154" s="291" t="s">
        <v>163</v>
      </c>
      <c r="D154" s="295"/>
      <c r="E154" s="295"/>
      <c r="F154" s="295"/>
      <c r="G154" s="295"/>
      <c r="H154" s="295"/>
      <c r="I154" s="295"/>
      <c r="J154" s="295"/>
      <c r="K154" s="295"/>
      <c r="L154" s="295"/>
      <c r="M154" s="295"/>
      <c r="N154" s="295">
        <f>N153</f>
        <v>12</v>
      </c>
      <c r="O154" s="295"/>
      <c r="P154" s="295"/>
      <c r="Q154" s="295"/>
      <c r="R154" s="295"/>
      <c r="S154" s="295"/>
      <c r="T154" s="295"/>
      <c r="U154" s="295"/>
      <c r="V154" s="295"/>
      <c r="W154" s="295"/>
      <c r="X154" s="295"/>
      <c r="Y154" s="411">
        <v>0</v>
      </c>
      <c r="Z154" s="411">
        <v>0</v>
      </c>
      <c r="AA154" s="411">
        <v>0</v>
      </c>
      <c r="AB154" s="411">
        <v>0</v>
      </c>
      <c r="AC154" s="411">
        <v>0</v>
      </c>
      <c r="AD154" s="411">
        <v>0</v>
      </c>
      <c r="AE154" s="411">
        <v>0</v>
      </c>
      <c r="AF154" s="411">
        <f t="shared" ref="AF154" si="203">AF153</f>
        <v>0</v>
      </c>
      <c r="AG154" s="411">
        <f t="shared" ref="AG154" si="204">AG153</f>
        <v>0</v>
      </c>
      <c r="AH154" s="411">
        <f t="shared" ref="AH154" si="205">AH153</f>
        <v>0</v>
      </c>
      <c r="AI154" s="411">
        <f t="shared" ref="AI154" si="206">AI153</f>
        <v>0</v>
      </c>
      <c r="AJ154" s="411">
        <f t="shared" ref="AJ154" si="207">AJ153</f>
        <v>0</v>
      </c>
      <c r="AK154" s="411">
        <f t="shared" ref="AK154" si="208">AK153</f>
        <v>0</v>
      </c>
      <c r="AL154" s="411">
        <f t="shared" ref="AL154" si="209">AL153</f>
        <v>0</v>
      </c>
      <c r="AM154" s="306"/>
    </row>
    <row r="155" spans="1:39" outlineLevel="1">
      <c r="B155" s="520"/>
      <c r="C155" s="291"/>
      <c r="D155" s="291"/>
      <c r="E155" s="291"/>
      <c r="F155" s="291"/>
      <c r="G155" s="291"/>
      <c r="H155" s="291"/>
      <c r="I155" s="291"/>
      <c r="J155" s="291"/>
      <c r="K155" s="291"/>
      <c r="L155" s="291"/>
      <c r="M155" s="291"/>
      <c r="N155" s="291"/>
      <c r="O155" s="291"/>
      <c r="P155" s="291"/>
      <c r="Q155" s="291"/>
      <c r="R155" s="291"/>
      <c r="S155" s="291"/>
      <c r="T155" s="291"/>
      <c r="U155" s="291"/>
      <c r="V155" s="291"/>
      <c r="W155" s="291"/>
      <c r="X155" s="291"/>
      <c r="Y155" s="412"/>
      <c r="Z155" s="425"/>
      <c r="AA155" s="425"/>
      <c r="AB155" s="425"/>
      <c r="AC155" s="425"/>
      <c r="AD155" s="425"/>
      <c r="AE155" s="425"/>
      <c r="AF155" s="425"/>
      <c r="AG155" s="425"/>
      <c r="AH155" s="425"/>
      <c r="AI155" s="425"/>
      <c r="AJ155" s="425"/>
      <c r="AK155" s="425"/>
      <c r="AL155" s="425"/>
      <c r="AM155" s="306"/>
    </row>
    <row r="156" spans="1:39" ht="30" outlineLevel="1">
      <c r="A156" s="522">
        <v>37</v>
      </c>
      <c r="B156" s="520" t="s">
        <v>129</v>
      </c>
      <c r="C156" s="291" t="s">
        <v>25</v>
      </c>
      <c r="D156" s="295"/>
      <c r="E156" s="295"/>
      <c r="F156" s="295"/>
      <c r="G156" s="295"/>
      <c r="H156" s="295"/>
      <c r="I156" s="295"/>
      <c r="J156" s="295"/>
      <c r="K156" s="295"/>
      <c r="L156" s="295"/>
      <c r="M156" s="295"/>
      <c r="N156" s="295">
        <v>12</v>
      </c>
      <c r="O156" s="295"/>
      <c r="P156" s="295"/>
      <c r="Q156" s="295"/>
      <c r="R156" s="295"/>
      <c r="S156" s="295"/>
      <c r="T156" s="295"/>
      <c r="U156" s="295"/>
      <c r="V156" s="295"/>
      <c r="W156" s="295"/>
      <c r="X156" s="295"/>
      <c r="Y156" s="426"/>
      <c r="Z156" s="410"/>
      <c r="AA156" s="410"/>
      <c r="AB156" s="410"/>
      <c r="AC156" s="410"/>
      <c r="AD156" s="410"/>
      <c r="AE156" s="410"/>
      <c r="AF156" s="415"/>
      <c r="AG156" s="415"/>
      <c r="AH156" s="415"/>
      <c r="AI156" s="415"/>
      <c r="AJ156" s="415"/>
      <c r="AK156" s="415"/>
      <c r="AL156" s="415"/>
      <c r="AM156" s="296">
        <f>SUM(Y156:AL156)</f>
        <v>0</v>
      </c>
    </row>
    <row r="157" spans="1:39" outlineLevel="1">
      <c r="B157" s="294" t="s">
        <v>267</v>
      </c>
      <c r="C157" s="291" t="s">
        <v>163</v>
      </c>
      <c r="D157" s="295"/>
      <c r="E157" s="295"/>
      <c r="F157" s="295"/>
      <c r="G157" s="295"/>
      <c r="H157" s="295"/>
      <c r="I157" s="295"/>
      <c r="J157" s="295"/>
      <c r="K157" s="295"/>
      <c r="L157" s="295"/>
      <c r="M157" s="295"/>
      <c r="N157" s="295">
        <f>N156</f>
        <v>12</v>
      </c>
      <c r="O157" s="295"/>
      <c r="P157" s="295"/>
      <c r="Q157" s="295"/>
      <c r="R157" s="295"/>
      <c r="S157" s="295"/>
      <c r="T157" s="295"/>
      <c r="U157" s="295"/>
      <c r="V157" s="295"/>
      <c r="W157" s="295"/>
      <c r="X157" s="295"/>
      <c r="Y157" s="411">
        <v>0</v>
      </c>
      <c r="Z157" s="411">
        <v>0</v>
      </c>
      <c r="AA157" s="411">
        <v>0</v>
      </c>
      <c r="AB157" s="411">
        <v>0</v>
      </c>
      <c r="AC157" s="411">
        <v>0</v>
      </c>
      <c r="AD157" s="411">
        <v>0</v>
      </c>
      <c r="AE157" s="411">
        <v>0</v>
      </c>
      <c r="AF157" s="411">
        <f t="shared" ref="AF157" si="210">AF156</f>
        <v>0</v>
      </c>
      <c r="AG157" s="411">
        <f t="shared" ref="AG157" si="211">AG156</f>
        <v>0</v>
      </c>
      <c r="AH157" s="411">
        <f t="shared" ref="AH157" si="212">AH156</f>
        <v>0</v>
      </c>
      <c r="AI157" s="411">
        <f t="shared" ref="AI157" si="213">AI156</f>
        <v>0</v>
      </c>
      <c r="AJ157" s="411">
        <f t="shared" ref="AJ157" si="214">AJ156</f>
        <v>0</v>
      </c>
      <c r="AK157" s="411">
        <f t="shared" ref="AK157" si="215">AK156</f>
        <v>0</v>
      </c>
      <c r="AL157" s="411">
        <f t="shared" ref="AL157" si="216">AL156</f>
        <v>0</v>
      </c>
      <c r="AM157" s="306"/>
    </row>
    <row r="158" spans="1:39" outlineLevel="1">
      <c r="B158" s="520"/>
      <c r="C158" s="291"/>
      <c r="D158" s="291"/>
      <c r="E158" s="291"/>
      <c r="F158" s="291"/>
      <c r="G158" s="291"/>
      <c r="H158" s="291"/>
      <c r="I158" s="291"/>
      <c r="J158" s="291"/>
      <c r="K158" s="291"/>
      <c r="L158" s="291"/>
      <c r="M158" s="291"/>
      <c r="N158" s="291"/>
      <c r="O158" s="291"/>
      <c r="P158" s="291"/>
      <c r="Q158" s="291"/>
      <c r="R158" s="291"/>
      <c r="S158" s="291"/>
      <c r="T158" s="291"/>
      <c r="U158" s="291"/>
      <c r="V158" s="291"/>
      <c r="W158" s="291"/>
      <c r="X158" s="291"/>
      <c r="Y158" s="412"/>
      <c r="Z158" s="425"/>
      <c r="AA158" s="425"/>
      <c r="AB158" s="425"/>
      <c r="AC158" s="425"/>
      <c r="AD158" s="425"/>
      <c r="AE158" s="425"/>
      <c r="AF158" s="425"/>
      <c r="AG158" s="425"/>
      <c r="AH158" s="425"/>
      <c r="AI158" s="425"/>
      <c r="AJ158" s="425"/>
      <c r="AK158" s="425"/>
      <c r="AL158" s="425"/>
      <c r="AM158" s="306"/>
    </row>
    <row r="159" spans="1:39" outlineLevel="1">
      <c r="A159" s="522">
        <v>38</v>
      </c>
      <c r="B159" s="520" t="s">
        <v>130</v>
      </c>
      <c r="C159" s="291" t="s">
        <v>25</v>
      </c>
      <c r="D159" s="295"/>
      <c r="E159" s="295"/>
      <c r="F159" s="295"/>
      <c r="G159" s="295"/>
      <c r="H159" s="295"/>
      <c r="I159" s="295"/>
      <c r="J159" s="295"/>
      <c r="K159" s="295"/>
      <c r="L159" s="295"/>
      <c r="M159" s="295"/>
      <c r="N159" s="295">
        <v>12</v>
      </c>
      <c r="O159" s="295"/>
      <c r="P159" s="295"/>
      <c r="Q159" s="295"/>
      <c r="R159" s="295"/>
      <c r="S159" s="295"/>
      <c r="T159" s="295"/>
      <c r="U159" s="295"/>
      <c r="V159" s="295"/>
      <c r="W159" s="295"/>
      <c r="X159" s="295"/>
      <c r="Y159" s="426"/>
      <c r="Z159" s="410"/>
      <c r="AA159" s="410"/>
      <c r="AB159" s="410"/>
      <c r="AC159" s="410"/>
      <c r="AD159" s="410"/>
      <c r="AE159" s="410"/>
      <c r="AF159" s="415"/>
      <c r="AG159" s="415"/>
      <c r="AH159" s="415"/>
      <c r="AI159" s="415"/>
      <c r="AJ159" s="415"/>
      <c r="AK159" s="415"/>
      <c r="AL159" s="415"/>
      <c r="AM159" s="296">
        <f>SUM(Y159:AL159)</f>
        <v>0</v>
      </c>
    </row>
    <row r="160" spans="1:39" outlineLevel="1">
      <c r="B160" s="294" t="s">
        <v>267</v>
      </c>
      <c r="C160" s="291" t="s">
        <v>163</v>
      </c>
      <c r="D160" s="295"/>
      <c r="E160" s="295"/>
      <c r="F160" s="295"/>
      <c r="G160" s="295"/>
      <c r="H160" s="295"/>
      <c r="I160" s="295"/>
      <c r="J160" s="295"/>
      <c r="K160" s="295"/>
      <c r="L160" s="295"/>
      <c r="M160" s="295"/>
      <c r="N160" s="295">
        <f>N159</f>
        <v>12</v>
      </c>
      <c r="O160" s="295"/>
      <c r="P160" s="295"/>
      <c r="Q160" s="295"/>
      <c r="R160" s="295"/>
      <c r="S160" s="295"/>
      <c r="T160" s="295"/>
      <c r="U160" s="295"/>
      <c r="V160" s="295"/>
      <c r="W160" s="295"/>
      <c r="X160" s="295"/>
      <c r="Y160" s="411">
        <v>0</v>
      </c>
      <c r="Z160" s="411">
        <v>0</v>
      </c>
      <c r="AA160" s="411">
        <v>0</v>
      </c>
      <c r="AB160" s="411">
        <v>0</v>
      </c>
      <c r="AC160" s="411">
        <v>0</v>
      </c>
      <c r="AD160" s="411">
        <v>0</v>
      </c>
      <c r="AE160" s="411">
        <v>0</v>
      </c>
      <c r="AF160" s="411">
        <f t="shared" ref="AF160" si="217">AF159</f>
        <v>0</v>
      </c>
      <c r="AG160" s="411">
        <f t="shared" ref="AG160" si="218">AG159</f>
        <v>0</v>
      </c>
      <c r="AH160" s="411">
        <f t="shared" ref="AH160" si="219">AH159</f>
        <v>0</v>
      </c>
      <c r="AI160" s="411">
        <f t="shared" ref="AI160" si="220">AI159</f>
        <v>0</v>
      </c>
      <c r="AJ160" s="411">
        <f t="shared" ref="AJ160" si="221">AJ159</f>
        <v>0</v>
      </c>
      <c r="AK160" s="411">
        <f t="shared" ref="AK160" si="222">AK159</f>
        <v>0</v>
      </c>
      <c r="AL160" s="411">
        <f t="shared" ref="AL160" si="223">AL159</f>
        <v>0</v>
      </c>
      <c r="AM160" s="306"/>
    </row>
    <row r="161" spans="1:39" outlineLevel="1">
      <c r="B161" s="520"/>
      <c r="C161" s="291"/>
      <c r="D161" s="291"/>
      <c r="E161" s="291"/>
      <c r="F161" s="291"/>
      <c r="G161" s="291"/>
      <c r="H161" s="291"/>
      <c r="I161" s="291"/>
      <c r="J161" s="291"/>
      <c r="K161" s="291"/>
      <c r="L161" s="291"/>
      <c r="M161" s="291"/>
      <c r="N161" s="291"/>
      <c r="O161" s="291"/>
      <c r="P161" s="291"/>
      <c r="Q161" s="291"/>
      <c r="R161" s="291"/>
      <c r="S161" s="291"/>
      <c r="T161" s="291"/>
      <c r="U161" s="291"/>
      <c r="V161" s="291"/>
      <c r="W161" s="291"/>
      <c r="X161" s="291"/>
      <c r="Y161" s="412"/>
      <c r="Z161" s="425"/>
      <c r="AA161" s="425"/>
      <c r="AB161" s="425"/>
      <c r="AC161" s="425"/>
      <c r="AD161" s="425"/>
      <c r="AE161" s="425"/>
      <c r="AF161" s="425"/>
      <c r="AG161" s="425"/>
      <c r="AH161" s="425"/>
      <c r="AI161" s="425"/>
      <c r="AJ161" s="425"/>
      <c r="AK161" s="425"/>
      <c r="AL161" s="425"/>
      <c r="AM161" s="306"/>
    </row>
    <row r="162" spans="1:39" ht="30" outlineLevel="1">
      <c r="A162" s="522">
        <v>39</v>
      </c>
      <c r="B162" s="520" t="s">
        <v>131</v>
      </c>
      <c r="C162" s="291" t="s">
        <v>25</v>
      </c>
      <c r="D162" s="295"/>
      <c r="E162" s="295"/>
      <c r="F162" s="295"/>
      <c r="G162" s="295"/>
      <c r="H162" s="295"/>
      <c r="I162" s="295"/>
      <c r="J162" s="295"/>
      <c r="K162" s="295"/>
      <c r="L162" s="295"/>
      <c r="M162" s="295"/>
      <c r="N162" s="295">
        <v>12</v>
      </c>
      <c r="O162" s="295"/>
      <c r="P162" s="295"/>
      <c r="Q162" s="295"/>
      <c r="R162" s="295"/>
      <c r="S162" s="295"/>
      <c r="T162" s="295"/>
      <c r="U162" s="295"/>
      <c r="V162" s="295"/>
      <c r="W162" s="295"/>
      <c r="X162" s="295"/>
      <c r="Y162" s="426"/>
      <c r="Z162" s="410"/>
      <c r="AA162" s="410"/>
      <c r="AB162" s="410"/>
      <c r="AC162" s="410"/>
      <c r="AD162" s="410"/>
      <c r="AE162" s="410"/>
      <c r="AF162" s="415"/>
      <c r="AG162" s="415"/>
      <c r="AH162" s="415"/>
      <c r="AI162" s="415"/>
      <c r="AJ162" s="415"/>
      <c r="AK162" s="415"/>
      <c r="AL162" s="415"/>
      <c r="AM162" s="296">
        <f>SUM(Y162:AL162)</f>
        <v>0</v>
      </c>
    </row>
    <row r="163" spans="1:39" outlineLevel="1">
      <c r="B163" s="294" t="s">
        <v>267</v>
      </c>
      <c r="C163" s="291" t="s">
        <v>163</v>
      </c>
      <c r="D163" s="295"/>
      <c r="E163" s="295"/>
      <c r="F163" s="295"/>
      <c r="G163" s="295"/>
      <c r="H163" s="295"/>
      <c r="I163" s="295"/>
      <c r="J163" s="295"/>
      <c r="K163" s="295"/>
      <c r="L163" s="295"/>
      <c r="M163" s="295"/>
      <c r="N163" s="295">
        <f>N162</f>
        <v>12</v>
      </c>
      <c r="O163" s="295"/>
      <c r="P163" s="295"/>
      <c r="Q163" s="295"/>
      <c r="R163" s="295"/>
      <c r="S163" s="295"/>
      <c r="T163" s="295"/>
      <c r="U163" s="295"/>
      <c r="V163" s="295"/>
      <c r="W163" s="295"/>
      <c r="X163" s="295"/>
      <c r="Y163" s="411">
        <v>0</v>
      </c>
      <c r="Z163" s="411">
        <v>0</v>
      </c>
      <c r="AA163" s="411">
        <v>0</v>
      </c>
      <c r="AB163" s="411">
        <v>0</v>
      </c>
      <c r="AC163" s="411">
        <v>0</v>
      </c>
      <c r="AD163" s="411">
        <v>0</v>
      </c>
      <c r="AE163" s="411">
        <v>0</v>
      </c>
      <c r="AF163" s="411">
        <f t="shared" ref="AF163" si="224">AF162</f>
        <v>0</v>
      </c>
      <c r="AG163" s="411">
        <f t="shared" ref="AG163" si="225">AG162</f>
        <v>0</v>
      </c>
      <c r="AH163" s="411">
        <f t="shared" ref="AH163" si="226">AH162</f>
        <v>0</v>
      </c>
      <c r="AI163" s="411">
        <f t="shared" ref="AI163" si="227">AI162</f>
        <v>0</v>
      </c>
      <c r="AJ163" s="411">
        <f t="shared" ref="AJ163" si="228">AJ162</f>
        <v>0</v>
      </c>
      <c r="AK163" s="411">
        <f t="shared" ref="AK163" si="229">AK162</f>
        <v>0</v>
      </c>
      <c r="AL163" s="411">
        <f t="shared" ref="AL163" si="230">AL162</f>
        <v>0</v>
      </c>
      <c r="AM163" s="306"/>
    </row>
    <row r="164" spans="1:39" outlineLevel="1">
      <c r="B164" s="520"/>
      <c r="C164" s="291"/>
      <c r="D164" s="291"/>
      <c r="E164" s="291"/>
      <c r="F164" s="291"/>
      <c r="G164" s="291"/>
      <c r="H164" s="291"/>
      <c r="I164" s="291"/>
      <c r="J164" s="291"/>
      <c r="K164" s="291"/>
      <c r="L164" s="291"/>
      <c r="M164" s="291"/>
      <c r="N164" s="291"/>
      <c r="O164" s="291"/>
      <c r="P164" s="291"/>
      <c r="Q164" s="291"/>
      <c r="R164" s="291"/>
      <c r="S164" s="291"/>
      <c r="T164" s="291"/>
      <c r="U164" s="291"/>
      <c r="V164" s="291"/>
      <c r="W164" s="291"/>
      <c r="X164" s="291"/>
      <c r="Y164" s="412"/>
      <c r="Z164" s="425"/>
      <c r="AA164" s="425"/>
      <c r="AB164" s="425"/>
      <c r="AC164" s="425"/>
      <c r="AD164" s="425"/>
      <c r="AE164" s="425"/>
      <c r="AF164" s="425"/>
      <c r="AG164" s="425"/>
      <c r="AH164" s="425"/>
      <c r="AI164" s="425"/>
      <c r="AJ164" s="425"/>
      <c r="AK164" s="425"/>
      <c r="AL164" s="425"/>
      <c r="AM164" s="306"/>
    </row>
    <row r="165" spans="1:39" ht="30" outlineLevel="1">
      <c r="A165" s="522">
        <v>40</v>
      </c>
      <c r="B165" s="520" t="s">
        <v>132</v>
      </c>
      <c r="C165" s="291" t="s">
        <v>25</v>
      </c>
      <c r="D165" s="295">
        <v>2978654</v>
      </c>
      <c r="E165" s="295"/>
      <c r="F165" s="295"/>
      <c r="G165" s="295"/>
      <c r="H165" s="295"/>
      <c r="I165" s="295"/>
      <c r="J165" s="295"/>
      <c r="K165" s="295"/>
      <c r="L165" s="295"/>
      <c r="M165" s="295"/>
      <c r="N165" s="295">
        <v>12</v>
      </c>
      <c r="O165" s="295">
        <v>505</v>
      </c>
      <c r="P165" s="295"/>
      <c r="Q165" s="295"/>
      <c r="R165" s="295"/>
      <c r="S165" s="295"/>
      <c r="T165" s="295"/>
      <c r="U165" s="295"/>
      <c r="V165" s="295"/>
      <c r="W165" s="295"/>
      <c r="X165" s="295"/>
      <c r="Y165" s="426">
        <v>1</v>
      </c>
      <c r="Z165" s="410"/>
      <c r="AA165" s="410"/>
      <c r="AB165" s="410"/>
      <c r="AC165" s="410"/>
      <c r="AD165" s="410"/>
      <c r="AE165" s="410"/>
      <c r="AF165" s="415"/>
      <c r="AG165" s="415"/>
      <c r="AH165" s="415"/>
      <c r="AI165" s="415"/>
      <c r="AJ165" s="415"/>
      <c r="AK165" s="415"/>
      <c r="AL165" s="415"/>
      <c r="AM165" s="296">
        <f>SUM(Y165:AL165)</f>
        <v>1</v>
      </c>
    </row>
    <row r="166" spans="1:39" outlineLevel="1">
      <c r="B166" s="294" t="s">
        <v>267</v>
      </c>
      <c r="C166" s="291" t="s">
        <v>163</v>
      </c>
      <c r="D166" s="295"/>
      <c r="E166" s="295"/>
      <c r="F166" s="295"/>
      <c r="G166" s="295"/>
      <c r="H166" s="295"/>
      <c r="I166" s="295"/>
      <c r="J166" s="295"/>
      <c r="K166" s="295"/>
      <c r="L166" s="295"/>
      <c r="M166" s="295"/>
      <c r="N166" s="295">
        <f>N165</f>
        <v>12</v>
      </c>
      <c r="O166" s="295"/>
      <c r="P166" s="295"/>
      <c r="Q166" s="295"/>
      <c r="R166" s="295"/>
      <c r="S166" s="295"/>
      <c r="T166" s="295"/>
      <c r="U166" s="295"/>
      <c r="V166" s="295"/>
      <c r="W166" s="295"/>
      <c r="X166" s="295"/>
      <c r="Y166" s="411">
        <v>1</v>
      </c>
      <c r="Z166" s="411">
        <v>0</v>
      </c>
      <c r="AA166" s="411">
        <v>0</v>
      </c>
      <c r="AB166" s="411">
        <v>0</v>
      </c>
      <c r="AC166" s="411">
        <v>0</v>
      </c>
      <c r="AD166" s="411">
        <v>0</v>
      </c>
      <c r="AE166" s="411">
        <v>0</v>
      </c>
      <c r="AF166" s="411">
        <f t="shared" ref="AF166" si="231">AF165</f>
        <v>0</v>
      </c>
      <c r="AG166" s="411">
        <f t="shared" ref="AG166" si="232">AG165</f>
        <v>0</v>
      </c>
      <c r="AH166" s="411">
        <f t="shared" ref="AH166" si="233">AH165</f>
        <v>0</v>
      </c>
      <c r="AI166" s="411">
        <f t="shared" ref="AI166" si="234">AI165</f>
        <v>0</v>
      </c>
      <c r="AJ166" s="411">
        <f t="shared" ref="AJ166" si="235">AJ165</f>
        <v>0</v>
      </c>
      <c r="AK166" s="411">
        <f t="shared" ref="AK166" si="236">AK165</f>
        <v>0</v>
      </c>
      <c r="AL166" s="411">
        <f t="shared" ref="AL166" si="237">AL165</f>
        <v>0</v>
      </c>
      <c r="AM166" s="306"/>
    </row>
    <row r="167" spans="1:39" outlineLevel="1">
      <c r="B167" s="520"/>
      <c r="C167" s="291"/>
      <c r="D167" s="291"/>
      <c r="E167" s="291"/>
      <c r="F167" s="291"/>
      <c r="G167" s="291"/>
      <c r="H167" s="291"/>
      <c r="I167" s="291"/>
      <c r="J167" s="291"/>
      <c r="K167" s="291"/>
      <c r="L167" s="291"/>
      <c r="M167" s="291"/>
      <c r="N167" s="291"/>
      <c r="O167" s="291"/>
      <c r="P167" s="291"/>
      <c r="Q167" s="291"/>
      <c r="R167" s="291"/>
      <c r="S167" s="291"/>
      <c r="T167" s="291"/>
      <c r="U167" s="291"/>
      <c r="V167" s="291"/>
      <c r="W167" s="291"/>
      <c r="X167" s="291"/>
      <c r="Y167" s="412"/>
      <c r="Z167" s="425"/>
      <c r="AA167" s="425"/>
      <c r="AB167" s="425"/>
      <c r="AC167" s="425"/>
      <c r="AD167" s="425"/>
      <c r="AE167" s="425"/>
      <c r="AF167" s="425"/>
      <c r="AG167" s="425"/>
      <c r="AH167" s="425"/>
      <c r="AI167" s="425"/>
      <c r="AJ167" s="425"/>
      <c r="AK167" s="425"/>
      <c r="AL167" s="425"/>
      <c r="AM167" s="306"/>
    </row>
    <row r="168" spans="1:39" ht="45" outlineLevel="1">
      <c r="A168" s="522">
        <v>41</v>
      </c>
      <c r="B168" s="520" t="s">
        <v>133</v>
      </c>
      <c r="C168" s="291" t="s">
        <v>25</v>
      </c>
      <c r="D168" s="295"/>
      <c r="E168" s="295"/>
      <c r="F168" s="295"/>
      <c r="G168" s="295"/>
      <c r="H168" s="295"/>
      <c r="I168" s="295"/>
      <c r="J168" s="295"/>
      <c r="K168" s="295"/>
      <c r="L168" s="295"/>
      <c r="M168" s="295"/>
      <c r="N168" s="295">
        <v>12</v>
      </c>
      <c r="O168" s="295"/>
      <c r="P168" s="295"/>
      <c r="Q168" s="295"/>
      <c r="R168" s="295"/>
      <c r="S168" s="295"/>
      <c r="T168" s="295"/>
      <c r="U168" s="295"/>
      <c r="V168" s="295"/>
      <c r="W168" s="295"/>
      <c r="X168" s="295"/>
      <c r="Y168" s="426"/>
      <c r="Z168" s="410"/>
      <c r="AA168" s="410"/>
      <c r="AB168" s="410"/>
      <c r="AC168" s="410"/>
      <c r="AD168" s="410"/>
      <c r="AE168" s="410"/>
      <c r="AF168" s="415"/>
      <c r="AG168" s="415"/>
      <c r="AH168" s="415"/>
      <c r="AI168" s="415"/>
      <c r="AJ168" s="415"/>
      <c r="AK168" s="415"/>
      <c r="AL168" s="415"/>
      <c r="AM168" s="296">
        <f>SUM(Y168:AL168)</f>
        <v>0</v>
      </c>
    </row>
    <row r="169" spans="1:39" outlineLevel="1">
      <c r="B169" s="294" t="s">
        <v>267</v>
      </c>
      <c r="C169" s="291" t="s">
        <v>163</v>
      </c>
      <c r="D169" s="295"/>
      <c r="E169" s="295"/>
      <c r="F169" s="295"/>
      <c r="G169" s="295"/>
      <c r="H169" s="295"/>
      <c r="I169" s="295"/>
      <c r="J169" s="295"/>
      <c r="K169" s="295"/>
      <c r="L169" s="295"/>
      <c r="M169" s="295"/>
      <c r="N169" s="295">
        <f>N168</f>
        <v>12</v>
      </c>
      <c r="O169" s="295"/>
      <c r="P169" s="295"/>
      <c r="Q169" s="295"/>
      <c r="R169" s="295"/>
      <c r="S169" s="295"/>
      <c r="T169" s="295"/>
      <c r="U169" s="295"/>
      <c r="V169" s="295"/>
      <c r="W169" s="295"/>
      <c r="X169" s="295"/>
      <c r="Y169" s="411">
        <v>0</v>
      </c>
      <c r="Z169" s="411">
        <v>0</v>
      </c>
      <c r="AA169" s="411">
        <v>0</v>
      </c>
      <c r="AB169" s="411">
        <v>0</v>
      </c>
      <c r="AC169" s="411">
        <v>0</v>
      </c>
      <c r="AD169" s="411">
        <v>0</v>
      </c>
      <c r="AE169" s="411">
        <v>0</v>
      </c>
      <c r="AF169" s="411">
        <f t="shared" ref="AF169" si="238">AF168</f>
        <v>0</v>
      </c>
      <c r="AG169" s="411">
        <f t="shared" ref="AG169" si="239">AG168</f>
        <v>0</v>
      </c>
      <c r="AH169" s="411">
        <f t="shared" ref="AH169" si="240">AH168</f>
        <v>0</v>
      </c>
      <c r="AI169" s="411">
        <f t="shared" ref="AI169" si="241">AI168</f>
        <v>0</v>
      </c>
      <c r="AJ169" s="411">
        <f t="shared" ref="AJ169" si="242">AJ168</f>
        <v>0</v>
      </c>
      <c r="AK169" s="411">
        <f t="shared" ref="AK169" si="243">AK168</f>
        <v>0</v>
      </c>
      <c r="AL169" s="411">
        <f t="shared" ref="AL169" si="244">AL168</f>
        <v>0</v>
      </c>
      <c r="AM169" s="306"/>
    </row>
    <row r="170" spans="1:39" outlineLevel="1">
      <c r="B170" s="520"/>
      <c r="C170" s="291"/>
      <c r="D170" s="291"/>
      <c r="E170" s="291"/>
      <c r="F170" s="291"/>
      <c r="G170" s="291"/>
      <c r="H170" s="291"/>
      <c r="I170" s="291"/>
      <c r="J170" s="291"/>
      <c r="K170" s="291"/>
      <c r="L170" s="291"/>
      <c r="M170" s="291"/>
      <c r="N170" s="291"/>
      <c r="O170" s="291"/>
      <c r="P170" s="291"/>
      <c r="Q170" s="291"/>
      <c r="R170" s="291"/>
      <c r="S170" s="291"/>
      <c r="T170" s="291"/>
      <c r="U170" s="291"/>
      <c r="V170" s="291"/>
      <c r="W170" s="291"/>
      <c r="X170" s="291"/>
      <c r="Y170" s="412"/>
      <c r="Z170" s="425"/>
      <c r="AA170" s="425"/>
      <c r="AB170" s="425"/>
      <c r="AC170" s="425"/>
      <c r="AD170" s="425"/>
      <c r="AE170" s="425"/>
      <c r="AF170" s="425"/>
      <c r="AG170" s="425"/>
      <c r="AH170" s="425"/>
      <c r="AI170" s="425"/>
      <c r="AJ170" s="425"/>
      <c r="AK170" s="425"/>
      <c r="AL170" s="425"/>
      <c r="AM170" s="306"/>
    </row>
    <row r="171" spans="1:39" ht="45" outlineLevel="1">
      <c r="A171" s="522">
        <v>42</v>
      </c>
      <c r="B171" s="520" t="s">
        <v>134</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26"/>
      <c r="Z171" s="410"/>
      <c r="AA171" s="410"/>
      <c r="AB171" s="410"/>
      <c r="AC171" s="410"/>
      <c r="AD171" s="410"/>
      <c r="AE171" s="410"/>
      <c r="AF171" s="415"/>
      <c r="AG171" s="415"/>
      <c r="AH171" s="415"/>
      <c r="AI171" s="415"/>
      <c r="AJ171" s="415"/>
      <c r="AK171" s="415"/>
      <c r="AL171" s="415"/>
      <c r="AM171" s="296">
        <f>SUM(Y171:AL171)</f>
        <v>0</v>
      </c>
    </row>
    <row r="172" spans="1:39" outlineLevel="1">
      <c r="B172" s="294" t="s">
        <v>267</v>
      </c>
      <c r="C172" s="291" t="s">
        <v>163</v>
      </c>
      <c r="D172" s="295"/>
      <c r="E172" s="295"/>
      <c r="F172" s="295"/>
      <c r="G172" s="295"/>
      <c r="H172" s="295"/>
      <c r="I172" s="295"/>
      <c r="J172" s="295"/>
      <c r="K172" s="295"/>
      <c r="L172" s="295"/>
      <c r="M172" s="295"/>
      <c r="N172" s="468"/>
      <c r="O172" s="295"/>
      <c r="P172" s="295"/>
      <c r="Q172" s="295"/>
      <c r="R172" s="295"/>
      <c r="S172" s="295"/>
      <c r="T172" s="295"/>
      <c r="U172" s="295"/>
      <c r="V172" s="295"/>
      <c r="W172" s="295"/>
      <c r="X172" s="295"/>
      <c r="Y172" s="411">
        <v>0</v>
      </c>
      <c r="Z172" s="411">
        <v>0</v>
      </c>
      <c r="AA172" s="411">
        <v>0</v>
      </c>
      <c r="AB172" s="411">
        <v>0</v>
      </c>
      <c r="AC172" s="411">
        <v>0</v>
      </c>
      <c r="AD172" s="411">
        <v>0</v>
      </c>
      <c r="AE172" s="411">
        <v>0</v>
      </c>
      <c r="AF172" s="411">
        <f t="shared" ref="AF172" si="245">AF171</f>
        <v>0</v>
      </c>
      <c r="AG172" s="411">
        <f t="shared" ref="AG172" si="246">AG171</f>
        <v>0</v>
      </c>
      <c r="AH172" s="411">
        <f t="shared" ref="AH172" si="247">AH171</f>
        <v>0</v>
      </c>
      <c r="AI172" s="411">
        <f t="shared" ref="AI172" si="248">AI171</f>
        <v>0</v>
      </c>
      <c r="AJ172" s="411">
        <f t="shared" ref="AJ172" si="249">AJ171</f>
        <v>0</v>
      </c>
      <c r="AK172" s="411">
        <f t="shared" ref="AK172" si="250">AK171</f>
        <v>0</v>
      </c>
      <c r="AL172" s="411">
        <f t="shared" ref="AL172" si="251">AL171</f>
        <v>0</v>
      </c>
      <c r="AM172" s="306"/>
    </row>
    <row r="173" spans="1:39" outlineLevel="1">
      <c r="B173" s="520"/>
      <c r="C173" s="291"/>
      <c r="D173" s="291"/>
      <c r="E173" s="291"/>
      <c r="F173" s="291"/>
      <c r="G173" s="291"/>
      <c r="H173" s="291"/>
      <c r="I173" s="291"/>
      <c r="J173" s="291"/>
      <c r="K173" s="291"/>
      <c r="L173" s="291"/>
      <c r="M173" s="291"/>
      <c r="N173" s="291"/>
      <c r="O173" s="291"/>
      <c r="P173" s="291"/>
      <c r="Q173" s="291"/>
      <c r="R173" s="291"/>
      <c r="S173" s="291"/>
      <c r="T173" s="291"/>
      <c r="U173" s="291"/>
      <c r="V173" s="291"/>
      <c r="W173" s="291"/>
      <c r="X173" s="291"/>
      <c r="Y173" s="412"/>
      <c r="Z173" s="425"/>
      <c r="AA173" s="425"/>
      <c r="AB173" s="425"/>
      <c r="AC173" s="425"/>
      <c r="AD173" s="425"/>
      <c r="AE173" s="425"/>
      <c r="AF173" s="425"/>
      <c r="AG173" s="425"/>
      <c r="AH173" s="425"/>
      <c r="AI173" s="425"/>
      <c r="AJ173" s="425"/>
      <c r="AK173" s="425"/>
      <c r="AL173" s="425"/>
      <c r="AM173" s="306"/>
    </row>
    <row r="174" spans="1:39" ht="30" outlineLevel="1">
      <c r="A174" s="522">
        <v>43</v>
      </c>
      <c r="B174" s="520" t="s">
        <v>135</v>
      </c>
      <c r="C174" s="291" t="s">
        <v>25</v>
      </c>
      <c r="D174" s="295"/>
      <c r="E174" s="295"/>
      <c r="F174" s="295"/>
      <c r="G174" s="295"/>
      <c r="H174" s="295"/>
      <c r="I174" s="295"/>
      <c r="J174" s="295"/>
      <c r="K174" s="295"/>
      <c r="L174" s="295"/>
      <c r="M174" s="295"/>
      <c r="N174" s="295">
        <v>12</v>
      </c>
      <c r="O174" s="295"/>
      <c r="P174" s="295"/>
      <c r="Q174" s="295"/>
      <c r="R174" s="295"/>
      <c r="S174" s="295"/>
      <c r="T174" s="295"/>
      <c r="U174" s="295"/>
      <c r="V174" s="295"/>
      <c r="W174" s="295"/>
      <c r="X174" s="295"/>
      <c r="Y174" s="426"/>
      <c r="Z174" s="410"/>
      <c r="AA174" s="410"/>
      <c r="AB174" s="410"/>
      <c r="AC174" s="410"/>
      <c r="AD174" s="410"/>
      <c r="AE174" s="410"/>
      <c r="AF174" s="415"/>
      <c r="AG174" s="415"/>
      <c r="AH174" s="415"/>
      <c r="AI174" s="415"/>
      <c r="AJ174" s="415"/>
      <c r="AK174" s="415"/>
      <c r="AL174" s="415"/>
      <c r="AM174" s="296">
        <f>SUM(Y174:AL174)</f>
        <v>0</v>
      </c>
    </row>
    <row r="175" spans="1:39" outlineLevel="1">
      <c r="B175" s="294" t="s">
        <v>267</v>
      </c>
      <c r="C175" s="291" t="s">
        <v>163</v>
      </c>
      <c r="D175" s="295"/>
      <c r="E175" s="295"/>
      <c r="F175" s="295"/>
      <c r="G175" s="295"/>
      <c r="H175" s="295"/>
      <c r="I175" s="295"/>
      <c r="J175" s="295"/>
      <c r="K175" s="295"/>
      <c r="L175" s="295"/>
      <c r="M175" s="295"/>
      <c r="N175" s="295">
        <f>N174</f>
        <v>12</v>
      </c>
      <c r="O175" s="295"/>
      <c r="P175" s="295"/>
      <c r="Q175" s="295"/>
      <c r="R175" s="295"/>
      <c r="S175" s="295"/>
      <c r="T175" s="295"/>
      <c r="U175" s="295"/>
      <c r="V175" s="295"/>
      <c r="W175" s="295"/>
      <c r="X175" s="295"/>
      <c r="Y175" s="411">
        <v>0</v>
      </c>
      <c r="Z175" s="411">
        <v>0</v>
      </c>
      <c r="AA175" s="411">
        <v>0</v>
      </c>
      <c r="AB175" s="411">
        <v>0</v>
      </c>
      <c r="AC175" s="411">
        <v>0</v>
      </c>
      <c r="AD175" s="411">
        <v>0</v>
      </c>
      <c r="AE175" s="411">
        <v>0</v>
      </c>
      <c r="AF175" s="411">
        <f t="shared" ref="AF175" si="252">AF174</f>
        <v>0</v>
      </c>
      <c r="AG175" s="411">
        <f t="shared" ref="AG175" si="253">AG174</f>
        <v>0</v>
      </c>
      <c r="AH175" s="411">
        <f t="shared" ref="AH175" si="254">AH174</f>
        <v>0</v>
      </c>
      <c r="AI175" s="411">
        <f t="shared" ref="AI175" si="255">AI174</f>
        <v>0</v>
      </c>
      <c r="AJ175" s="411">
        <f t="shared" ref="AJ175" si="256">AJ174</f>
        <v>0</v>
      </c>
      <c r="AK175" s="411">
        <f t="shared" ref="AK175" si="257">AK174</f>
        <v>0</v>
      </c>
      <c r="AL175" s="411">
        <f t="shared" ref="AL175" si="258">AL174</f>
        <v>0</v>
      </c>
      <c r="AM175" s="306"/>
    </row>
    <row r="176" spans="1:39" outlineLevel="1">
      <c r="B176" s="520"/>
      <c r="C176" s="291"/>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25"/>
      <c r="AA176" s="425"/>
      <c r="AB176" s="425"/>
      <c r="AC176" s="425"/>
      <c r="AD176" s="425"/>
      <c r="AE176" s="425"/>
      <c r="AF176" s="425"/>
      <c r="AG176" s="425"/>
      <c r="AH176" s="425"/>
      <c r="AI176" s="425"/>
      <c r="AJ176" s="425"/>
      <c r="AK176" s="425"/>
      <c r="AL176" s="425"/>
      <c r="AM176" s="306"/>
    </row>
    <row r="177" spans="1:39" ht="45" outlineLevel="1">
      <c r="A177" s="522">
        <v>44</v>
      </c>
      <c r="B177" s="520" t="s">
        <v>136</v>
      </c>
      <c r="C177" s="291" t="s">
        <v>25</v>
      </c>
      <c r="D177" s="295"/>
      <c r="E177" s="295"/>
      <c r="F177" s="295"/>
      <c r="G177" s="295"/>
      <c r="H177" s="295"/>
      <c r="I177" s="295"/>
      <c r="J177" s="295"/>
      <c r="K177" s="295"/>
      <c r="L177" s="295"/>
      <c r="M177" s="295"/>
      <c r="N177" s="295">
        <v>12</v>
      </c>
      <c r="O177" s="295"/>
      <c r="P177" s="295"/>
      <c r="Q177" s="295"/>
      <c r="R177" s="295"/>
      <c r="S177" s="295"/>
      <c r="T177" s="295"/>
      <c r="U177" s="295"/>
      <c r="V177" s="295"/>
      <c r="W177" s="295"/>
      <c r="X177" s="295"/>
      <c r="Y177" s="426"/>
      <c r="Z177" s="410"/>
      <c r="AA177" s="410"/>
      <c r="AB177" s="410"/>
      <c r="AC177" s="410"/>
      <c r="AD177" s="410"/>
      <c r="AE177" s="410"/>
      <c r="AF177" s="415"/>
      <c r="AG177" s="415"/>
      <c r="AH177" s="415"/>
      <c r="AI177" s="415"/>
      <c r="AJ177" s="415"/>
      <c r="AK177" s="415"/>
      <c r="AL177" s="415"/>
      <c r="AM177" s="296">
        <f>SUM(Y177:AL177)</f>
        <v>0</v>
      </c>
    </row>
    <row r="178" spans="1:39" outlineLevel="1">
      <c r="B178" s="294" t="s">
        <v>267</v>
      </c>
      <c r="C178" s="291" t="s">
        <v>163</v>
      </c>
      <c r="D178" s="295"/>
      <c r="E178" s="295"/>
      <c r="F178" s="295"/>
      <c r="G178" s="295"/>
      <c r="H178" s="295"/>
      <c r="I178" s="295"/>
      <c r="J178" s="295"/>
      <c r="K178" s="295"/>
      <c r="L178" s="295"/>
      <c r="M178" s="295"/>
      <c r="N178" s="295">
        <f>N177</f>
        <v>12</v>
      </c>
      <c r="O178" s="295"/>
      <c r="P178" s="295"/>
      <c r="Q178" s="295"/>
      <c r="R178" s="295"/>
      <c r="S178" s="295"/>
      <c r="T178" s="295"/>
      <c r="U178" s="295"/>
      <c r="V178" s="295"/>
      <c r="W178" s="295"/>
      <c r="X178" s="295"/>
      <c r="Y178" s="411">
        <v>0</v>
      </c>
      <c r="Z178" s="411">
        <v>0</v>
      </c>
      <c r="AA178" s="411">
        <v>0</v>
      </c>
      <c r="AB178" s="411">
        <v>0</v>
      </c>
      <c r="AC178" s="411">
        <v>0</v>
      </c>
      <c r="AD178" s="411">
        <v>0</v>
      </c>
      <c r="AE178" s="411">
        <v>0</v>
      </c>
      <c r="AF178" s="411">
        <f t="shared" ref="AF178" si="259">AF177</f>
        <v>0</v>
      </c>
      <c r="AG178" s="411">
        <f t="shared" ref="AG178" si="260">AG177</f>
        <v>0</v>
      </c>
      <c r="AH178" s="411">
        <f t="shared" ref="AH178" si="261">AH177</f>
        <v>0</v>
      </c>
      <c r="AI178" s="411">
        <f t="shared" ref="AI178" si="262">AI177</f>
        <v>0</v>
      </c>
      <c r="AJ178" s="411">
        <f t="shared" ref="AJ178" si="263">AJ177</f>
        <v>0</v>
      </c>
      <c r="AK178" s="411">
        <f t="shared" ref="AK178" si="264">AK177</f>
        <v>0</v>
      </c>
      <c r="AL178" s="411">
        <f t="shared" ref="AL178" si="265">AL177</f>
        <v>0</v>
      </c>
      <c r="AM178" s="306"/>
    </row>
    <row r="179" spans="1:39" outlineLevel="1">
      <c r="B179" s="520"/>
      <c r="C179" s="291"/>
      <c r="D179" s="291"/>
      <c r="E179" s="291"/>
      <c r="F179" s="291"/>
      <c r="G179" s="291"/>
      <c r="H179" s="291"/>
      <c r="I179" s="291"/>
      <c r="J179" s="291"/>
      <c r="K179" s="291"/>
      <c r="L179" s="291"/>
      <c r="M179" s="291"/>
      <c r="N179" s="291"/>
      <c r="O179" s="291"/>
      <c r="P179" s="291"/>
      <c r="Q179" s="291"/>
      <c r="R179" s="291"/>
      <c r="S179" s="291"/>
      <c r="T179" s="291"/>
      <c r="U179" s="291"/>
      <c r="V179" s="291"/>
      <c r="W179" s="291"/>
      <c r="X179" s="291"/>
      <c r="Y179" s="412"/>
      <c r="Z179" s="425"/>
      <c r="AA179" s="425"/>
      <c r="AB179" s="425"/>
      <c r="AC179" s="425"/>
      <c r="AD179" s="425"/>
      <c r="AE179" s="425"/>
      <c r="AF179" s="425"/>
      <c r="AG179" s="425"/>
      <c r="AH179" s="425"/>
      <c r="AI179" s="425"/>
      <c r="AJ179" s="425"/>
      <c r="AK179" s="425"/>
      <c r="AL179" s="425"/>
      <c r="AM179" s="306"/>
    </row>
    <row r="180" spans="1:39" ht="30" outlineLevel="1">
      <c r="A180" s="522">
        <v>45</v>
      </c>
      <c r="B180" s="520" t="s">
        <v>137</v>
      </c>
      <c r="C180" s="291" t="s">
        <v>25</v>
      </c>
      <c r="D180" s="295"/>
      <c r="E180" s="295"/>
      <c r="F180" s="295"/>
      <c r="G180" s="295"/>
      <c r="H180" s="295"/>
      <c r="I180" s="295"/>
      <c r="J180" s="295"/>
      <c r="K180" s="295"/>
      <c r="L180" s="295"/>
      <c r="M180" s="295"/>
      <c r="N180" s="295">
        <v>12</v>
      </c>
      <c r="O180" s="295"/>
      <c r="P180" s="295"/>
      <c r="Q180" s="295"/>
      <c r="R180" s="295"/>
      <c r="S180" s="295"/>
      <c r="T180" s="295"/>
      <c r="U180" s="295"/>
      <c r="V180" s="295"/>
      <c r="W180" s="295"/>
      <c r="X180" s="295"/>
      <c r="Y180" s="426"/>
      <c r="Z180" s="410"/>
      <c r="AA180" s="410"/>
      <c r="AB180" s="410"/>
      <c r="AC180" s="410"/>
      <c r="AD180" s="410"/>
      <c r="AE180" s="410"/>
      <c r="AF180" s="415"/>
      <c r="AG180" s="415"/>
      <c r="AH180" s="415"/>
      <c r="AI180" s="415"/>
      <c r="AJ180" s="415"/>
      <c r="AK180" s="415"/>
      <c r="AL180" s="415"/>
      <c r="AM180" s="296">
        <f>SUM(Y180:AL180)</f>
        <v>0</v>
      </c>
    </row>
    <row r="181" spans="1:39" outlineLevel="1">
      <c r="B181" s="294" t="s">
        <v>267</v>
      </c>
      <c r="C181" s="291" t="s">
        <v>163</v>
      </c>
      <c r="D181" s="295"/>
      <c r="E181" s="295"/>
      <c r="F181" s="295"/>
      <c r="G181" s="295"/>
      <c r="H181" s="295"/>
      <c r="I181" s="295"/>
      <c r="J181" s="295"/>
      <c r="K181" s="295"/>
      <c r="L181" s="295"/>
      <c r="M181" s="295"/>
      <c r="N181" s="295">
        <f>N180</f>
        <v>12</v>
      </c>
      <c r="O181" s="295"/>
      <c r="P181" s="295"/>
      <c r="Q181" s="295"/>
      <c r="R181" s="295"/>
      <c r="S181" s="295"/>
      <c r="T181" s="295"/>
      <c r="U181" s="295"/>
      <c r="V181" s="295"/>
      <c r="W181" s="295"/>
      <c r="X181" s="295"/>
      <c r="Y181" s="411">
        <v>0</v>
      </c>
      <c r="Z181" s="411">
        <v>0</v>
      </c>
      <c r="AA181" s="411">
        <v>0</v>
      </c>
      <c r="AB181" s="411">
        <v>0</v>
      </c>
      <c r="AC181" s="411">
        <v>0</v>
      </c>
      <c r="AD181" s="411">
        <v>0</v>
      </c>
      <c r="AE181" s="411">
        <v>0</v>
      </c>
      <c r="AF181" s="411">
        <f t="shared" ref="AF181" si="266">AF180</f>
        <v>0</v>
      </c>
      <c r="AG181" s="411">
        <f t="shared" ref="AG181" si="267">AG180</f>
        <v>0</v>
      </c>
      <c r="AH181" s="411">
        <f t="shared" ref="AH181" si="268">AH180</f>
        <v>0</v>
      </c>
      <c r="AI181" s="411">
        <f t="shared" ref="AI181" si="269">AI180</f>
        <v>0</v>
      </c>
      <c r="AJ181" s="411">
        <f t="shared" ref="AJ181" si="270">AJ180</f>
        <v>0</v>
      </c>
      <c r="AK181" s="411">
        <f t="shared" ref="AK181" si="271">AK180</f>
        <v>0</v>
      </c>
      <c r="AL181" s="411">
        <f t="shared" ref="AL181" si="272">AL180</f>
        <v>0</v>
      </c>
      <c r="AM181" s="306"/>
    </row>
    <row r="182" spans="1:39" outlineLevel="1">
      <c r="B182" s="520"/>
      <c r="C182" s="291"/>
      <c r="D182" s="291"/>
      <c r="E182" s="291"/>
      <c r="F182" s="291"/>
      <c r="G182" s="291"/>
      <c r="H182" s="291"/>
      <c r="I182" s="291"/>
      <c r="J182" s="291"/>
      <c r="K182" s="291"/>
      <c r="L182" s="291"/>
      <c r="M182" s="291"/>
      <c r="N182" s="291"/>
      <c r="O182" s="291"/>
      <c r="P182" s="291"/>
      <c r="Q182" s="291"/>
      <c r="R182" s="291"/>
      <c r="S182" s="291"/>
      <c r="T182" s="291"/>
      <c r="U182" s="291"/>
      <c r="V182" s="291"/>
      <c r="W182" s="291"/>
      <c r="X182" s="291"/>
      <c r="Y182" s="412"/>
      <c r="Z182" s="425"/>
      <c r="AA182" s="425"/>
      <c r="AB182" s="425"/>
      <c r="AC182" s="425"/>
      <c r="AD182" s="425"/>
      <c r="AE182" s="425"/>
      <c r="AF182" s="425"/>
      <c r="AG182" s="425"/>
      <c r="AH182" s="425"/>
      <c r="AI182" s="425"/>
      <c r="AJ182" s="425"/>
      <c r="AK182" s="425"/>
      <c r="AL182" s="425"/>
      <c r="AM182" s="306"/>
    </row>
    <row r="183" spans="1:39" ht="30" outlineLevel="1">
      <c r="A183" s="522">
        <v>46</v>
      </c>
      <c r="B183" s="520" t="s">
        <v>138</v>
      </c>
      <c r="C183" s="291" t="s">
        <v>25</v>
      </c>
      <c r="D183" s="295"/>
      <c r="E183" s="295"/>
      <c r="F183" s="295"/>
      <c r="G183" s="295"/>
      <c r="H183" s="295"/>
      <c r="I183" s="295"/>
      <c r="J183" s="295"/>
      <c r="K183" s="295"/>
      <c r="L183" s="295"/>
      <c r="M183" s="295"/>
      <c r="N183" s="295">
        <v>12</v>
      </c>
      <c r="O183" s="295"/>
      <c r="P183" s="295"/>
      <c r="Q183" s="295"/>
      <c r="R183" s="295"/>
      <c r="S183" s="295"/>
      <c r="T183" s="295"/>
      <c r="U183" s="295"/>
      <c r="V183" s="295"/>
      <c r="W183" s="295"/>
      <c r="X183" s="295"/>
      <c r="Y183" s="426"/>
      <c r="Z183" s="410"/>
      <c r="AA183" s="410"/>
      <c r="AB183" s="410"/>
      <c r="AC183" s="410"/>
      <c r="AD183" s="410"/>
      <c r="AE183" s="410"/>
      <c r="AF183" s="415"/>
      <c r="AG183" s="415"/>
      <c r="AH183" s="415"/>
      <c r="AI183" s="415"/>
      <c r="AJ183" s="415"/>
      <c r="AK183" s="415"/>
      <c r="AL183" s="415"/>
      <c r="AM183" s="296">
        <f>SUM(Y183:AL183)</f>
        <v>0</v>
      </c>
    </row>
    <row r="184" spans="1:39" outlineLevel="1">
      <c r="B184" s="294" t="s">
        <v>267</v>
      </c>
      <c r="C184" s="291" t="s">
        <v>163</v>
      </c>
      <c r="D184" s="295"/>
      <c r="E184" s="295"/>
      <c r="F184" s="295"/>
      <c r="G184" s="295"/>
      <c r="H184" s="295"/>
      <c r="I184" s="295"/>
      <c r="J184" s="295"/>
      <c r="K184" s="295"/>
      <c r="L184" s="295"/>
      <c r="M184" s="295"/>
      <c r="N184" s="295">
        <f>N183</f>
        <v>12</v>
      </c>
      <c r="O184" s="295"/>
      <c r="P184" s="295"/>
      <c r="Q184" s="295"/>
      <c r="R184" s="295"/>
      <c r="S184" s="295"/>
      <c r="T184" s="295"/>
      <c r="U184" s="295"/>
      <c r="V184" s="295"/>
      <c r="W184" s="295"/>
      <c r="X184" s="295"/>
      <c r="Y184" s="411">
        <v>0</v>
      </c>
      <c r="Z184" s="411">
        <v>0</v>
      </c>
      <c r="AA184" s="411">
        <v>0</v>
      </c>
      <c r="AB184" s="411">
        <v>0</v>
      </c>
      <c r="AC184" s="411">
        <v>0</v>
      </c>
      <c r="AD184" s="411">
        <v>0</v>
      </c>
      <c r="AE184" s="411">
        <v>0</v>
      </c>
      <c r="AF184" s="411">
        <f t="shared" ref="AF184" si="273">AF183</f>
        <v>0</v>
      </c>
      <c r="AG184" s="411">
        <f t="shared" ref="AG184" si="274">AG183</f>
        <v>0</v>
      </c>
      <c r="AH184" s="411">
        <f t="shared" ref="AH184" si="275">AH183</f>
        <v>0</v>
      </c>
      <c r="AI184" s="411">
        <f t="shared" ref="AI184" si="276">AI183</f>
        <v>0</v>
      </c>
      <c r="AJ184" s="411">
        <f t="shared" ref="AJ184" si="277">AJ183</f>
        <v>0</v>
      </c>
      <c r="AK184" s="411">
        <f t="shared" ref="AK184" si="278">AK183</f>
        <v>0</v>
      </c>
      <c r="AL184" s="411">
        <f t="shared" ref="AL184" si="279">AL183</f>
        <v>0</v>
      </c>
      <c r="AM184" s="306"/>
    </row>
    <row r="185" spans="1:39" outlineLevel="1">
      <c r="B185" s="520"/>
      <c r="C185" s="291"/>
      <c r="D185" s="291"/>
      <c r="E185" s="291"/>
      <c r="F185" s="291"/>
      <c r="G185" s="291"/>
      <c r="H185" s="291"/>
      <c r="I185" s="291"/>
      <c r="J185" s="291"/>
      <c r="K185" s="291"/>
      <c r="L185" s="291"/>
      <c r="M185" s="291"/>
      <c r="N185" s="291"/>
      <c r="O185" s="291"/>
      <c r="P185" s="291"/>
      <c r="Q185" s="291"/>
      <c r="R185" s="291"/>
      <c r="S185" s="291"/>
      <c r="T185" s="291"/>
      <c r="U185" s="291"/>
      <c r="V185" s="291"/>
      <c r="W185" s="291"/>
      <c r="X185" s="291"/>
      <c r="Y185" s="412"/>
      <c r="Z185" s="425"/>
      <c r="AA185" s="425"/>
      <c r="AB185" s="425"/>
      <c r="AC185" s="425"/>
      <c r="AD185" s="425"/>
      <c r="AE185" s="425"/>
      <c r="AF185" s="425"/>
      <c r="AG185" s="425"/>
      <c r="AH185" s="425"/>
      <c r="AI185" s="425"/>
      <c r="AJ185" s="425"/>
      <c r="AK185" s="425"/>
      <c r="AL185" s="425"/>
      <c r="AM185" s="306"/>
    </row>
    <row r="186" spans="1:39" ht="30" outlineLevel="1">
      <c r="A186" s="522">
        <v>47</v>
      </c>
      <c r="B186" s="520" t="s">
        <v>139</v>
      </c>
      <c r="C186" s="291" t="s">
        <v>25</v>
      </c>
      <c r="D186" s="295"/>
      <c r="E186" s="295"/>
      <c r="F186" s="295"/>
      <c r="G186" s="295"/>
      <c r="H186" s="295"/>
      <c r="I186" s="295"/>
      <c r="J186" s="295"/>
      <c r="K186" s="295"/>
      <c r="L186" s="295"/>
      <c r="M186" s="295"/>
      <c r="N186" s="295">
        <v>12</v>
      </c>
      <c r="O186" s="295"/>
      <c r="P186" s="295"/>
      <c r="Q186" s="295"/>
      <c r="R186" s="295"/>
      <c r="S186" s="295"/>
      <c r="T186" s="295"/>
      <c r="U186" s="295"/>
      <c r="V186" s="295"/>
      <c r="W186" s="295"/>
      <c r="X186" s="295"/>
      <c r="Y186" s="426"/>
      <c r="Z186" s="410"/>
      <c r="AA186" s="410"/>
      <c r="AB186" s="410"/>
      <c r="AC186" s="410"/>
      <c r="AD186" s="410"/>
      <c r="AE186" s="410"/>
      <c r="AF186" s="415"/>
      <c r="AG186" s="415"/>
      <c r="AH186" s="415"/>
      <c r="AI186" s="415"/>
      <c r="AJ186" s="415"/>
      <c r="AK186" s="415"/>
      <c r="AL186" s="415"/>
      <c r="AM186" s="296">
        <f>SUM(Y186:AL186)</f>
        <v>0</v>
      </c>
    </row>
    <row r="187" spans="1:39" outlineLevel="1">
      <c r="B187" s="294" t="s">
        <v>267</v>
      </c>
      <c r="C187" s="291" t="s">
        <v>163</v>
      </c>
      <c r="D187" s="295"/>
      <c r="E187" s="295"/>
      <c r="F187" s="295"/>
      <c r="G187" s="295"/>
      <c r="H187" s="295"/>
      <c r="I187" s="295"/>
      <c r="J187" s="295"/>
      <c r="K187" s="295"/>
      <c r="L187" s="295"/>
      <c r="M187" s="295"/>
      <c r="N187" s="295">
        <f>N186</f>
        <v>12</v>
      </c>
      <c r="O187" s="295"/>
      <c r="P187" s="295"/>
      <c r="Q187" s="295"/>
      <c r="R187" s="295"/>
      <c r="S187" s="295"/>
      <c r="T187" s="295"/>
      <c r="U187" s="295"/>
      <c r="V187" s="295"/>
      <c r="W187" s="295"/>
      <c r="X187" s="295"/>
      <c r="Y187" s="411">
        <v>0</v>
      </c>
      <c r="Z187" s="411">
        <v>0</v>
      </c>
      <c r="AA187" s="411">
        <v>0</v>
      </c>
      <c r="AB187" s="411">
        <v>0</v>
      </c>
      <c r="AC187" s="411">
        <v>0</v>
      </c>
      <c r="AD187" s="411">
        <v>0</v>
      </c>
      <c r="AE187" s="411">
        <v>0</v>
      </c>
      <c r="AF187" s="411">
        <f t="shared" ref="AF187" si="280">AF186</f>
        <v>0</v>
      </c>
      <c r="AG187" s="411">
        <f t="shared" ref="AG187" si="281">AG186</f>
        <v>0</v>
      </c>
      <c r="AH187" s="411">
        <f t="shared" ref="AH187" si="282">AH186</f>
        <v>0</v>
      </c>
      <c r="AI187" s="411">
        <f t="shared" ref="AI187" si="283">AI186</f>
        <v>0</v>
      </c>
      <c r="AJ187" s="411">
        <f t="shared" ref="AJ187" si="284">AJ186</f>
        <v>0</v>
      </c>
      <c r="AK187" s="411">
        <f t="shared" ref="AK187" si="285">AK186</f>
        <v>0</v>
      </c>
      <c r="AL187" s="411">
        <f t="shared" ref="AL187" si="286">AL186</f>
        <v>0</v>
      </c>
      <c r="AM187" s="306"/>
    </row>
    <row r="188" spans="1:39" outlineLevel="1">
      <c r="B188" s="520"/>
      <c r="C188" s="291"/>
      <c r="D188" s="291"/>
      <c r="E188" s="291"/>
      <c r="F188" s="291"/>
      <c r="G188" s="291"/>
      <c r="H188" s="291"/>
      <c r="I188" s="291"/>
      <c r="J188" s="291"/>
      <c r="K188" s="291"/>
      <c r="L188" s="291"/>
      <c r="M188" s="291"/>
      <c r="N188" s="291"/>
      <c r="O188" s="291"/>
      <c r="P188" s="291"/>
      <c r="Q188" s="291"/>
      <c r="R188" s="291"/>
      <c r="S188" s="291"/>
      <c r="T188" s="291"/>
      <c r="U188" s="291"/>
      <c r="V188" s="291"/>
      <c r="W188" s="291"/>
      <c r="X188" s="291"/>
      <c r="Y188" s="412"/>
      <c r="Z188" s="425"/>
      <c r="AA188" s="425"/>
      <c r="AB188" s="425"/>
      <c r="AC188" s="425"/>
      <c r="AD188" s="425"/>
      <c r="AE188" s="425"/>
      <c r="AF188" s="425"/>
      <c r="AG188" s="425"/>
      <c r="AH188" s="425"/>
      <c r="AI188" s="425"/>
      <c r="AJ188" s="425"/>
      <c r="AK188" s="425"/>
      <c r="AL188" s="425"/>
      <c r="AM188" s="306"/>
    </row>
    <row r="189" spans="1:39" ht="45" outlineLevel="1">
      <c r="A189" s="522">
        <v>48</v>
      </c>
      <c r="B189" s="520" t="s">
        <v>140</v>
      </c>
      <c r="C189" s="291" t="s">
        <v>25</v>
      </c>
      <c r="D189" s="295"/>
      <c r="E189" s="295"/>
      <c r="F189" s="295"/>
      <c r="G189" s="295"/>
      <c r="H189" s="295"/>
      <c r="I189" s="295"/>
      <c r="J189" s="295"/>
      <c r="K189" s="295"/>
      <c r="L189" s="295"/>
      <c r="M189" s="295"/>
      <c r="N189" s="295">
        <v>12</v>
      </c>
      <c r="O189" s="295"/>
      <c r="P189" s="295"/>
      <c r="Q189" s="295"/>
      <c r="R189" s="295"/>
      <c r="S189" s="295"/>
      <c r="T189" s="295"/>
      <c r="U189" s="295"/>
      <c r="V189" s="295"/>
      <c r="W189" s="295"/>
      <c r="X189" s="295"/>
      <c r="Y189" s="426"/>
      <c r="Z189" s="410"/>
      <c r="AA189" s="410"/>
      <c r="AB189" s="410"/>
      <c r="AC189" s="410"/>
      <c r="AD189" s="410"/>
      <c r="AE189" s="410"/>
      <c r="AF189" s="415"/>
      <c r="AG189" s="415"/>
      <c r="AH189" s="415"/>
      <c r="AI189" s="415"/>
      <c r="AJ189" s="415"/>
      <c r="AK189" s="415"/>
      <c r="AL189" s="415"/>
      <c r="AM189" s="296">
        <f>SUM(Y189:AL189)</f>
        <v>0</v>
      </c>
    </row>
    <row r="190" spans="1:39" outlineLevel="1">
      <c r="B190" s="294" t="s">
        <v>267</v>
      </c>
      <c r="C190" s="291" t="s">
        <v>163</v>
      </c>
      <c r="D190" s="295"/>
      <c r="E190" s="295"/>
      <c r="F190" s="295"/>
      <c r="G190" s="295"/>
      <c r="H190" s="295"/>
      <c r="I190" s="295"/>
      <c r="J190" s="295"/>
      <c r="K190" s="295"/>
      <c r="L190" s="295"/>
      <c r="M190" s="295"/>
      <c r="N190" s="295">
        <f>N189</f>
        <v>12</v>
      </c>
      <c r="O190" s="295"/>
      <c r="P190" s="295"/>
      <c r="Q190" s="295"/>
      <c r="R190" s="295"/>
      <c r="S190" s="295"/>
      <c r="T190" s="295"/>
      <c r="U190" s="295"/>
      <c r="V190" s="295"/>
      <c r="W190" s="295"/>
      <c r="X190" s="295"/>
      <c r="Y190" s="411">
        <v>0</v>
      </c>
      <c r="Z190" s="411">
        <v>0</v>
      </c>
      <c r="AA190" s="411">
        <v>0</v>
      </c>
      <c r="AB190" s="411">
        <v>0</v>
      </c>
      <c r="AC190" s="411">
        <v>0</v>
      </c>
      <c r="AD190" s="411">
        <v>0</v>
      </c>
      <c r="AE190" s="411">
        <v>0</v>
      </c>
      <c r="AF190" s="411">
        <f t="shared" ref="AF190" si="287">AF189</f>
        <v>0</v>
      </c>
      <c r="AG190" s="411">
        <f t="shared" ref="AG190" si="288">AG189</f>
        <v>0</v>
      </c>
      <c r="AH190" s="411">
        <f t="shared" ref="AH190" si="289">AH189</f>
        <v>0</v>
      </c>
      <c r="AI190" s="411">
        <f t="shared" ref="AI190" si="290">AI189</f>
        <v>0</v>
      </c>
      <c r="AJ190" s="411">
        <f t="shared" ref="AJ190" si="291">AJ189</f>
        <v>0</v>
      </c>
      <c r="AK190" s="411">
        <f t="shared" ref="AK190" si="292">AK189</f>
        <v>0</v>
      </c>
      <c r="AL190" s="411">
        <f t="shared" ref="AL190" si="293">AL189</f>
        <v>0</v>
      </c>
      <c r="AM190" s="306"/>
    </row>
    <row r="191" spans="1:39" outlineLevel="1">
      <c r="B191" s="520"/>
      <c r="C191" s="291"/>
      <c r="D191" s="291"/>
      <c r="E191" s="291"/>
      <c r="F191" s="291"/>
      <c r="G191" s="291"/>
      <c r="H191" s="291"/>
      <c r="I191" s="291"/>
      <c r="J191" s="291"/>
      <c r="K191" s="291"/>
      <c r="L191" s="291"/>
      <c r="M191" s="291"/>
      <c r="N191" s="291"/>
      <c r="O191" s="291"/>
      <c r="P191" s="291"/>
      <c r="Q191" s="291"/>
      <c r="R191" s="291"/>
      <c r="S191" s="291"/>
      <c r="T191" s="291"/>
      <c r="U191" s="291"/>
      <c r="V191" s="291"/>
      <c r="W191" s="291"/>
      <c r="X191" s="291"/>
      <c r="Y191" s="412"/>
      <c r="Z191" s="425"/>
      <c r="AA191" s="425"/>
      <c r="AB191" s="425"/>
      <c r="AC191" s="425"/>
      <c r="AD191" s="425"/>
      <c r="AE191" s="425"/>
      <c r="AF191" s="425"/>
      <c r="AG191" s="425"/>
      <c r="AH191" s="425"/>
      <c r="AI191" s="425"/>
      <c r="AJ191" s="425"/>
      <c r="AK191" s="425"/>
      <c r="AL191" s="425"/>
      <c r="AM191" s="306"/>
    </row>
    <row r="192" spans="1:39" ht="30" outlineLevel="1">
      <c r="A192" s="522">
        <v>49</v>
      </c>
      <c r="B192" s="520" t="s">
        <v>141</v>
      </c>
      <c r="C192" s="291" t="s">
        <v>25</v>
      </c>
      <c r="D192" s="295"/>
      <c r="E192" s="295"/>
      <c r="F192" s="295"/>
      <c r="G192" s="295"/>
      <c r="H192" s="295"/>
      <c r="I192" s="295"/>
      <c r="J192" s="295"/>
      <c r="K192" s="295"/>
      <c r="L192" s="295"/>
      <c r="M192" s="295"/>
      <c r="N192" s="295">
        <v>12</v>
      </c>
      <c r="O192" s="295"/>
      <c r="P192" s="295"/>
      <c r="Q192" s="295"/>
      <c r="R192" s="295"/>
      <c r="S192" s="295"/>
      <c r="T192" s="295"/>
      <c r="U192" s="295"/>
      <c r="V192" s="295"/>
      <c r="W192" s="295"/>
      <c r="X192" s="295"/>
      <c r="Y192" s="426"/>
      <c r="Z192" s="410"/>
      <c r="AA192" s="410"/>
      <c r="AB192" s="410"/>
      <c r="AC192" s="410"/>
      <c r="AD192" s="410"/>
      <c r="AE192" s="410"/>
      <c r="AF192" s="415"/>
      <c r="AG192" s="415"/>
      <c r="AH192" s="415"/>
      <c r="AI192" s="415"/>
      <c r="AJ192" s="415"/>
      <c r="AK192" s="415"/>
      <c r="AL192" s="415"/>
      <c r="AM192" s="296">
        <f>SUM(Y192:AL192)</f>
        <v>0</v>
      </c>
    </row>
    <row r="193" spans="2:39" outlineLevel="1">
      <c r="B193" s="294" t="s">
        <v>267</v>
      </c>
      <c r="C193" s="291" t="s">
        <v>163</v>
      </c>
      <c r="D193" s="295"/>
      <c r="E193" s="295"/>
      <c r="F193" s="295"/>
      <c r="G193" s="295"/>
      <c r="H193" s="295"/>
      <c r="I193" s="295"/>
      <c r="J193" s="295"/>
      <c r="K193" s="295"/>
      <c r="L193" s="295"/>
      <c r="M193" s="295"/>
      <c r="N193" s="295">
        <f>N192</f>
        <v>12</v>
      </c>
      <c r="O193" s="295"/>
      <c r="P193" s="295"/>
      <c r="Q193" s="295"/>
      <c r="R193" s="295"/>
      <c r="S193" s="295"/>
      <c r="T193" s="295"/>
      <c r="U193" s="295"/>
      <c r="V193" s="295"/>
      <c r="W193" s="295"/>
      <c r="X193" s="295"/>
      <c r="Y193" s="411">
        <v>0</v>
      </c>
      <c r="Z193" s="411">
        <v>0</v>
      </c>
      <c r="AA193" s="411">
        <v>0</v>
      </c>
      <c r="AB193" s="411">
        <v>0</v>
      </c>
      <c r="AC193" s="411">
        <v>0</v>
      </c>
      <c r="AD193" s="411">
        <v>0</v>
      </c>
      <c r="AE193" s="411">
        <v>0</v>
      </c>
      <c r="AF193" s="411">
        <f t="shared" ref="AF193" si="294">AF192</f>
        <v>0</v>
      </c>
      <c r="AG193" s="411">
        <f t="shared" ref="AG193" si="295">AG192</f>
        <v>0</v>
      </c>
      <c r="AH193" s="411">
        <f t="shared" ref="AH193" si="296">AH192</f>
        <v>0</v>
      </c>
      <c r="AI193" s="411">
        <f t="shared" ref="AI193" si="297">AI192</f>
        <v>0</v>
      </c>
      <c r="AJ193" s="411">
        <f t="shared" ref="AJ193" si="298">AJ192</f>
        <v>0</v>
      </c>
      <c r="AK193" s="411">
        <f t="shared" ref="AK193" si="299">AK192</f>
        <v>0</v>
      </c>
      <c r="AL193" s="411">
        <f t="shared" ref="AL193" si="300">AL192</f>
        <v>0</v>
      </c>
      <c r="AM193" s="306"/>
    </row>
    <row r="194" spans="2:39" outlineLevel="1">
      <c r="B194" s="294"/>
      <c r="C194" s="305"/>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301"/>
      <c r="Z194" s="301"/>
      <c r="AA194" s="301"/>
      <c r="AB194" s="301"/>
      <c r="AC194" s="301"/>
      <c r="AD194" s="301"/>
      <c r="AE194" s="301"/>
      <c r="AF194" s="301"/>
      <c r="AG194" s="301"/>
      <c r="AH194" s="301"/>
      <c r="AI194" s="301"/>
      <c r="AJ194" s="301"/>
      <c r="AK194" s="301"/>
      <c r="AL194" s="301"/>
      <c r="AM194" s="306"/>
    </row>
    <row r="195" spans="2:39" ht="15.75">
      <c r="B195" s="327" t="s">
        <v>271</v>
      </c>
      <c r="C195" s="329"/>
      <c r="D195" s="329">
        <f>SUM(D38:D193)</f>
        <v>83524379</v>
      </c>
      <c r="E195" s="329">
        <f t="shared" ref="E195:M195" si="301">SUM(E38:E193)</f>
        <v>80498838</v>
      </c>
      <c r="F195" s="329">
        <f t="shared" si="301"/>
        <v>80246591</v>
      </c>
      <c r="G195" s="329">
        <f t="shared" si="301"/>
        <v>79767196</v>
      </c>
      <c r="H195" s="329">
        <f t="shared" si="301"/>
        <v>77773230</v>
      </c>
      <c r="I195" s="329">
        <f t="shared" si="301"/>
        <v>77687139</v>
      </c>
      <c r="J195" s="329">
        <f t="shared" si="301"/>
        <v>77416876</v>
      </c>
      <c r="K195" s="329">
        <f t="shared" si="301"/>
        <v>77406649</v>
      </c>
      <c r="L195" s="329">
        <f t="shared" si="301"/>
        <v>77261770</v>
      </c>
      <c r="M195" s="329">
        <f t="shared" si="301"/>
        <v>75595820</v>
      </c>
      <c r="N195" s="329"/>
      <c r="O195" s="329">
        <f>SUM(O38:O193)</f>
        <v>11524</v>
      </c>
      <c r="P195" s="329">
        <f t="shared" ref="P195:X195" si="302">SUM(P38:P193)</f>
        <v>10861</v>
      </c>
      <c r="Q195" s="329">
        <f t="shared" si="302"/>
        <v>10757</v>
      </c>
      <c r="R195" s="329">
        <f t="shared" si="302"/>
        <v>10533</v>
      </c>
      <c r="S195" s="329">
        <f t="shared" si="302"/>
        <v>10218</v>
      </c>
      <c r="T195" s="329">
        <f t="shared" si="302"/>
        <v>10192</v>
      </c>
      <c r="U195" s="329">
        <f t="shared" si="302"/>
        <v>10074</v>
      </c>
      <c r="V195" s="329">
        <f t="shared" si="302"/>
        <v>10073</v>
      </c>
      <c r="W195" s="329">
        <f t="shared" si="302"/>
        <v>10003</v>
      </c>
      <c r="X195" s="329">
        <f t="shared" si="302"/>
        <v>9609</v>
      </c>
      <c r="Y195" s="329">
        <f>IF(Y36="kWh",SUMPRODUCT(D38:D193,Y38:Y193))</f>
        <v>14309981</v>
      </c>
      <c r="Z195" s="329">
        <f>IF(Z36="kWh",SUMPRODUCT(D38:D193,Z38:Z193))</f>
        <v>18200646.998128884</v>
      </c>
      <c r="AA195" s="329">
        <f>IF(AA36="kw",SUMPRODUCT(N38:N193,O38:O193,AA38:AA193),SUMPRODUCT(D38:D193,AA38:AA193))</f>
        <v>27770.52</v>
      </c>
      <c r="AB195" s="329">
        <f>IF(AB36="kw",SUMPRODUCT(N38:N193,O38:O193,AB38:AB193),SUMPRODUCT(D38:D193,AB38:AB193))</f>
        <v>1392</v>
      </c>
      <c r="AC195" s="329">
        <f>IF(AC36="kw",SUMPRODUCT(N38:N193,O38:O193,AC38:AC193),SUMPRODUCT(D38:D193,AC38:AC193))</f>
        <v>40176</v>
      </c>
      <c r="AD195" s="329">
        <f>IF(AD36="kw",SUMPRODUCT(N38:N193,O38:O193,AD38:AD193),SUMPRODUCT(D38:D193,AD38:AD193))</f>
        <v>0</v>
      </c>
      <c r="AE195" s="329">
        <f>IF(AE36="kw",SUMPRODUCT(N38:N193,O38:O193,AE38:AE193),SUMPRODUCT(D38:D193,AE38:AE193))</f>
        <v>0</v>
      </c>
      <c r="AF195" s="329">
        <f>IF(AF36="kw",SUMPRODUCT(N38:N193,O38:O193,AF38:AF193),SUMPRODUCT(D38:D193,AF38:AF193))</f>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75">
      <c r="B196" s="391" t="s">
        <v>272</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f>HLOOKUP(Y35,'2. LRAMVA Threshold'!$B$42:$Q$53,7,FALSE)</f>
        <v>0</v>
      </c>
      <c r="Z196" s="392">
        <f>HLOOKUP(Z35,'2. LRAMVA Threshold'!$B$42:$Q$53,7,FALSE)</f>
        <v>0</v>
      </c>
      <c r="AA196" s="392">
        <f>HLOOKUP(AA35,'2. LRAMVA Threshold'!$B$42:$Q$53,7,FALSE)</f>
        <v>0</v>
      </c>
      <c r="AB196" s="392">
        <f>HLOOKUP(AB35,'2. LRAMVA Threshold'!$B$42:$Q$53,7,FALSE)</f>
        <v>0</v>
      </c>
      <c r="AC196" s="392">
        <f>HLOOKUP(AC35,'2. LRAMVA Threshold'!$B$42:$Q$53,7,FALSE)</f>
        <v>0</v>
      </c>
      <c r="AD196" s="392">
        <f>HLOOKUP(AD35,'2. LRAMVA Threshold'!$B$42:$Q$53,7,FALSE)</f>
        <v>0</v>
      </c>
      <c r="AE196" s="392">
        <f>HLOOKUP(AE35,'2. LRAMVA Threshold'!$B$42:$Q$53,7,FALSE)</f>
        <v>0</v>
      </c>
      <c r="AF196" s="392">
        <f>HLOOKUP(AF35,'2. LRAMVA Threshold'!$B$42:$Q$53,7,FALSE)</f>
        <v>0</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c r="B197" s="521"/>
      <c r="C197" s="432"/>
      <c r="D197" s="433"/>
      <c r="E197" s="433"/>
      <c r="F197" s="433"/>
      <c r="G197" s="433"/>
      <c r="H197" s="433"/>
      <c r="I197" s="433"/>
      <c r="J197" s="433"/>
      <c r="K197" s="433"/>
      <c r="L197" s="433"/>
      <c r="M197" s="433"/>
      <c r="N197" s="433"/>
      <c r="O197" s="434"/>
      <c r="P197" s="433"/>
      <c r="Q197" s="433"/>
      <c r="R197" s="433"/>
      <c r="S197" s="435"/>
      <c r="T197" s="435"/>
      <c r="U197" s="435"/>
      <c r="V197" s="435"/>
      <c r="W197" s="433"/>
      <c r="X197" s="433"/>
      <c r="Y197" s="436"/>
      <c r="Z197" s="436"/>
      <c r="AA197" s="436"/>
      <c r="AB197" s="436"/>
      <c r="AC197" s="436"/>
      <c r="AD197" s="436"/>
      <c r="AE197" s="436"/>
      <c r="AF197" s="399"/>
      <c r="AG197" s="399"/>
      <c r="AH197" s="399"/>
      <c r="AI197" s="399"/>
      <c r="AJ197" s="399"/>
      <c r="AK197" s="399"/>
      <c r="AL197" s="399"/>
      <c r="AM197" s="400"/>
    </row>
    <row r="198" spans="2:39">
      <c r="B198" s="324" t="s">
        <v>168</v>
      </c>
      <c r="C198" s="338"/>
      <c r="D198" s="338"/>
      <c r="E198" s="376"/>
      <c r="F198" s="376"/>
      <c r="G198" s="376"/>
      <c r="H198" s="376"/>
      <c r="I198" s="376"/>
      <c r="J198" s="376"/>
      <c r="K198" s="376"/>
      <c r="L198" s="376"/>
      <c r="M198" s="376"/>
      <c r="N198" s="376"/>
      <c r="O198" s="291"/>
      <c r="P198" s="340"/>
      <c r="Q198" s="340"/>
      <c r="R198" s="340"/>
      <c r="S198" s="339"/>
      <c r="T198" s="339"/>
      <c r="U198" s="339"/>
      <c r="V198" s="339"/>
      <c r="W198" s="340"/>
      <c r="X198" s="340"/>
      <c r="Y198" s="341">
        <f>HLOOKUP(Y$35,'3.  Distribution Rates'!$C$122:$P$133,7,FALSE)</f>
        <v>0</v>
      </c>
      <c r="Z198" s="341">
        <f>HLOOKUP(Z$35,'3.  Distribution Rates'!$C$122:$P$133,7,FALSE)</f>
        <v>0</v>
      </c>
      <c r="AA198" s="341">
        <f>HLOOKUP(AA$35,'3.  Distribution Rates'!$C$122:$P$133,7,FALSE)</f>
        <v>0</v>
      </c>
      <c r="AB198" s="341">
        <f>HLOOKUP(AB$35,'3.  Distribution Rates'!$C$122:$P$133,7,FALSE)</f>
        <v>0</v>
      </c>
      <c r="AC198" s="341">
        <f>HLOOKUP(AC$35,'3.  Distribution Rates'!$C$122:$P$133,7,FALSE)</f>
        <v>0</v>
      </c>
      <c r="AD198" s="341">
        <f>HLOOKUP(AD$35,'3.  Distribution Rates'!$C$122:$P$133,7,FALSE)</f>
        <v>0</v>
      </c>
      <c r="AE198" s="341">
        <f>HLOOKUP(AE$35,'3.  Distribution Rates'!$C$122:$P$133,7,FALSE)</f>
        <v>0</v>
      </c>
      <c r="AF198" s="341">
        <f>HLOOKUP(AF$35,'3.  Distribution Rates'!$C$122:$P$133,7,FALSE)</f>
        <v>0</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c r="B199" s="324" t="s">
        <v>149</v>
      </c>
      <c r="C199" s="345"/>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378">
        <f>'4.  2011-2014 LRAM'!Y138*Y198</f>
        <v>0</v>
      </c>
      <c r="Z199" s="378">
        <f>'4.  2011-2014 LRAM'!Z138*Z198</f>
        <v>0</v>
      </c>
      <c r="AA199" s="378">
        <f>'4.  2011-2014 LRAM'!AA138*AA198</f>
        <v>0</v>
      </c>
      <c r="AB199" s="378">
        <f>'4.  2011-2014 LRAM'!AB138*AB198</f>
        <v>0</v>
      </c>
      <c r="AC199" s="378">
        <f>'4.  2011-2014 LRAM'!AC138*AC198</f>
        <v>0</v>
      </c>
      <c r="AD199" s="378">
        <f>'4.  2011-2014 LRAM'!AD138*AD198</f>
        <v>0</v>
      </c>
      <c r="AE199" s="378">
        <f>'4.  2011-2014 LRAM'!AE138*AE198</f>
        <v>0</v>
      </c>
      <c r="AF199" s="378">
        <f>'4.  2011-2014 LRAM'!AF138*AF198</f>
        <v>0</v>
      </c>
      <c r="AG199" s="378">
        <f>'4.  2011-2014 LRAM'!AG138*AG198</f>
        <v>0</v>
      </c>
      <c r="AH199" s="378">
        <f>'4.  2011-2014 LRAM'!AH138*AH198</f>
        <v>0</v>
      </c>
      <c r="AI199" s="378">
        <f>'4.  2011-2014 LRAM'!AI138*AI198</f>
        <v>0</v>
      </c>
      <c r="AJ199" s="378">
        <f>'4.  2011-2014 LRAM'!AJ138*AJ198</f>
        <v>0</v>
      </c>
      <c r="AK199" s="378">
        <f>'4.  2011-2014 LRAM'!AK138*AK198</f>
        <v>0</v>
      </c>
      <c r="AL199" s="378">
        <f>'4.  2011-2014 LRAM'!AL138*AL198</f>
        <v>0</v>
      </c>
      <c r="AM199" s="629">
        <f>SUM(Y199:AL199)</f>
        <v>0</v>
      </c>
    </row>
    <row r="200" spans="2:39">
      <c r="B200" s="324" t="s">
        <v>150</v>
      </c>
      <c r="C200" s="345"/>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378">
        <f>'4.  2011-2014 LRAM'!Y267*Y198</f>
        <v>0</v>
      </c>
      <c r="Z200" s="378">
        <f>'4.  2011-2014 LRAM'!Z267*Z198</f>
        <v>0</v>
      </c>
      <c r="AA200" s="378">
        <f>'4.  2011-2014 LRAM'!AA267*AA198</f>
        <v>0</v>
      </c>
      <c r="AB200" s="378">
        <f>'4.  2011-2014 LRAM'!AB267*AB198</f>
        <v>0</v>
      </c>
      <c r="AC200" s="378">
        <f>'4.  2011-2014 LRAM'!AC267*AC198</f>
        <v>0</v>
      </c>
      <c r="AD200" s="378">
        <f>'4.  2011-2014 LRAM'!AD267*AD198</f>
        <v>0</v>
      </c>
      <c r="AE200" s="378">
        <f>'4.  2011-2014 LRAM'!AE267*AE198</f>
        <v>0</v>
      </c>
      <c r="AF200" s="378">
        <f>'4.  2011-2014 LRAM'!AF267*AF198</f>
        <v>0</v>
      </c>
      <c r="AG200" s="378">
        <f>'4.  2011-2014 LRAM'!AG267*AG198</f>
        <v>0</v>
      </c>
      <c r="AH200" s="378">
        <f>'4.  2011-2014 LRAM'!AH267*AH198</f>
        <v>0</v>
      </c>
      <c r="AI200" s="378">
        <f>'4.  2011-2014 LRAM'!AI267*AI198</f>
        <v>0</v>
      </c>
      <c r="AJ200" s="378">
        <f>'4.  2011-2014 LRAM'!AJ267*AJ198</f>
        <v>0</v>
      </c>
      <c r="AK200" s="378">
        <f>'4.  2011-2014 LRAM'!AK267*AK198</f>
        <v>0</v>
      </c>
      <c r="AL200" s="378">
        <f>'4.  2011-2014 LRAM'!AL267*AL198</f>
        <v>0</v>
      </c>
      <c r="AM200" s="629">
        <f>SUM(Y200:AL200)</f>
        <v>0</v>
      </c>
    </row>
    <row r="201" spans="2:39">
      <c r="B201" s="324" t="s">
        <v>151</v>
      </c>
      <c r="C201" s="345"/>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8">
        <f>'4.  2011-2014 LRAM'!Y396*Y198</f>
        <v>0</v>
      </c>
      <c r="Z201" s="378">
        <f>'4.  2011-2014 LRAM'!Z396*Z198</f>
        <v>0</v>
      </c>
      <c r="AA201" s="378">
        <f>'4.  2011-2014 LRAM'!AA396*AA198</f>
        <v>0</v>
      </c>
      <c r="AB201" s="378">
        <f>'4.  2011-2014 LRAM'!AB396*AB198</f>
        <v>0</v>
      </c>
      <c r="AC201" s="378">
        <f>'4.  2011-2014 LRAM'!AC396*AC198</f>
        <v>0</v>
      </c>
      <c r="AD201" s="378">
        <f>'4.  2011-2014 LRAM'!AD396*AD198</f>
        <v>0</v>
      </c>
      <c r="AE201" s="378">
        <f>'4.  2011-2014 LRAM'!AE396*AE198</f>
        <v>0</v>
      </c>
      <c r="AF201" s="378">
        <f>'4.  2011-2014 LRAM'!AF396*AF198</f>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9">
        <f>SUM(Y201:AL201)</f>
        <v>0</v>
      </c>
    </row>
    <row r="202" spans="2:39">
      <c r="B202" s="324" t="s">
        <v>152</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LRAM'!Y526*Y198</f>
        <v>0</v>
      </c>
      <c r="Z202" s="378">
        <f>'4.  2011-2014 LRAM'!Z526*Z198</f>
        <v>0</v>
      </c>
      <c r="AA202" s="378">
        <f>'4.  2011-2014 LRAM'!AA526*AA198</f>
        <v>0</v>
      </c>
      <c r="AB202" s="378">
        <f>'4.  2011-2014 LRAM'!AB526*AB198</f>
        <v>0</v>
      </c>
      <c r="AC202" s="378">
        <f>'4.  2011-2014 LRAM'!AC526*AC198</f>
        <v>0</v>
      </c>
      <c r="AD202" s="378">
        <f>'4.  2011-2014 LRAM'!AD526*AD198</f>
        <v>0</v>
      </c>
      <c r="AE202" s="378">
        <f>'4.  2011-2014 LRAM'!AE526*AE198</f>
        <v>0</v>
      </c>
      <c r="AF202" s="378">
        <f>'4.  2011-2014 LRAM'!AF526*AF198</f>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9">
        <f>SUM(Y202:AL202)</f>
        <v>0</v>
      </c>
    </row>
    <row r="203" spans="2:39">
      <c r="B203" s="324" t="s">
        <v>153</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Y195*Y198</f>
        <v>0</v>
      </c>
      <c r="Z203" s="378">
        <f>Z195*Z198</f>
        <v>0</v>
      </c>
      <c r="AA203" s="378">
        <f>AA195*AA198</f>
        <v>0</v>
      </c>
      <c r="AB203" s="378">
        <f t="shared" ref="AB203:AL203" si="303">AB195*AB198</f>
        <v>0</v>
      </c>
      <c r="AC203" s="378">
        <f t="shared" si="303"/>
        <v>0</v>
      </c>
      <c r="AD203" s="378">
        <f t="shared" si="303"/>
        <v>0</v>
      </c>
      <c r="AE203" s="378">
        <f t="shared" si="303"/>
        <v>0</v>
      </c>
      <c r="AF203" s="378">
        <f t="shared" si="303"/>
        <v>0</v>
      </c>
      <c r="AG203" s="378">
        <f t="shared" si="303"/>
        <v>0</v>
      </c>
      <c r="AH203" s="378">
        <f t="shared" si="303"/>
        <v>0</v>
      </c>
      <c r="AI203" s="378">
        <f t="shared" si="303"/>
        <v>0</v>
      </c>
      <c r="AJ203" s="378">
        <f t="shared" si="303"/>
        <v>0</v>
      </c>
      <c r="AK203" s="378">
        <f t="shared" si="303"/>
        <v>0</v>
      </c>
      <c r="AL203" s="378">
        <f t="shared" si="303"/>
        <v>0</v>
      </c>
      <c r="AM203" s="629">
        <f>SUM(Y203:AL203)</f>
        <v>0</v>
      </c>
    </row>
    <row r="204" spans="2:39" ht="15.75">
      <c r="B204" s="349" t="s">
        <v>268</v>
      </c>
      <c r="C204" s="345"/>
      <c r="D204" s="336"/>
      <c r="E204" s="334"/>
      <c r="F204" s="334"/>
      <c r="G204" s="334"/>
      <c r="H204" s="334"/>
      <c r="I204" s="334"/>
      <c r="J204" s="334"/>
      <c r="K204" s="334"/>
      <c r="L204" s="334"/>
      <c r="M204" s="334"/>
      <c r="N204" s="334"/>
      <c r="O204" s="300"/>
      <c r="P204" s="334"/>
      <c r="Q204" s="334"/>
      <c r="R204" s="334"/>
      <c r="S204" s="336"/>
      <c r="T204" s="336"/>
      <c r="U204" s="336"/>
      <c r="V204" s="336"/>
      <c r="W204" s="334"/>
      <c r="X204" s="334"/>
      <c r="Y204" s="346">
        <f>SUM(Y199:Y203)</f>
        <v>0</v>
      </c>
      <c r="Z204" s="346">
        <f>SUM(Z199:Z203)</f>
        <v>0</v>
      </c>
      <c r="AA204" s="346">
        <f t="shared" ref="AA204:AE204" si="304">SUM(AA199:AA203)</f>
        <v>0</v>
      </c>
      <c r="AB204" s="346">
        <f t="shared" si="304"/>
        <v>0</v>
      </c>
      <c r="AC204" s="346">
        <f t="shared" si="304"/>
        <v>0</v>
      </c>
      <c r="AD204" s="346">
        <f t="shared" si="304"/>
        <v>0</v>
      </c>
      <c r="AE204" s="346">
        <f t="shared" si="304"/>
        <v>0</v>
      </c>
      <c r="AF204" s="346">
        <f>SUM(AF199:AF203)</f>
        <v>0</v>
      </c>
      <c r="AG204" s="346">
        <f>SUM(AG199:AG203)</f>
        <v>0</v>
      </c>
      <c r="AH204" s="346">
        <f t="shared" ref="AH204:AL204" si="305">SUM(AH199:AH203)</f>
        <v>0</v>
      </c>
      <c r="AI204" s="346">
        <f t="shared" si="305"/>
        <v>0</v>
      </c>
      <c r="AJ204" s="346">
        <f t="shared" si="305"/>
        <v>0</v>
      </c>
      <c r="AK204" s="346">
        <f t="shared" si="305"/>
        <v>0</v>
      </c>
      <c r="AL204" s="346">
        <f t="shared" si="305"/>
        <v>0</v>
      </c>
      <c r="AM204" s="407">
        <f>SUM(AM199:AM203)</f>
        <v>0</v>
      </c>
    </row>
    <row r="205" spans="2:39" ht="15.75">
      <c r="B205" s="349" t="s">
        <v>269</v>
      </c>
      <c r="C205" s="345"/>
      <c r="D205" s="350"/>
      <c r="E205" s="334"/>
      <c r="F205" s="334"/>
      <c r="G205" s="334"/>
      <c r="H205" s="334"/>
      <c r="I205" s="334"/>
      <c r="J205" s="334"/>
      <c r="K205" s="334"/>
      <c r="L205" s="334"/>
      <c r="M205" s="334"/>
      <c r="N205" s="334"/>
      <c r="O205" s="300"/>
      <c r="P205" s="334"/>
      <c r="Q205" s="334"/>
      <c r="R205" s="334"/>
      <c r="S205" s="336"/>
      <c r="T205" s="336"/>
      <c r="U205" s="336"/>
      <c r="V205" s="336"/>
      <c r="W205" s="334"/>
      <c r="X205" s="334"/>
      <c r="Y205" s="347">
        <f>Y196*Y198</f>
        <v>0</v>
      </c>
      <c r="Z205" s="347">
        <f t="shared" ref="Z205:AE205" si="306">Z196*Z198</f>
        <v>0</v>
      </c>
      <c r="AA205" s="347">
        <f t="shared" si="306"/>
        <v>0</v>
      </c>
      <c r="AB205" s="347">
        <f t="shared" si="306"/>
        <v>0</v>
      </c>
      <c r="AC205" s="347">
        <f t="shared" si="306"/>
        <v>0</v>
      </c>
      <c r="AD205" s="347">
        <f t="shared" si="306"/>
        <v>0</v>
      </c>
      <c r="AE205" s="347">
        <f t="shared" si="306"/>
        <v>0</v>
      </c>
      <c r="AF205" s="347">
        <f>AF196*AF198</f>
        <v>0</v>
      </c>
      <c r="AG205" s="347">
        <f t="shared" ref="AG205:AL205" si="307">AG196*AG198</f>
        <v>0</v>
      </c>
      <c r="AH205" s="347">
        <f t="shared" si="307"/>
        <v>0</v>
      </c>
      <c r="AI205" s="347">
        <f t="shared" si="307"/>
        <v>0</v>
      </c>
      <c r="AJ205" s="347">
        <f t="shared" si="307"/>
        <v>0</v>
      </c>
      <c r="AK205" s="347">
        <f t="shared" si="307"/>
        <v>0</v>
      </c>
      <c r="AL205" s="347">
        <f t="shared" si="307"/>
        <v>0</v>
      </c>
      <c r="AM205" s="407">
        <f>SUM(Y205:AL205)</f>
        <v>0</v>
      </c>
    </row>
    <row r="206" spans="2:39" ht="15.75">
      <c r="B206" s="349" t="s">
        <v>270</v>
      </c>
      <c r="C206" s="345"/>
      <c r="D206" s="350"/>
      <c r="E206" s="334"/>
      <c r="F206" s="334"/>
      <c r="G206" s="334"/>
      <c r="H206" s="334"/>
      <c r="I206" s="334"/>
      <c r="J206" s="334"/>
      <c r="K206" s="334"/>
      <c r="L206" s="334"/>
      <c r="M206" s="334"/>
      <c r="N206" s="334"/>
      <c r="O206" s="300"/>
      <c r="P206" s="334"/>
      <c r="Q206" s="334"/>
      <c r="R206" s="334"/>
      <c r="S206" s="350"/>
      <c r="T206" s="350"/>
      <c r="U206" s="350"/>
      <c r="V206" s="350"/>
      <c r="W206" s="334"/>
      <c r="X206" s="334"/>
      <c r="Y206" s="351"/>
      <c r="Z206" s="351"/>
      <c r="AA206" s="351"/>
      <c r="AB206" s="351"/>
      <c r="AC206" s="351"/>
      <c r="AD206" s="351"/>
      <c r="AE206" s="351"/>
      <c r="AF206" s="351"/>
      <c r="AG206" s="351"/>
      <c r="AH206" s="351"/>
      <c r="AI206" s="351"/>
      <c r="AJ206" s="351"/>
      <c r="AK206" s="351"/>
      <c r="AL206" s="351"/>
      <c r="AM206" s="407">
        <f>AM204-AM205</f>
        <v>0</v>
      </c>
    </row>
    <row r="207" spans="2:39">
      <c r="B207" s="324"/>
      <c r="C207" s="350"/>
      <c r="D207" s="350"/>
      <c r="E207" s="334"/>
      <c r="F207" s="334"/>
      <c r="G207" s="334"/>
      <c r="H207" s="334"/>
      <c r="I207" s="334"/>
      <c r="J207" s="334"/>
      <c r="K207" s="334"/>
      <c r="L207" s="334"/>
      <c r="M207" s="334"/>
      <c r="N207" s="334"/>
      <c r="O207" s="300"/>
      <c r="P207" s="334"/>
      <c r="Q207" s="334"/>
      <c r="R207" s="334"/>
      <c r="S207" s="350"/>
      <c r="T207" s="345"/>
      <c r="U207" s="350"/>
      <c r="V207" s="350"/>
      <c r="W207" s="334"/>
      <c r="X207" s="334"/>
      <c r="Y207" s="352"/>
      <c r="Z207" s="352"/>
      <c r="AA207" s="352"/>
      <c r="AB207" s="352"/>
      <c r="AC207" s="352"/>
      <c r="AD207" s="352"/>
      <c r="AE207" s="352"/>
      <c r="AF207" s="352"/>
      <c r="AG207" s="352"/>
      <c r="AH207" s="352"/>
      <c r="AI207" s="352"/>
      <c r="AJ207" s="352"/>
      <c r="AK207" s="352"/>
      <c r="AL207" s="352"/>
      <c r="AM207" s="348"/>
    </row>
    <row r="208" spans="2:39">
      <c r="B208" s="294" t="s">
        <v>144</v>
      </c>
      <c r="C208" s="304"/>
      <c r="D208" s="279"/>
      <c r="E208" s="279"/>
      <c r="F208" s="279"/>
      <c r="G208" s="279"/>
      <c r="H208" s="279"/>
      <c r="I208" s="279"/>
      <c r="J208" s="279"/>
      <c r="K208" s="279"/>
      <c r="L208" s="279"/>
      <c r="M208" s="279"/>
      <c r="N208" s="279"/>
      <c r="O208" s="357"/>
      <c r="P208" s="279"/>
      <c r="Q208" s="279"/>
      <c r="R208" s="279"/>
      <c r="S208" s="304"/>
      <c r="T208" s="309"/>
      <c r="U208" s="309"/>
      <c r="V208" s="279"/>
      <c r="W208" s="279"/>
      <c r="X208" s="309"/>
      <c r="Y208" s="291">
        <f>SUMPRODUCT(E38:E193,Y38:Y193)</f>
        <v>11183805</v>
      </c>
      <c r="Z208" s="291">
        <f>SUMPRODUCT(E38:E193,Z38:Z193)</f>
        <v>19273735.688128889</v>
      </c>
      <c r="AA208" s="291">
        <f>IF(AA36="kw",SUMPRODUCT(N38:N193,P38:P193,AA38:AA193),SUMPRODUCT(E38:E193,AA38:AA193))</f>
        <v>24558.6</v>
      </c>
      <c r="AB208" s="291">
        <f>IF(AB36="kw",SUMPRODUCT(N38:N193,P38:P193,AB38:AB193),SUMPRODUCT(E38:E193,AB38:AB193))</f>
        <v>1392</v>
      </c>
      <c r="AC208" s="291">
        <f>IF(AC36="kw",SUMPRODUCT(N38:N193,P38:P193,AC38:AC193),SUMPRODUCT(E38:E193,AC38:AC193))</f>
        <v>40176</v>
      </c>
      <c r="AD208" s="291">
        <f>IF(AD36="kw",SUMPRODUCT(N38:N193,P38:P193,AD38:AD193),SUMPRODUCT(E38:E193,AD38:AD193))</f>
        <v>0</v>
      </c>
      <c r="AE208" s="291">
        <f>IF(AE36="kw",SUMPRODUCT(N38:N193,P38:P193,AE38:AE193),SUMPRODUCT(E38:E193,AE38:AE193))</f>
        <v>0</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c r="B209" s="294" t="s">
        <v>145</v>
      </c>
      <c r="C209" s="304"/>
      <c r="D209" s="279"/>
      <c r="E209" s="279"/>
      <c r="F209" s="279"/>
      <c r="G209" s="279"/>
      <c r="H209" s="279"/>
      <c r="I209" s="279"/>
      <c r="J209" s="279"/>
      <c r="K209" s="279"/>
      <c r="L209" s="279"/>
      <c r="M209" s="279"/>
      <c r="N209" s="279"/>
      <c r="O209" s="357"/>
      <c r="P209" s="279"/>
      <c r="Q209" s="279"/>
      <c r="R209" s="279"/>
      <c r="S209" s="304"/>
      <c r="T209" s="309"/>
      <c r="U209" s="309"/>
      <c r="V209" s="279"/>
      <c r="W209" s="279"/>
      <c r="X209" s="309"/>
      <c r="Y209" s="291">
        <f>SUMPRODUCT(F38:F193,Y38:Y193)</f>
        <v>11174477</v>
      </c>
      <c r="Z209" s="291">
        <f>SUMPRODUCT(F38:F193,Z38:Z193)</f>
        <v>19334256.918128885</v>
      </c>
      <c r="AA209" s="291">
        <f>IF(AA36="kw",SUMPRODUCT(N38:N193,Q38:Q193,AA38:AA193),SUMPRODUCT(F38:F193,AA38:AA193))</f>
        <v>23477.52</v>
      </c>
      <c r="AB209" s="291">
        <f>IF(AB36="kw",SUMPRODUCT(N38:N193,Q38:Q193,AB38:AB193),SUMPRODUCT(F38:F193,AB38:AB193))</f>
        <v>1392</v>
      </c>
      <c r="AC209" s="291">
        <f>IF(AC36="kw",SUMPRODUCT(N38:N193,Q38:Q193,AC38:AC193),SUMPRODUCT(F38:F193,AC38:AC193))</f>
        <v>40176</v>
      </c>
      <c r="AD209" s="291">
        <f>IF(AD36="kw",SUMPRODUCT(N38:N193,Q38:Q193,AD38:AD193),SUMPRODUCT(F38:F193,AD38:AD193))</f>
        <v>0</v>
      </c>
      <c r="AE209" s="291">
        <f>IF(AE36="kw",SUMPRODUCT(N38:N193,Q38:Q193,AE38:AE193),SUMPRODUCT(F38:F193,AE38:AE193))</f>
        <v>0</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c r="B210" s="294" t="s">
        <v>146</v>
      </c>
      <c r="C210" s="304"/>
      <c r="D210" s="279"/>
      <c r="E210" s="279"/>
      <c r="F210" s="279"/>
      <c r="G210" s="279"/>
      <c r="H210" s="279"/>
      <c r="I210" s="279"/>
      <c r="J210" s="279"/>
      <c r="K210" s="279"/>
      <c r="L210" s="279"/>
      <c r="M210" s="279"/>
      <c r="N210" s="279"/>
      <c r="O210" s="357"/>
      <c r="P210" s="279"/>
      <c r="Q210" s="279"/>
      <c r="R210" s="279"/>
      <c r="S210" s="304"/>
      <c r="T210" s="309"/>
      <c r="U210" s="309"/>
      <c r="V210" s="279"/>
      <c r="W210" s="279"/>
      <c r="X210" s="309"/>
      <c r="Y210" s="291">
        <f>SUMPRODUCT(G38:G193,Y38:Y193)</f>
        <v>11166168</v>
      </c>
      <c r="Z210" s="291">
        <f>SUMPRODUCT(G38:G193,Z38:Z193)</f>
        <v>19331194.768128887</v>
      </c>
      <c r="AA210" s="291">
        <f>IF(AA36="kw",SUMPRODUCT(N38:N193,R38:R193,AA38:AA193),SUMPRODUCT(G38:G193,AA38:AA193))</f>
        <v>23058.959999999999</v>
      </c>
      <c r="AB210" s="291">
        <f>IF(AB36="kw",SUMPRODUCT(N38:N193,R38:R193,AB38:AB193),SUMPRODUCT(G38:G193,AB38:AB193))</f>
        <v>1392</v>
      </c>
      <c r="AC210" s="291">
        <f>IF(AC36="kw",SUMPRODUCT(N38:N193,R38:R193,AC38:AC193),SUMPRODUCT(G38:G193,AC38:AC193))</f>
        <v>40176</v>
      </c>
      <c r="AD210" s="291">
        <f>IF(AD36="kw",SUMPRODUCT(N38:N193,R38:R193,AD38:AD193),SUMPRODUCT(G38:G193,AD38:AD193))</f>
        <v>0</v>
      </c>
      <c r="AE210" s="291">
        <f>IF(AE36="kw",SUMPRODUCT(N38:N193,R38:R193,AE38:AE193),SUMPRODUCT(G38:G193,AE38:AE193))</f>
        <v>0</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c r="B211" s="294" t="s">
        <v>147</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SUMPRODUCT(H38:H193,Y38:Y193)</f>
        <v>11127352</v>
      </c>
      <c r="Z211" s="291">
        <f>SUMPRODUCT(H38:H193,Z38:Z193)</f>
        <v>18012975.908128887</v>
      </c>
      <c r="AA211" s="291">
        <f>IF(AA36="kw",SUMPRODUCT(N38:N193,S38:S193,AA38:AA193),SUMPRODUCT(H38:H193,AA38:AA193))</f>
        <v>21688.799999999999</v>
      </c>
      <c r="AB211" s="291">
        <f>IF(AB36="kw",SUMPRODUCT(N38:N193,S38:S193,AB38:AB193),SUMPRODUCT(H38:H193,AB38:AB193))</f>
        <v>1392</v>
      </c>
      <c r="AC211" s="291">
        <f>IF(AC36="kw",SUMPRODUCT(N38:N193,S38:S193,AC38:AC193),SUMPRODUCT(H38:H193,AC38:AC193))</f>
        <v>40176</v>
      </c>
      <c r="AD211" s="291">
        <f>IF(AD36="kw",SUMPRODUCT(N38:N193,S38:S193,AD38:AD193),SUMPRODUCT(H38:H193,AD38:AD193))</f>
        <v>0</v>
      </c>
      <c r="AE211" s="291">
        <f>IF(AE36="kw",SUMPRODUCT(N38:N193,S38:S193,AE38:AE193),SUMPRODUCT(H38:H193,AE38:AE193))</f>
        <v>0</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c r="B212" s="437" t="s">
        <v>148</v>
      </c>
      <c r="C212" s="364"/>
      <c r="D212" s="384"/>
      <c r="E212" s="384"/>
      <c r="F212" s="384"/>
      <c r="G212" s="384"/>
      <c r="H212" s="384"/>
      <c r="I212" s="384"/>
      <c r="J212" s="384"/>
      <c r="K212" s="384"/>
      <c r="L212" s="384"/>
      <c r="M212" s="384"/>
      <c r="N212" s="384"/>
      <c r="O212" s="383"/>
      <c r="P212" s="384"/>
      <c r="Q212" s="384"/>
      <c r="R212" s="384"/>
      <c r="S212" s="364"/>
      <c r="T212" s="385"/>
      <c r="U212" s="385"/>
      <c r="V212" s="384"/>
      <c r="W212" s="384"/>
      <c r="X212" s="385"/>
      <c r="Y212" s="326">
        <f>SUMPRODUCT(I38:I193,Y38:Y193)</f>
        <v>11079736</v>
      </c>
      <c r="Z212" s="326">
        <f>SUMPRODUCT(I38:I193,Z38:Z193)</f>
        <v>18012975.908128887</v>
      </c>
      <c r="AA212" s="326">
        <f>IF(AA36="kw",SUMPRODUCT(N38:N193,T38:T193,AA38:AA193),SUMPRODUCT(I38:I193,AA38:AA193))</f>
        <v>21675.119999999999</v>
      </c>
      <c r="AB212" s="326">
        <f>IF(AB36="kw",SUMPRODUCT(N38:N193,T38:T193,AB38:AB193),SUMPRODUCT(I38:I193,AB38:AB193))</f>
        <v>1236</v>
      </c>
      <c r="AC212" s="326">
        <f>IF(AC36="kw",SUMPRODUCT(N38:N193,T38:T193,AC38:AC193),SUMPRODUCT(I38:I193,AC38:AC193))</f>
        <v>40176</v>
      </c>
      <c r="AD212" s="326">
        <f>IF(AD36="kw",SUMPRODUCT(N38:N193,T38:T193,AD38:AD193),SUMPRODUCT(I38:I193,AD38:AD193))</f>
        <v>0</v>
      </c>
      <c r="AE212" s="326">
        <f>IF(AE36="kw",SUMPRODUCT(N38:N193,T38:T193,AE38:AE193),SUMPRODUCT(I38:I193,AE38:AE193))</f>
        <v>0</v>
      </c>
      <c r="AF212" s="326">
        <f>IF(AF36="kw",SUMPRODUCT(N38:N193,T38:T193,AF38:AF193),SUMPRODUCT(I38:I193,AF38:AF193))</f>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592</v>
      </c>
      <c r="C213" s="387"/>
      <c r="D213" s="388"/>
      <c r="E213" s="388"/>
      <c r="F213" s="388"/>
      <c r="G213" s="388"/>
      <c r="H213" s="388"/>
      <c r="I213" s="388"/>
      <c r="J213" s="388"/>
      <c r="K213" s="388"/>
      <c r="L213" s="388"/>
      <c r="M213" s="388"/>
      <c r="N213" s="388"/>
      <c r="O213" s="388"/>
      <c r="P213" s="388"/>
      <c r="Q213" s="388"/>
      <c r="R213" s="388"/>
      <c r="S213" s="371"/>
      <c r="T213" s="372"/>
      <c r="U213" s="388"/>
      <c r="V213" s="388"/>
      <c r="W213" s="388"/>
      <c r="X213" s="388"/>
      <c r="Y213" s="409"/>
      <c r="Z213" s="409"/>
      <c r="AA213" s="409"/>
      <c r="AB213" s="409"/>
      <c r="AC213" s="409"/>
      <c r="AD213" s="409"/>
      <c r="AE213" s="409"/>
      <c r="AF213" s="409"/>
      <c r="AG213" s="409"/>
      <c r="AH213" s="409"/>
      <c r="AI213" s="409"/>
      <c r="AJ213" s="409"/>
      <c r="AK213" s="409"/>
      <c r="AL213" s="409"/>
      <c r="AM213" s="389"/>
    </row>
    <row r="214" spans="1:39" ht="15.75">
      <c r="B214" s="438"/>
    </row>
    <row r="215" spans="1:39" ht="15.75">
      <c r="B215" s="438"/>
    </row>
    <row r="216" spans="1:39" ht="15.75">
      <c r="B216" s="280" t="s">
        <v>273</v>
      </c>
      <c r="C216" s="281"/>
      <c r="D216" s="590" t="s">
        <v>526</v>
      </c>
      <c r="E216" s="253"/>
      <c r="F216" s="590"/>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812" t="s">
        <v>211</v>
      </c>
      <c r="C217" s="814" t="s">
        <v>33</v>
      </c>
      <c r="D217" s="284" t="s">
        <v>422</v>
      </c>
      <c r="E217" s="816" t="s">
        <v>209</v>
      </c>
      <c r="F217" s="817"/>
      <c r="G217" s="817"/>
      <c r="H217" s="817"/>
      <c r="I217" s="817"/>
      <c r="J217" s="817"/>
      <c r="K217" s="817"/>
      <c r="L217" s="817"/>
      <c r="M217" s="818"/>
      <c r="N217" s="819" t="s">
        <v>213</v>
      </c>
      <c r="O217" s="284" t="s">
        <v>423</v>
      </c>
      <c r="P217" s="816" t="s">
        <v>212</v>
      </c>
      <c r="Q217" s="817"/>
      <c r="R217" s="817"/>
      <c r="S217" s="817"/>
      <c r="T217" s="817"/>
      <c r="U217" s="817"/>
      <c r="V217" s="817"/>
      <c r="W217" s="817"/>
      <c r="X217" s="818"/>
      <c r="Y217" s="809" t="s">
        <v>243</v>
      </c>
      <c r="Z217" s="810"/>
      <c r="AA217" s="810"/>
      <c r="AB217" s="810"/>
      <c r="AC217" s="810"/>
      <c r="AD217" s="810"/>
      <c r="AE217" s="810"/>
      <c r="AF217" s="810"/>
      <c r="AG217" s="810"/>
      <c r="AH217" s="810"/>
      <c r="AI217" s="810"/>
      <c r="AJ217" s="810"/>
      <c r="AK217" s="810"/>
      <c r="AL217" s="810"/>
      <c r="AM217" s="811"/>
    </row>
    <row r="218" spans="1:39" ht="60.75" customHeight="1">
      <c r="B218" s="813"/>
      <c r="C218" s="815"/>
      <c r="D218" s="285">
        <v>2016</v>
      </c>
      <c r="E218" s="285">
        <v>2017</v>
      </c>
      <c r="F218" s="285">
        <v>2018</v>
      </c>
      <c r="G218" s="285">
        <v>2019</v>
      </c>
      <c r="H218" s="285">
        <v>2020</v>
      </c>
      <c r="I218" s="285">
        <v>2021</v>
      </c>
      <c r="J218" s="285">
        <v>2022</v>
      </c>
      <c r="K218" s="285">
        <v>2023</v>
      </c>
      <c r="L218" s="285">
        <v>2024</v>
      </c>
      <c r="M218" s="285">
        <v>2025</v>
      </c>
      <c r="N218" s="820"/>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GS&lt;50 kW</v>
      </c>
      <c r="AA218" s="285" t="str">
        <f>'1.  LRAMVA Summary'!F52</f>
        <v>General Service 50 to 4,999 kW</v>
      </c>
      <c r="AB218" s="285" t="str">
        <f>'1.  LRAMVA Summary'!G52</f>
        <v>Large Use</v>
      </c>
      <c r="AC218" s="285" t="str">
        <f>'1.  LRAMVA Summary'!H52</f>
        <v>Large Use 2</v>
      </c>
      <c r="AD218" s="285" t="str">
        <f>'1.  LRAMVA Summary'!I52</f>
        <v>Street Lighting</v>
      </c>
      <c r="AE218" s="285" t="str">
        <f>'1.  LRAMVA Summary'!J52</f>
        <v>Unmetered Scattered Load</v>
      </c>
      <c r="AF218" s="285" t="str">
        <f>'1.  LRAMVA Summary'!K52</f>
        <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8" t="s">
        <v>504</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291" t="str">
        <f>'1.  LRAMVA Summary'!D53</f>
        <v>kWh</v>
      </c>
      <c r="Z219" s="291" t="str">
        <f>'1.  LRAMVA Summary'!E53</f>
        <v>kWh</v>
      </c>
      <c r="AA219" s="291" t="str">
        <f>'1.  LRAMVA Summary'!F53</f>
        <v>kW</v>
      </c>
      <c r="AB219" s="291" t="str">
        <f>'1.  LRAMVA Summary'!G53</f>
        <v>kW</v>
      </c>
      <c r="AC219" s="291" t="str">
        <f>'1.  LRAMVA Summary'!H53</f>
        <v>kW</v>
      </c>
      <c r="AD219" s="291" t="str">
        <f>'1.  LRAMVA Summary'!I53</f>
        <v>kW</v>
      </c>
      <c r="AE219" s="291" t="str">
        <f>'1.  LRAMVA Summary'!J53</f>
        <v>kWh</v>
      </c>
      <c r="AF219" s="291">
        <f>'1.  LRAMVA Summary'!K53</f>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75" outlineLevel="1">
      <c r="B220" s="288" t="s">
        <v>497</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291"/>
      <c r="Z220" s="291"/>
      <c r="AA220" s="291"/>
      <c r="AB220" s="291"/>
      <c r="AC220" s="291"/>
      <c r="AD220" s="291"/>
      <c r="AE220" s="291"/>
      <c r="AF220" s="291"/>
      <c r="AG220" s="291"/>
      <c r="AH220" s="291"/>
      <c r="AI220" s="291"/>
      <c r="AJ220" s="291"/>
      <c r="AK220" s="291"/>
      <c r="AL220" s="291"/>
      <c r="AM220" s="292"/>
    </row>
    <row r="221" spans="1:39" outlineLevel="1">
      <c r="A221" s="522">
        <v>1</v>
      </c>
      <c r="B221" s="520" t="s">
        <v>95</v>
      </c>
      <c r="C221" s="291" t="s">
        <v>25</v>
      </c>
      <c r="D221" s="295"/>
      <c r="E221" s="295"/>
      <c r="F221" s="295"/>
      <c r="G221" s="295"/>
      <c r="H221" s="295"/>
      <c r="I221" s="295"/>
      <c r="J221" s="295"/>
      <c r="K221" s="295"/>
      <c r="L221" s="295"/>
      <c r="M221" s="295"/>
      <c r="N221" s="291"/>
      <c r="O221" s="295"/>
      <c r="P221" s="295"/>
      <c r="Q221" s="295"/>
      <c r="R221" s="295"/>
      <c r="S221" s="295"/>
      <c r="T221" s="295"/>
      <c r="U221" s="295"/>
      <c r="V221" s="295"/>
      <c r="W221" s="295"/>
      <c r="X221" s="295"/>
      <c r="Y221" s="410"/>
      <c r="Z221" s="410"/>
      <c r="AA221" s="410"/>
      <c r="AB221" s="410"/>
      <c r="AC221" s="410"/>
      <c r="AD221" s="410"/>
      <c r="AE221" s="410"/>
      <c r="AF221" s="410"/>
      <c r="AG221" s="410"/>
      <c r="AH221" s="410"/>
      <c r="AI221" s="410"/>
      <c r="AJ221" s="410"/>
      <c r="AK221" s="410"/>
      <c r="AL221" s="410"/>
      <c r="AM221" s="296">
        <f>SUM(Y221:AL221)</f>
        <v>0</v>
      </c>
    </row>
    <row r="222" spans="1:39" outlineLevel="1">
      <c r="B222" s="294" t="s">
        <v>289</v>
      </c>
      <c r="C222" s="291" t="s">
        <v>163</v>
      </c>
      <c r="D222" s="295"/>
      <c r="E222" s="295"/>
      <c r="F222" s="295"/>
      <c r="G222" s="295"/>
      <c r="H222" s="295"/>
      <c r="I222" s="295"/>
      <c r="J222" s="295"/>
      <c r="K222" s="295"/>
      <c r="L222" s="295"/>
      <c r="M222" s="295"/>
      <c r="N222" s="468"/>
      <c r="O222" s="295"/>
      <c r="P222" s="295"/>
      <c r="Q222" s="295"/>
      <c r="R222" s="295"/>
      <c r="S222" s="295"/>
      <c r="T222" s="295"/>
      <c r="U222" s="295"/>
      <c r="V222" s="295"/>
      <c r="W222" s="295"/>
      <c r="X222" s="295"/>
      <c r="Y222" s="411">
        <f>Y221</f>
        <v>0</v>
      </c>
      <c r="Z222" s="411">
        <f t="shared" ref="Z222" si="308">Z221</f>
        <v>0</v>
      </c>
      <c r="AA222" s="411">
        <f t="shared" ref="AA222" si="309">AA221</f>
        <v>0</v>
      </c>
      <c r="AB222" s="411">
        <f t="shared" ref="AB222" si="310">AB221</f>
        <v>0</v>
      </c>
      <c r="AC222" s="411">
        <f t="shared" ref="AC222" si="311">AC221</f>
        <v>0</v>
      </c>
      <c r="AD222" s="411">
        <f t="shared" ref="AD222" si="312">AD221</f>
        <v>0</v>
      </c>
      <c r="AE222" s="411">
        <f t="shared" ref="AE222" si="313">AE221</f>
        <v>0</v>
      </c>
      <c r="AF222" s="411">
        <f t="shared" ref="AF222" si="314">AF221</f>
        <v>0</v>
      </c>
      <c r="AG222" s="411">
        <f t="shared" ref="AG222" si="315">AG221</f>
        <v>0</v>
      </c>
      <c r="AH222" s="411">
        <f t="shared" ref="AH222" si="316">AH221</f>
        <v>0</v>
      </c>
      <c r="AI222" s="411">
        <f t="shared" ref="AI222" si="317">AI221</f>
        <v>0</v>
      </c>
      <c r="AJ222" s="411">
        <f t="shared" ref="AJ222" si="318">AJ221</f>
        <v>0</v>
      </c>
      <c r="AK222" s="411">
        <f t="shared" ref="AK222" si="319">AK221</f>
        <v>0</v>
      </c>
      <c r="AL222" s="411">
        <f t="shared" ref="AL222" si="320">AL221</f>
        <v>0</v>
      </c>
      <c r="AM222" s="297"/>
    </row>
    <row r="223" spans="1:39" ht="15.75" outlineLevel="1">
      <c r="B223" s="298"/>
      <c r="C223" s="299"/>
      <c r="D223" s="299"/>
      <c r="E223" s="299"/>
      <c r="F223" s="299"/>
      <c r="G223" s="299"/>
      <c r="H223" s="299"/>
      <c r="I223" s="299"/>
      <c r="J223" s="299"/>
      <c r="K223" s="299"/>
      <c r="L223" s="299"/>
      <c r="M223" s="299"/>
      <c r="N223" s="300"/>
      <c r="O223" s="299"/>
      <c r="P223" s="299"/>
      <c r="Q223" s="299"/>
      <c r="R223" s="299"/>
      <c r="S223" s="299"/>
      <c r="T223" s="299"/>
      <c r="U223" s="299"/>
      <c r="V223" s="299"/>
      <c r="W223" s="299"/>
      <c r="X223" s="299"/>
      <c r="Y223" s="412"/>
      <c r="Z223" s="413"/>
      <c r="AA223" s="413"/>
      <c r="AB223" s="413"/>
      <c r="AC223" s="413"/>
      <c r="AD223" s="413"/>
      <c r="AE223" s="413"/>
      <c r="AF223" s="413"/>
      <c r="AG223" s="413"/>
      <c r="AH223" s="413"/>
      <c r="AI223" s="413"/>
      <c r="AJ223" s="413"/>
      <c r="AK223" s="413"/>
      <c r="AL223" s="413"/>
      <c r="AM223" s="302"/>
    </row>
    <row r="224" spans="1:39" outlineLevel="1">
      <c r="A224" s="522">
        <v>2</v>
      </c>
      <c r="B224" s="520" t="s">
        <v>96</v>
      </c>
      <c r="C224" s="291" t="s">
        <v>25</v>
      </c>
      <c r="D224" s="295"/>
      <c r="E224" s="295"/>
      <c r="F224" s="295"/>
      <c r="G224" s="295"/>
      <c r="H224" s="295"/>
      <c r="I224" s="295"/>
      <c r="J224" s="295"/>
      <c r="K224" s="295"/>
      <c r="L224" s="295"/>
      <c r="M224" s="295"/>
      <c r="N224" s="291"/>
      <c r="O224" s="295"/>
      <c r="P224" s="295"/>
      <c r="Q224" s="295"/>
      <c r="R224" s="295"/>
      <c r="S224" s="295"/>
      <c r="T224" s="295"/>
      <c r="U224" s="295"/>
      <c r="V224" s="295"/>
      <c r="W224" s="295"/>
      <c r="X224" s="295"/>
      <c r="Y224" s="410"/>
      <c r="Z224" s="410"/>
      <c r="AA224" s="410"/>
      <c r="AB224" s="410"/>
      <c r="AC224" s="410"/>
      <c r="AD224" s="410"/>
      <c r="AE224" s="410"/>
      <c r="AF224" s="410"/>
      <c r="AG224" s="410"/>
      <c r="AH224" s="410"/>
      <c r="AI224" s="410"/>
      <c r="AJ224" s="410"/>
      <c r="AK224" s="410"/>
      <c r="AL224" s="410"/>
      <c r="AM224" s="296">
        <f>SUM(Y224:AL224)</f>
        <v>0</v>
      </c>
    </row>
    <row r="225" spans="1:39" outlineLevel="1">
      <c r="B225" s="294" t="s">
        <v>289</v>
      </c>
      <c r="C225" s="291" t="s">
        <v>163</v>
      </c>
      <c r="D225" s="295"/>
      <c r="E225" s="295"/>
      <c r="F225" s="295"/>
      <c r="G225" s="295"/>
      <c r="H225" s="295"/>
      <c r="I225" s="295"/>
      <c r="J225" s="295"/>
      <c r="K225" s="295"/>
      <c r="L225" s="295"/>
      <c r="M225" s="295"/>
      <c r="N225" s="468"/>
      <c r="O225" s="295"/>
      <c r="P225" s="295"/>
      <c r="Q225" s="295"/>
      <c r="R225" s="295"/>
      <c r="S225" s="295"/>
      <c r="T225" s="295"/>
      <c r="U225" s="295"/>
      <c r="V225" s="295"/>
      <c r="W225" s="295"/>
      <c r="X225" s="295"/>
      <c r="Y225" s="411">
        <f>Y224</f>
        <v>0</v>
      </c>
      <c r="Z225" s="411">
        <f t="shared" ref="Z225" si="321">Z224</f>
        <v>0</v>
      </c>
      <c r="AA225" s="411">
        <f t="shared" ref="AA225" si="322">AA224</f>
        <v>0</v>
      </c>
      <c r="AB225" s="411">
        <f t="shared" ref="AB225" si="323">AB224</f>
        <v>0</v>
      </c>
      <c r="AC225" s="411">
        <f t="shared" ref="AC225" si="324">AC224</f>
        <v>0</v>
      </c>
      <c r="AD225" s="411">
        <f t="shared" ref="AD225" si="325">AD224</f>
        <v>0</v>
      </c>
      <c r="AE225" s="411">
        <f t="shared" ref="AE225" si="326">AE224</f>
        <v>0</v>
      </c>
      <c r="AF225" s="411">
        <f t="shared" ref="AF225" si="327">AF224</f>
        <v>0</v>
      </c>
      <c r="AG225" s="411">
        <f t="shared" ref="AG225" si="328">AG224</f>
        <v>0</v>
      </c>
      <c r="AH225" s="411">
        <f t="shared" ref="AH225" si="329">AH224</f>
        <v>0</v>
      </c>
      <c r="AI225" s="411">
        <f t="shared" ref="AI225" si="330">AI224</f>
        <v>0</v>
      </c>
      <c r="AJ225" s="411">
        <f t="shared" ref="AJ225" si="331">AJ224</f>
        <v>0</v>
      </c>
      <c r="AK225" s="411">
        <f t="shared" ref="AK225" si="332">AK224</f>
        <v>0</v>
      </c>
      <c r="AL225" s="411">
        <f t="shared" ref="AL225" si="333">AL224</f>
        <v>0</v>
      </c>
      <c r="AM225" s="297"/>
    </row>
    <row r="226" spans="1:39" ht="15.75" outlineLevel="1">
      <c r="B226" s="298"/>
      <c r="C226" s="299"/>
      <c r="D226" s="304"/>
      <c r="E226" s="304"/>
      <c r="F226" s="304"/>
      <c r="G226" s="304"/>
      <c r="H226" s="304"/>
      <c r="I226" s="304"/>
      <c r="J226" s="304"/>
      <c r="K226" s="304"/>
      <c r="L226" s="304"/>
      <c r="M226" s="304"/>
      <c r="N226" s="300"/>
      <c r="O226" s="304"/>
      <c r="P226" s="304"/>
      <c r="Q226" s="304"/>
      <c r="R226" s="304"/>
      <c r="S226" s="304"/>
      <c r="T226" s="304"/>
      <c r="U226" s="304"/>
      <c r="V226" s="304"/>
      <c r="W226" s="304"/>
      <c r="X226" s="304"/>
      <c r="Y226" s="412"/>
      <c r="Z226" s="413"/>
      <c r="AA226" s="413"/>
      <c r="AB226" s="413"/>
      <c r="AC226" s="413"/>
      <c r="AD226" s="413"/>
      <c r="AE226" s="413"/>
      <c r="AF226" s="413"/>
      <c r="AG226" s="413"/>
      <c r="AH226" s="413"/>
      <c r="AI226" s="413"/>
      <c r="AJ226" s="413"/>
      <c r="AK226" s="413"/>
      <c r="AL226" s="413"/>
      <c r="AM226" s="302"/>
    </row>
    <row r="227" spans="1:39" outlineLevel="1">
      <c r="A227" s="522">
        <v>3</v>
      </c>
      <c r="B227" s="520" t="s">
        <v>97</v>
      </c>
      <c r="C227" s="291" t="s">
        <v>25</v>
      </c>
      <c r="D227" s="295"/>
      <c r="E227" s="295"/>
      <c r="F227" s="295"/>
      <c r="G227" s="295"/>
      <c r="H227" s="295"/>
      <c r="I227" s="295"/>
      <c r="J227" s="295"/>
      <c r="K227" s="295"/>
      <c r="L227" s="295"/>
      <c r="M227" s="295"/>
      <c r="N227" s="291"/>
      <c r="O227" s="295"/>
      <c r="P227" s="295"/>
      <c r="Q227" s="295"/>
      <c r="R227" s="295"/>
      <c r="S227" s="295"/>
      <c r="T227" s="295"/>
      <c r="U227" s="295"/>
      <c r="V227" s="295"/>
      <c r="W227" s="295"/>
      <c r="X227" s="295"/>
      <c r="Y227" s="410"/>
      <c r="Z227" s="410"/>
      <c r="AA227" s="410"/>
      <c r="AB227" s="410"/>
      <c r="AC227" s="410"/>
      <c r="AD227" s="410"/>
      <c r="AE227" s="410"/>
      <c r="AF227" s="410"/>
      <c r="AG227" s="410"/>
      <c r="AH227" s="410"/>
      <c r="AI227" s="410"/>
      <c r="AJ227" s="410"/>
      <c r="AK227" s="410"/>
      <c r="AL227" s="410"/>
      <c r="AM227" s="296">
        <f>SUM(Y227:AL227)</f>
        <v>0</v>
      </c>
    </row>
    <row r="228" spans="1:39" outlineLevel="1">
      <c r="B228" s="294" t="s">
        <v>289</v>
      </c>
      <c r="C228" s="291" t="s">
        <v>163</v>
      </c>
      <c r="D228" s="295"/>
      <c r="E228" s="295"/>
      <c r="F228" s="295"/>
      <c r="G228" s="295"/>
      <c r="H228" s="295"/>
      <c r="I228" s="295"/>
      <c r="J228" s="295"/>
      <c r="K228" s="295"/>
      <c r="L228" s="295"/>
      <c r="M228" s="295"/>
      <c r="N228" s="468"/>
      <c r="O228" s="295"/>
      <c r="P228" s="295"/>
      <c r="Q228" s="295"/>
      <c r="R228" s="295"/>
      <c r="S228" s="295"/>
      <c r="T228" s="295"/>
      <c r="U228" s="295"/>
      <c r="V228" s="295"/>
      <c r="W228" s="295"/>
      <c r="X228" s="295"/>
      <c r="Y228" s="411">
        <f>Y227</f>
        <v>0</v>
      </c>
      <c r="Z228" s="411">
        <f t="shared" ref="Z228" si="334">Z227</f>
        <v>0</v>
      </c>
      <c r="AA228" s="411">
        <f t="shared" ref="AA228" si="335">AA227</f>
        <v>0</v>
      </c>
      <c r="AB228" s="411">
        <f t="shared" ref="AB228" si="336">AB227</f>
        <v>0</v>
      </c>
      <c r="AC228" s="411">
        <f t="shared" ref="AC228" si="337">AC227</f>
        <v>0</v>
      </c>
      <c r="AD228" s="411">
        <f t="shared" ref="AD228" si="338">AD227</f>
        <v>0</v>
      </c>
      <c r="AE228" s="411">
        <f t="shared" ref="AE228" si="339">AE227</f>
        <v>0</v>
      </c>
      <c r="AF228" s="411">
        <f t="shared" ref="AF228" si="340">AF227</f>
        <v>0</v>
      </c>
      <c r="AG228" s="411">
        <f t="shared" ref="AG228" si="341">AG227</f>
        <v>0</v>
      </c>
      <c r="AH228" s="411">
        <f t="shared" ref="AH228" si="342">AH227</f>
        <v>0</v>
      </c>
      <c r="AI228" s="411">
        <f t="shared" ref="AI228" si="343">AI227</f>
        <v>0</v>
      </c>
      <c r="AJ228" s="411">
        <f t="shared" ref="AJ228" si="344">AJ227</f>
        <v>0</v>
      </c>
      <c r="AK228" s="411">
        <f t="shared" ref="AK228" si="345">AK227</f>
        <v>0</v>
      </c>
      <c r="AL228" s="411">
        <f t="shared" ref="AL228" si="346">AL227</f>
        <v>0</v>
      </c>
      <c r="AM228" s="297"/>
    </row>
    <row r="229" spans="1:39" outlineLevel="1">
      <c r="B229" s="294"/>
      <c r="C229" s="305"/>
      <c r="D229" s="291"/>
      <c r="E229" s="291"/>
      <c r="F229" s="291"/>
      <c r="G229" s="291"/>
      <c r="H229" s="291"/>
      <c r="I229" s="291"/>
      <c r="J229" s="291"/>
      <c r="K229" s="291"/>
      <c r="L229" s="291"/>
      <c r="M229" s="291"/>
      <c r="N229" s="291"/>
      <c r="O229" s="291"/>
      <c r="P229" s="291"/>
      <c r="Q229" s="291"/>
      <c r="R229" s="291"/>
      <c r="S229" s="291"/>
      <c r="T229" s="291"/>
      <c r="U229" s="291"/>
      <c r="V229" s="291"/>
      <c r="W229" s="291"/>
      <c r="X229" s="291"/>
      <c r="Y229" s="412"/>
      <c r="Z229" s="412"/>
      <c r="AA229" s="412"/>
      <c r="AB229" s="412"/>
      <c r="AC229" s="412"/>
      <c r="AD229" s="412"/>
      <c r="AE229" s="412"/>
      <c r="AF229" s="412"/>
      <c r="AG229" s="412"/>
      <c r="AH229" s="412"/>
      <c r="AI229" s="412"/>
      <c r="AJ229" s="412"/>
      <c r="AK229" s="412"/>
      <c r="AL229" s="412"/>
      <c r="AM229" s="306"/>
    </row>
    <row r="230" spans="1:39" outlineLevel="1">
      <c r="A230" s="522">
        <v>4</v>
      </c>
      <c r="B230" s="520" t="s">
        <v>682</v>
      </c>
      <c r="C230" s="291" t="s">
        <v>25</v>
      </c>
      <c r="D230" s="295"/>
      <c r="E230" s="295"/>
      <c r="F230" s="295"/>
      <c r="G230" s="295"/>
      <c r="H230" s="295"/>
      <c r="I230" s="295"/>
      <c r="J230" s="295"/>
      <c r="K230" s="295"/>
      <c r="L230" s="295"/>
      <c r="M230" s="295"/>
      <c r="N230" s="291"/>
      <c r="O230" s="295"/>
      <c r="P230" s="295"/>
      <c r="Q230" s="295"/>
      <c r="R230" s="295"/>
      <c r="S230" s="295"/>
      <c r="T230" s="295"/>
      <c r="U230" s="295"/>
      <c r="V230" s="295"/>
      <c r="W230" s="295"/>
      <c r="X230" s="295"/>
      <c r="Y230" s="410"/>
      <c r="Z230" s="410"/>
      <c r="AA230" s="410"/>
      <c r="AB230" s="410"/>
      <c r="AC230" s="410"/>
      <c r="AD230" s="410"/>
      <c r="AE230" s="410"/>
      <c r="AF230" s="410"/>
      <c r="AG230" s="410"/>
      <c r="AH230" s="410"/>
      <c r="AI230" s="410"/>
      <c r="AJ230" s="410"/>
      <c r="AK230" s="410"/>
      <c r="AL230" s="410"/>
      <c r="AM230" s="296">
        <f>SUM(Y230:AL230)</f>
        <v>0</v>
      </c>
    </row>
    <row r="231" spans="1:39" outlineLevel="1">
      <c r="B231" s="294" t="s">
        <v>289</v>
      </c>
      <c r="C231" s="291" t="s">
        <v>163</v>
      </c>
      <c r="D231" s="295"/>
      <c r="E231" s="295"/>
      <c r="F231" s="295"/>
      <c r="G231" s="295"/>
      <c r="H231" s="295"/>
      <c r="I231" s="295"/>
      <c r="J231" s="295"/>
      <c r="K231" s="295"/>
      <c r="L231" s="295"/>
      <c r="M231" s="295"/>
      <c r="N231" s="468"/>
      <c r="O231" s="295"/>
      <c r="P231" s="295"/>
      <c r="Q231" s="295"/>
      <c r="R231" s="295"/>
      <c r="S231" s="295"/>
      <c r="T231" s="295"/>
      <c r="U231" s="295"/>
      <c r="V231" s="295"/>
      <c r="W231" s="295"/>
      <c r="X231" s="295"/>
      <c r="Y231" s="411">
        <f>Y230</f>
        <v>0</v>
      </c>
      <c r="Z231" s="411">
        <f t="shared" ref="Z231" si="347">Z230</f>
        <v>0</v>
      </c>
      <c r="AA231" s="411">
        <f t="shared" ref="AA231" si="348">AA230</f>
        <v>0</v>
      </c>
      <c r="AB231" s="411">
        <f t="shared" ref="AB231" si="349">AB230</f>
        <v>0</v>
      </c>
      <c r="AC231" s="411">
        <f t="shared" ref="AC231" si="350">AC230</f>
        <v>0</v>
      </c>
      <c r="AD231" s="411">
        <f t="shared" ref="AD231" si="351">AD230</f>
        <v>0</v>
      </c>
      <c r="AE231" s="411">
        <f t="shared" ref="AE231" si="352">AE230</f>
        <v>0</v>
      </c>
      <c r="AF231" s="411">
        <f t="shared" ref="AF231" si="353">AF230</f>
        <v>0</v>
      </c>
      <c r="AG231" s="411">
        <f t="shared" ref="AG231" si="354">AG230</f>
        <v>0</v>
      </c>
      <c r="AH231" s="411">
        <f t="shared" ref="AH231" si="355">AH230</f>
        <v>0</v>
      </c>
      <c r="AI231" s="411">
        <f t="shared" ref="AI231" si="356">AI230</f>
        <v>0</v>
      </c>
      <c r="AJ231" s="411">
        <f t="shared" ref="AJ231" si="357">AJ230</f>
        <v>0</v>
      </c>
      <c r="AK231" s="411">
        <f t="shared" ref="AK231" si="358">AK230</f>
        <v>0</v>
      </c>
      <c r="AL231" s="411">
        <f t="shared" ref="AL231" si="359">AL230</f>
        <v>0</v>
      </c>
      <c r="AM231" s="297"/>
    </row>
    <row r="232" spans="1:39" outlineLevel="1">
      <c r="B232" s="294"/>
      <c r="C232" s="305"/>
      <c r="D232" s="304"/>
      <c r="E232" s="304"/>
      <c r="F232" s="304"/>
      <c r="G232" s="304"/>
      <c r="H232" s="304"/>
      <c r="I232" s="304"/>
      <c r="J232" s="304"/>
      <c r="K232" s="304"/>
      <c r="L232" s="304"/>
      <c r="M232" s="304"/>
      <c r="N232" s="291"/>
      <c r="O232" s="304"/>
      <c r="P232" s="304"/>
      <c r="Q232" s="304"/>
      <c r="R232" s="304"/>
      <c r="S232" s="304"/>
      <c r="T232" s="304"/>
      <c r="U232" s="304"/>
      <c r="V232" s="304"/>
      <c r="W232" s="304"/>
      <c r="X232" s="304"/>
      <c r="Y232" s="412"/>
      <c r="Z232" s="412"/>
      <c r="AA232" s="412"/>
      <c r="AB232" s="412"/>
      <c r="AC232" s="412"/>
      <c r="AD232" s="412"/>
      <c r="AE232" s="412"/>
      <c r="AF232" s="412"/>
      <c r="AG232" s="412"/>
      <c r="AH232" s="412"/>
      <c r="AI232" s="412"/>
      <c r="AJ232" s="412"/>
      <c r="AK232" s="412"/>
      <c r="AL232" s="412"/>
      <c r="AM232" s="306"/>
    </row>
    <row r="233" spans="1:39" ht="30" outlineLevel="1">
      <c r="A233" s="522">
        <v>5</v>
      </c>
      <c r="B233" s="520" t="s">
        <v>98</v>
      </c>
      <c r="C233" s="291" t="s">
        <v>25</v>
      </c>
      <c r="D233" s="295"/>
      <c r="E233" s="295"/>
      <c r="F233" s="295"/>
      <c r="G233" s="295"/>
      <c r="H233" s="295"/>
      <c r="I233" s="295"/>
      <c r="J233" s="295"/>
      <c r="K233" s="295"/>
      <c r="L233" s="295"/>
      <c r="M233" s="295"/>
      <c r="N233" s="291"/>
      <c r="O233" s="295"/>
      <c r="P233" s="295"/>
      <c r="Q233" s="295"/>
      <c r="R233" s="295"/>
      <c r="S233" s="295"/>
      <c r="T233" s="295"/>
      <c r="U233" s="295"/>
      <c r="V233" s="295"/>
      <c r="W233" s="295"/>
      <c r="X233" s="295"/>
      <c r="Y233" s="410"/>
      <c r="Z233" s="410"/>
      <c r="AA233" s="410"/>
      <c r="AB233" s="410"/>
      <c r="AC233" s="410"/>
      <c r="AD233" s="410"/>
      <c r="AE233" s="410"/>
      <c r="AF233" s="410"/>
      <c r="AG233" s="410"/>
      <c r="AH233" s="410"/>
      <c r="AI233" s="410"/>
      <c r="AJ233" s="410"/>
      <c r="AK233" s="410"/>
      <c r="AL233" s="410"/>
      <c r="AM233" s="296">
        <f>SUM(Y233:AL233)</f>
        <v>0</v>
      </c>
    </row>
    <row r="234" spans="1:39" outlineLevel="1">
      <c r="B234" s="294" t="s">
        <v>289</v>
      </c>
      <c r="C234" s="291" t="s">
        <v>163</v>
      </c>
      <c r="D234" s="295"/>
      <c r="E234" s="295"/>
      <c r="F234" s="295"/>
      <c r="G234" s="295"/>
      <c r="H234" s="295"/>
      <c r="I234" s="295"/>
      <c r="J234" s="295"/>
      <c r="K234" s="295"/>
      <c r="L234" s="295"/>
      <c r="M234" s="295"/>
      <c r="N234" s="468"/>
      <c r="O234" s="295"/>
      <c r="P234" s="295"/>
      <c r="Q234" s="295"/>
      <c r="R234" s="295"/>
      <c r="S234" s="295"/>
      <c r="T234" s="295"/>
      <c r="U234" s="295"/>
      <c r="V234" s="295"/>
      <c r="W234" s="295"/>
      <c r="X234" s="295"/>
      <c r="Y234" s="411">
        <f>Y233</f>
        <v>0</v>
      </c>
      <c r="Z234" s="411">
        <f t="shared" ref="Z234" si="360">Z233</f>
        <v>0</v>
      </c>
      <c r="AA234" s="411">
        <f t="shared" ref="AA234" si="361">AA233</f>
        <v>0</v>
      </c>
      <c r="AB234" s="411">
        <f t="shared" ref="AB234" si="362">AB233</f>
        <v>0</v>
      </c>
      <c r="AC234" s="411">
        <f t="shared" ref="AC234" si="363">AC233</f>
        <v>0</v>
      </c>
      <c r="AD234" s="411">
        <f t="shared" ref="AD234" si="364">AD233</f>
        <v>0</v>
      </c>
      <c r="AE234" s="411">
        <f t="shared" ref="AE234" si="365">AE233</f>
        <v>0</v>
      </c>
      <c r="AF234" s="411">
        <f t="shared" ref="AF234" si="366">AF233</f>
        <v>0</v>
      </c>
      <c r="AG234" s="411">
        <f t="shared" ref="AG234" si="367">AG233</f>
        <v>0</v>
      </c>
      <c r="AH234" s="411">
        <f t="shared" ref="AH234" si="368">AH233</f>
        <v>0</v>
      </c>
      <c r="AI234" s="411">
        <f t="shared" ref="AI234" si="369">AI233</f>
        <v>0</v>
      </c>
      <c r="AJ234" s="411">
        <f t="shared" ref="AJ234" si="370">AJ233</f>
        <v>0</v>
      </c>
      <c r="AK234" s="411">
        <f t="shared" ref="AK234" si="371">AK233</f>
        <v>0</v>
      </c>
      <c r="AL234" s="411">
        <f t="shared" ref="AL234" si="372">AL233</f>
        <v>0</v>
      </c>
      <c r="AM234" s="297"/>
    </row>
    <row r="235" spans="1:39" outlineLevel="1">
      <c r="B235" s="294"/>
      <c r="C235" s="291"/>
      <c r="D235" s="291"/>
      <c r="E235" s="291"/>
      <c r="F235" s="291"/>
      <c r="G235" s="291"/>
      <c r="H235" s="291"/>
      <c r="I235" s="291"/>
      <c r="J235" s="291"/>
      <c r="K235" s="291"/>
      <c r="L235" s="291"/>
      <c r="M235" s="291"/>
      <c r="N235" s="291"/>
      <c r="O235" s="291"/>
      <c r="P235" s="291"/>
      <c r="Q235" s="291"/>
      <c r="R235" s="291"/>
      <c r="S235" s="291"/>
      <c r="T235" s="291"/>
      <c r="U235" s="291"/>
      <c r="V235" s="291"/>
      <c r="W235" s="291"/>
      <c r="X235" s="291"/>
      <c r="Y235" s="422"/>
      <c r="Z235" s="423"/>
      <c r="AA235" s="423"/>
      <c r="AB235" s="423"/>
      <c r="AC235" s="423"/>
      <c r="AD235" s="423"/>
      <c r="AE235" s="423"/>
      <c r="AF235" s="423"/>
      <c r="AG235" s="423"/>
      <c r="AH235" s="423"/>
      <c r="AI235" s="423"/>
      <c r="AJ235" s="423"/>
      <c r="AK235" s="423"/>
      <c r="AL235" s="423"/>
      <c r="AM235" s="297"/>
    </row>
    <row r="236" spans="1:39" ht="15.75" outlineLevel="1">
      <c r="B236" s="319" t="s">
        <v>498</v>
      </c>
      <c r="C236" s="289"/>
      <c r="D236" s="289"/>
      <c r="E236" s="289"/>
      <c r="F236" s="289"/>
      <c r="G236" s="289"/>
      <c r="H236" s="289"/>
      <c r="I236" s="289"/>
      <c r="J236" s="289"/>
      <c r="K236" s="289"/>
      <c r="L236" s="289"/>
      <c r="M236" s="289"/>
      <c r="N236" s="290"/>
      <c r="O236" s="289"/>
      <c r="P236" s="289"/>
      <c r="Q236" s="289"/>
      <c r="R236" s="289"/>
      <c r="S236" s="289"/>
      <c r="T236" s="289"/>
      <c r="U236" s="289"/>
      <c r="V236" s="289"/>
      <c r="W236" s="289"/>
      <c r="X236" s="289"/>
      <c r="Y236" s="414"/>
      <c r="Z236" s="414"/>
      <c r="AA236" s="414"/>
      <c r="AB236" s="414"/>
      <c r="AC236" s="414"/>
      <c r="AD236" s="414"/>
      <c r="AE236" s="414"/>
      <c r="AF236" s="414"/>
      <c r="AG236" s="414"/>
      <c r="AH236" s="414"/>
      <c r="AI236" s="414"/>
      <c r="AJ236" s="414"/>
      <c r="AK236" s="414"/>
      <c r="AL236" s="414"/>
      <c r="AM236" s="292"/>
    </row>
    <row r="237" spans="1:39" outlineLevel="1">
      <c r="A237" s="522">
        <v>6</v>
      </c>
      <c r="B237" s="520" t="s">
        <v>99</v>
      </c>
      <c r="C237" s="291" t="s">
        <v>25</v>
      </c>
      <c r="D237" s="295"/>
      <c r="E237" s="295"/>
      <c r="F237" s="295"/>
      <c r="G237" s="295"/>
      <c r="H237" s="295"/>
      <c r="I237" s="295"/>
      <c r="J237" s="295"/>
      <c r="K237" s="295"/>
      <c r="L237" s="295"/>
      <c r="M237" s="295"/>
      <c r="N237" s="295">
        <v>12</v>
      </c>
      <c r="O237" s="295"/>
      <c r="P237" s="295"/>
      <c r="Q237" s="295"/>
      <c r="R237" s="295"/>
      <c r="S237" s="295"/>
      <c r="T237" s="295"/>
      <c r="U237" s="295"/>
      <c r="V237" s="295"/>
      <c r="W237" s="295"/>
      <c r="X237" s="295"/>
      <c r="Y237" s="415"/>
      <c r="Z237" s="410"/>
      <c r="AA237" s="410"/>
      <c r="AB237" s="410"/>
      <c r="AC237" s="410"/>
      <c r="AD237" s="410"/>
      <c r="AE237" s="410"/>
      <c r="AF237" s="415"/>
      <c r="AG237" s="415"/>
      <c r="AH237" s="415"/>
      <c r="AI237" s="415"/>
      <c r="AJ237" s="415"/>
      <c r="AK237" s="415"/>
      <c r="AL237" s="415"/>
      <c r="AM237" s="296">
        <f>SUM(Y237:AL237)</f>
        <v>0</v>
      </c>
    </row>
    <row r="238" spans="1:39" outlineLevel="1">
      <c r="B238" s="294" t="s">
        <v>289</v>
      </c>
      <c r="C238" s="291" t="s">
        <v>163</v>
      </c>
      <c r="D238" s="295"/>
      <c r="E238" s="295"/>
      <c r="F238" s="295"/>
      <c r="G238" s="295"/>
      <c r="H238" s="295"/>
      <c r="I238" s="295"/>
      <c r="J238" s="295"/>
      <c r="K238" s="295"/>
      <c r="L238" s="295"/>
      <c r="M238" s="295"/>
      <c r="N238" s="295">
        <f>N237</f>
        <v>12</v>
      </c>
      <c r="O238" s="295"/>
      <c r="P238" s="295"/>
      <c r="Q238" s="295"/>
      <c r="R238" s="295"/>
      <c r="S238" s="295"/>
      <c r="T238" s="295"/>
      <c r="U238" s="295"/>
      <c r="V238" s="295"/>
      <c r="W238" s="295"/>
      <c r="X238" s="295"/>
      <c r="Y238" s="411">
        <f>Y237</f>
        <v>0</v>
      </c>
      <c r="Z238" s="411">
        <f t="shared" ref="Z238" si="373">Z237</f>
        <v>0</v>
      </c>
      <c r="AA238" s="411">
        <f t="shared" ref="AA238" si="374">AA237</f>
        <v>0</v>
      </c>
      <c r="AB238" s="411">
        <f t="shared" ref="AB238" si="375">AB237</f>
        <v>0</v>
      </c>
      <c r="AC238" s="411">
        <f t="shared" ref="AC238" si="376">AC237</f>
        <v>0</v>
      </c>
      <c r="AD238" s="411">
        <f t="shared" ref="AD238" si="377">AD237</f>
        <v>0</v>
      </c>
      <c r="AE238" s="411">
        <f t="shared" ref="AE238" si="378">AE237</f>
        <v>0</v>
      </c>
      <c r="AF238" s="411">
        <f t="shared" ref="AF238" si="379">AF237</f>
        <v>0</v>
      </c>
      <c r="AG238" s="411">
        <f t="shared" ref="AG238" si="380">AG237</f>
        <v>0</v>
      </c>
      <c r="AH238" s="411">
        <f t="shared" ref="AH238" si="381">AH237</f>
        <v>0</v>
      </c>
      <c r="AI238" s="411">
        <f t="shared" ref="AI238" si="382">AI237</f>
        <v>0</v>
      </c>
      <c r="AJ238" s="411">
        <f t="shared" ref="AJ238" si="383">AJ237</f>
        <v>0</v>
      </c>
      <c r="AK238" s="411">
        <f t="shared" ref="AK238" si="384">AK237</f>
        <v>0</v>
      </c>
      <c r="AL238" s="411">
        <f t="shared" ref="AL238" si="385">AL237</f>
        <v>0</v>
      </c>
      <c r="AM238" s="311"/>
    </row>
    <row r="239" spans="1:39" outlineLevel="1">
      <c r="B239" s="310"/>
      <c r="C239" s="312"/>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416"/>
      <c r="Z239" s="416"/>
      <c r="AA239" s="416"/>
      <c r="AB239" s="416"/>
      <c r="AC239" s="416"/>
      <c r="AD239" s="416"/>
      <c r="AE239" s="416"/>
      <c r="AF239" s="416"/>
      <c r="AG239" s="416"/>
      <c r="AH239" s="416"/>
      <c r="AI239" s="416"/>
      <c r="AJ239" s="416"/>
      <c r="AK239" s="416"/>
      <c r="AL239" s="416"/>
      <c r="AM239" s="313"/>
    </row>
    <row r="240" spans="1:39" ht="30" outlineLevel="1">
      <c r="A240" s="522">
        <v>7</v>
      </c>
      <c r="B240" s="520" t="s">
        <v>100</v>
      </c>
      <c r="C240" s="291" t="s">
        <v>25</v>
      </c>
      <c r="D240" s="295"/>
      <c r="E240" s="295"/>
      <c r="F240" s="295"/>
      <c r="G240" s="295"/>
      <c r="H240" s="295"/>
      <c r="I240" s="295"/>
      <c r="J240" s="295"/>
      <c r="K240" s="295"/>
      <c r="L240" s="295"/>
      <c r="M240" s="295"/>
      <c r="N240" s="295">
        <v>12</v>
      </c>
      <c r="O240" s="295"/>
      <c r="P240" s="295"/>
      <c r="Q240" s="295"/>
      <c r="R240" s="295"/>
      <c r="S240" s="295"/>
      <c r="T240" s="295"/>
      <c r="U240" s="295"/>
      <c r="V240" s="295"/>
      <c r="W240" s="295"/>
      <c r="X240" s="295"/>
      <c r="Y240" s="415"/>
      <c r="Z240" s="410"/>
      <c r="AA240" s="410"/>
      <c r="AB240" s="410"/>
      <c r="AC240" s="410"/>
      <c r="AD240" s="410"/>
      <c r="AE240" s="410"/>
      <c r="AF240" s="415"/>
      <c r="AG240" s="415"/>
      <c r="AH240" s="415"/>
      <c r="AI240" s="415"/>
      <c r="AJ240" s="415"/>
      <c r="AK240" s="415"/>
      <c r="AL240" s="415"/>
      <c r="AM240" s="296">
        <f>SUM(Y240:AL240)</f>
        <v>0</v>
      </c>
    </row>
    <row r="241" spans="1:39" outlineLevel="1">
      <c r="B241" s="294" t="s">
        <v>289</v>
      </c>
      <c r="C241" s="291" t="s">
        <v>163</v>
      </c>
      <c r="D241" s="295"/>
      <c r="E241" s="295"/>
      <c r="F241" s="295"/>
      <c r="G241" s="295"/>
      <c r="H241" s="295"/>
      <c r="I241" s="295"/>
      <c r="J241" s="295"/>
      <c r="K241" s="295"/>
      <c r="L241" s="295"/>
      <c r="M241" s="295"/>
      <c r="N241" s="295">
        <f>N240</f>
        <v>12</v>
      </c>
      <c r="O241" s="295"/>
      <c r="P241" s="295"/>
      <c r="Q241" s="295"/>
      <c r="R241" s="295"/>
      <c r="S241" s="295"/>
      <c r="T241" s="295"/>
      <c r="U241" s="295"/>
      <c r="V241" s="295"/>
      <c r="W241" s="295"/>
      <c r="X241" s="295"/>
      <c r="Y241" s="411">
        <f>Y240</f>
        <v>0</v>
      </c>
      <c r="Z241" s="411">
        <f t="shared" ref="Z241" si="386">Z240</f>
        <v>0</v>
      </c>
      <c r="AA241" s="411">
        <f t="shared" ref="AA241" si="387">AA240</f>
        <v>0</v>
      </c>
      <c r="AB241" s="411">
        <f t="shared" ref="AB241" si="388">AB240</f>
        <v>0</v>
      </c>
      <c r="AC241" s="411">
        <f t="shared" ref="AC241" si="389">AC240</f>
        <v>0</v>
      </c>
      <c r="AD241" s="411">
        <f t="shared" ref="AD241" si="390">AD240</f>
        <v>0</v>
      </c>
      <c r="AE241" s="411">
        <f t="shared" ref="AE241" si="391">AE240</f>
        <v>0</v>
      </c>
      <c r="AF241" s="411">
        <f t="shared" ref="AF241" si="392">AF240</f>
        <v>0</v>
      </c>
      <c r="AG241" s="411">
        <f t="shared" ref="AG241" si="393">AG240</f>
        <v>0</v>
      </c>
      <c r="AH241" s="411">
        <f t="shared" ref="AH241" si="394">AH240</f>
        <v>0</v>
      </c>
      <c r="AI241" s="411">
        <f t="shared" ref="AI241" si="395">AI240</f>
        <v>0</v>
      </c>
      <c r="AJ241" s="411">
        <f t="shared" ref="AJ241" si="396">AJ240</f>
        <v>0</v>
      </c>
      <c r="AK241" s="411">
        <f t="shared" ref="AK241" si="397">AK240</f>
        <v>0</v>
      </c>
      <c r="AL241" s="411">
        <f t="shared" ref="AL241" si="398">AL240</f>
        <v>0</v>
      </c>
      <c r="AM241" s="311"/>
    </row>
    <row r="242" spans="1:39" outlineLevel="1">
      <c r="B242" s="314"/>
      <c r="C242" s="312"/>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416"/>
      <c r="Z242" s="417"/>
      <c r="AA242" s="416"/>
      <c r="AB242" s="416"/>
      <c r="AC242" s="416"/>
      <c r="AD242" s="416"/>
      <c r="AE242" s="416"/>
      <c r="AF242" s="416"/>
      <c r="AG242" s="416"/>
      <c r="AH242" s="416"/>
      <c r="AI242" s="416"/>
      <c r="AJ242" s="416"/>
      <c r="AK242" s="416"/>
      <c r="AL242" s="416"/>
      <c r="AM242" s="313"/>
    </row>
    <row r="243" spans="1:39" ht="30" outlineLevel="1">
      <c r="A243" s="522">
        <v>8</v>
      </c>
      <c r="B243" s="520" t="s">
        <v>101</v>
      </c>
      <c r="C243" s="291" t="s">
        <v>25</v>
      </c>
      <c r="D243" s="295"/>
      <c r="E243" s="295"/>
      <c r="F243" s="295"/>
      <c r="G243" s="295"/>
      <c r="H243" s="295"/>
      <c r="I243" s="295"/>
      <c r="J243" s="295"/>
      <c r="K243" s="295"/>
      <c r="L243" s="295"/>
      <c r="M243" s="295"/>
      <c r="N243" s="295">
        <v>12</v>
      </c>
      <c r="O243" s="295"/>
      <c r="P243" s="295"/>
      <c r="Q243" s="295"/>
      <c r="R243" s="295"/>
      <c r="S243" s="295"/>
      <c r="T243" s="295"/>
      <c r="U243" s="295"/>
      <c r="V243" s="295"/>
      <c r="W243" s="295"/>
      <c r="X243" s="295"/>
      <c r="Y243" s="415"/>
      <c r="Z243" s="410"/>
      <c r="AA243" s="410"/>
      <c r="AB243" s="410"/>
      <c r="AC243" s="410"/>
      <c r="AD243" s="410"/>
      <c r="AE243" s="410"/>
      <c r="AF243" s="415"/>
      <c r="AG243" s="415"/>
      <c r="AH243" s="415"/>
      <c r="AI243" s="415"/>
      <c r="AJ243" s="415"/>
      <c r="AK243" s="415"/>
      <c r="AL243" s="415"/>
      <c r="AM243" s="296">
        <f>SUM(Y243:AL243)</f>
        <v>0</v>
      </c>
    </row>
    <row r="244" spans="1:39" outlineLevel="1">
      <c r="B244" s="294" t="s">
        <v>289</v>
      </c>
      <c r="C244" s="291" t="s">
        <v>163</v>
      </c>
      <c r="D244" s="295"/>
      <c r="E244" s="295"/>
      <c r="F244" s="295"/>
      <c r="G244" s="295"/>
      <c r="H244" s="295"/>
      <c r="I244" s="295"/>
      <c r="J244" s="295"/>
      <c r="K244" s="295"/>
      <c r="L244" s="295"/>
      <c r="M244" s="295"/>
      <c r="N244" s="295">
        <f>N243</f>
        <v>12</v>
      </c>
      <c r="O244" s="295"/>
      <c r="P244" s="295"/>
      <c r="Q244" s="295"/>
      <c r="R244" s="295"/>
      <c r="S244" s="295"/>
      <c r="T244" s="295"/>
      <c r="U244" s="295"/>
      <c r="V244" s="295"/>
      <c r="W244" s="295"/>
      <c r="X244" s="295"/>
      <c r="Y244" s="411">
        <f>Y243</f>
        <v>0</v>
      </c>
      <c r="Z244" s="411">
        <f t="shared" ref="Z244" si="399">Z243</f>
        <v>0</v>
      </c>
      <c r="AA244" s="411">
        <f t="shared" ref="AA244" si="400">AA243</f>
        <v>0</v>
      </c>
      <c r="AB244" s="411">
        <f t="shared" ref="AB244" si="401">AB243</f>
        <v>0</v>
      </c>
      <c r="AC244" s="411">
        <f t="shared" ref="AC244" si="402">AC243</f>
        <v>0</v>
      </c>
      <c r="AD244" s="411">
        <f t="shared" ref="AD244" si="403">AD243</f>
        <v>0</v>
      </c>
      <c r="AE244" s="411">
        <f t="shared" ref="AE244" si="404">AE243</f>
        <v>0</v>
      </c>
      <c r="AF244" s="411">
        <f t="shared" ref="AF244" si="405">AF243</f>
        <v>0</v>
      </c>
      <c r="AG244" s="411">
        <f t="shared" ref="AG244" si="406">AG243</f>
        <v>0</v>
      </c>
      <c r="AH244" s="411">
        <f t="shared" ref="AH244" si="407">AH243</f>
        <v>0</v>
      </c>
      <c r="AI244" s="411">
        <f t="shared" ref="AI244" si="408">AI243</f>
        <v>0</v>
      </c>
      <c r="AJ244" s="411">
        <f t="shared" ref="AJ244" si="409">AJ243</f>
        <v>0</v>
      </c>
      <c r="AK244" s="411">
        <f t="shared" ref="AK244" si="410">AK243</f>
        <v>0</v>
      </c>
      <c r="AL244" s="411">
        <f t="shared" ref="AL244" si="411">AL243</f>
        <v>0</v>
      </c>
      <c r="AM244" s="311"/>
    </row>
    <row r="245" spans="1:39" outlineLevel="1">
      <c r="B245" s="314"/>
      <c r="C245" s="312"/>
      <c r="D245" s="316"/>
      <c r="E245" s="316"/>
      <c r="F245" s="316"/>
      <c r="G245" s="316"/>
      <c r="H245" s="316"/>
      <c r="I245" s="316"/>
      <c r="J245" s="316"/>
      <c r="K245" s="316"/>
      <c r="L245" s="316"/>
      <c r="M245" s="316"/>
      <c r="N245" s="291"/>
      <c r="O245" s="316"/>
      <c r="P245" s="316"/>
      <c r="Q245" s="316"/>
      <c r="R245" s="316"/>
      <c r="S245" s="316"/>
      <c r="T245" s="316"/>
      <c r="U245" s="316"/>
      <c r="V245" s="316"/>
      <c r="W245" s="316"/>
      <c r="X245" s="316"/>
      <c r="Y245" s="416"/>
      <c r="Z245" s="417"/>
      <c r="AA245" s="416"/>
      <c r="AB245" s="416"/>
      <c r="AC245" s="416"/>
      <c r="AD245" s="416"/>
      <c r="AE245" s="416"/>
      <c r="AF245" s="416"/>
      <c r="AG245" s="416"/>
      <c r="AH245" s="416"/>
      <c r="AI245" s="416"/>
      <c r="AJ245" s="416"/>
      <c r="AK245" s="416"/>
      <c r="AL245" s="416"/>
      <c r="AM245" s="313"/>
    </row>
    <row r="246" spans="1:39" ht="30" outlineLevel="1">
      <c r="A246" s="522">
        <v>9</v>
      </c>
      <c r="B246" s="520" t="s">
        <v>102</v>
      </c>
      <c r="C246" s="291" t="s">
        <v>25</v>
      </c>
      <c r="D246" s="295"/>
      <c r="E246" s="295"/>
      <c r="F246" s="295"/>
      <c r="G246" s="295"/>
      <c r="H246" s="295"/>
      <c r="I246" s="295"/>
      <c r="J246" s="295"/>
      <c r="K246" s="295"/>
      <c r="L246" s="295"/>
      <c r="M246" s="295"/>
      <c r="N246" s="295">
        <v>12</v>
      </c>
      <c r="O246" s="295"/>
      <c r="P246" s="295"/>
      <c r="Q246" s="295"/>
      <c r="R246" s="295"/>
      <c r="S246" s="295"/>
      <c r="T246" s="295"/>
      <c r="U246" s="295"/>
      <c r="V246" s="295"/>
      <c r="W246" s="295"/>
      <c r="X246" s="295"/>
      <c r="Y246" s="415"/>
      <c r="Z246" s="410"/>
      <c r="AA246" s="410"/>
      <c r="AB246" s="410"/>
      <c r="AC246" s="410"/>
      <c r="AD246" s="410"/>
      <c r="AE246" s="410"/>
      <c r="AF246" s="415"/>
      <c r="AG246" s="415"/>
      <c r="AH246" s="415"/>
      <c r="AI246" s="415"/>
      <c r="AJ246" s="415"/>
      <c r="AK246" s="415"/>
      <c r="AL246" s="415"/>
      <c r="AM246" s="296">
        <f>SUM(Y246:AL246)</f>
        <v>0</v>
      </c>
    </row>
    <row r="247" spans="1:39" outlineLevel="1">
      <c r="B247" s="294" t="s">
        <v>289</v>
      </c>
      <c r="C247" s="291" t="s">
        <v>163</v>
      </c>
      <c r="D247" s="295"/>
      <c r="E247" s="295"/>
      <c r="F247" s="295"/>
      <c r="G247" s="295"/>
      <c r="H247" s="295"/>
      <c r="I247" s="295"/>
      <c r="J247" s="295"/>
      <c r="K247" s="295"/>
      <c r="L247" s="295"/>
      <c r="M247" s="295"/>
      <c r="N247" s="295">
        <f>N246</f>
        <v>12</v>
      </c>
      <c r="O247" s="295"/>
      <c r="P247" s="295"/>
      <c r="Q247" s="295"/>
      <c r="R247" s="295"/>
      <c r="S247" s="295"/>
      <c r="T247" s="295"/>
      <c r="U247" s="295"/>
      <c r="V247" s="295"/>
      <c r="W247" s="295"/>
      <c r="X247" s="295"/>
      <c r="Y247" s="411">
        <f>Y246</f>
        <v>0</v>
      </c>
      <c r="Z247" s="411">
        <f t="shared" ref="Z247" si="412">Z246</f>
        <v>0</v>
      </c>
      <c r="AA247" s="411">
        <f t="shared" ref="AA247" si="413">AA246</f>
        <v>0</v>
      </c>
      <c r="AB247" s="411">
        <f t="shared" ref="AB247" si="414">AB246</f>
        <v>0</v>
      </c>
      <c r="AC247" s="411">
        <f t="shared" ref="AC247" si="415">AC246</f>
        <v>0</v>
      </c>
      <c r="AD247" s="411">
        <f t="shared" ref="AD247" si="416">AD246</f>
        <v>0</v>
      </c>
      <c r="AE247" s="411">
        <f t="shared" ref="AE247" si="417">AE246</f>
        <v>0</v>
      </c>
      <c r="AF247" s="411">
        <f t="shared" ref="AF247" si="418">AF246</f>
        <v>0</v>
      </c>
      <c r="AG247" s="411">
        <f t="shared" ref="AG247" si="419">AG246</f>
        <v>0</v>
      </c>
      <c r="AH247" s="411">
        <f t="shared" ref="AH247" si="420">AH246</f>
        <v>0</v>
      </c>
      <c r="AI247" s="411">
        <f t="shared" ref="AI247" si="421">AI246</f>
        <v>0</v>
      </c>
      <c r="AJ247" s="411">
        <f t="shared" ref="AJ247" si="422">AJ246</f>
        <v>0</v>
      </c>
      <c r="AK247" s="411">
        <f t="shared" ref="AK247" si="423">AK246</f>
        <v>0</v>
      </c>
      <c r="AL247" s="411">
        <f t="shared" ref="AL247" si="424">AL246</f>
        <v>0</v>
      </c>
      <c r="AM247" s="311"/>
    </row>
    <row r="248" spans="1:39" outlineLevel="1">
      <c r="B248" s="314"/>
      <c r="C248" s="312"/>
      <c r="D248" s="316"/>
      <c r="E248" s="316"/>
      <c r="F248" s="316"/>
      <c r="G248" s="316"/>
      <c r="H248" s="316"/>
      <c r="I248" s="316"/>
      <c r="J248" s="316"/>
      <c r="K248" s="316"/>
      <c r="L248" s="316"/>
      <c r="M248" s="316"/>
      <c r="N248" s="291"/>
      <c r="O248" s="316"/>
      <c r="P248" s="316"/>
      <c r="Q248" s="316"/>
      <c r="R248" s="316"/>
      <c r="S248" s="316"/>
      <c r="T248" s="316"/>
      <c r="U248" s="316"/>
      <c r="V248" s="316"/>
      <c r="W248" s="316"/>
      <c r="X248" s="316"/>
      <c r="Y248" s="416"/>
      <c r="Z248" s="416"/>
      <c r="AA248" s="416"/>
      <c r="AB248" s="416"/>
      <c r="AC248" s="416"/>
      <c r="AD248" s="416"/>
      <c r="AE248" s="416"/>
      <c r="AF248" s="416"/>
      <c r="AG248" s="416"/>
      <c r="AH248" s="416"/>
      <c r="AI248" s="416"/>
      <c r="AJ248" s="416"/>
      <c r="AK248" s="416"/>
      <c r="AL248" s="416"/>
      <c r="AM248" s="313"/>
    </row>
    <row r="249" spans="1:39" ht="30" outlineLevel="1">
      <c r="A249" s="522">
        <v>10</v>
      </c>
      <c r="B249" s="520" t="s">
        <v>103</v>
      </c>
      <c r="C249" s="291" t="s">
        <v>25</v>
      </c>
      <c r="D249" s="295"/>
      <c r="E249" s="295"/>
      <c r="F249" s="295"/>
      <c r="G249" s="295"/>
      <c r="H249" s="295"/>
      <c r="I249" s="295"/>
      <c r="J249" s="295"/>
      <c r="K249" s="295"/>
      <c r="L249" s="295"/>
      <c r="M249" s="295"/>
      <c r="N249" s="295">
        <v>3</v>
      </c>
      <c r="O249" s="295"/>
      <c r="P249" s="295"/>
      <c r="Q249" s="295"/>
      <c r="R249" s="295"/>
      <c r="S249" s="295"/>
      <c r="T249" s="295"/>
      <c r="U249" s="295"/>
      <c r="V249" s="295"/>
      <c r="W249" s="295"/>
      <c r="X249" s="295"/>
      <c r="Y249" s="415"/>
      <c r="Z249" s="410"/>
      <c r="AA249" s="410"/>
      <c r="AB249" s="410"/>
      <c r="AC249" s="410"/>
      <c r="AD249" s="410"/>
      <c r="AE249" s="410"/>
      <c r="AF249" s="415"/>
      <c r="AG249" s="415"/>
      <c r="AH249" s="415"/>
      <c r="AI249" s="415"/>
      <c r="AJ249" s="415"/>
      <c r="AK249" s="415"/>
      <c r="AL249" s="415"/>
      <c r="AM249" s="296">
        <f>SUM(Y249:AL249)</f>
        <v>0</v>
      </c>
    </row>
    <row r="250" spans="1:39" outlineLevel="1">
      <c r="B250" s="294" t="s">
        <v>289</v>
      </c>
      <c r="C250" s="291" t="s">
        <v>163</v>
      </c>
      <c r="D250" s="295"/>
      <c r="E250" s="295"/>
      <c r="F250" s="295"/>
      <c r="G250" s="295"/>
      <c r="H250" s="295"/>
      <c r="I250" s="295"/>
      <c r="J250" s="295"/>
      <c r="K250" s="295"/>
      <c r="L250" s="295"/>
      <c r="M250" s="295"/>
      <c r="N250" s="295">
        <f>N249</f>
        <v>3</v>
      </c>
      <c r="O250" s="295"/>
      <c r="P250" s="295"/>
      <c r="Q250" s="295"/>
      <c r="R250" s="295"/>
      <c r="S250" s="295"/>
      <c r="T250" s="295"/>
      <c r="U250" s="295"/>
      <c r="V250" s="295"/>
      <c r="W250" s="295"/>
      <c r="X250" s="295"/>
      <c r="Y250" s="411">
        <f>Y249</f>
        <v>0</v>
      </c>
      <c r="Z250" s="411">
        <f t="shared" ref="Z250" si="425">Z249</f>
        <v>0</v>
      </c>
      <c r="AA250" s="411">
        <f t="shared" ref="AA250" si="426">AA249</f>
        <v>0</v>
      </c>
      <c r="AB250" s="411">
        <f t="shared" ref="AB250" si="427">AB249</f>
        <v>0</v>
      </c>
      <c r="AC250" s="411">
        <f t="shared" ref="AC250" si="428">AC249</f>
        <v>0</v>
      </c>
      <c r="AD250" s="411">
        <f t="shared" ref="AD250" si="429">AD249</f>
        <v>0</v>
      </c>
      <c r="AE250" s="411">
        <f t="shared" ref="AE250" si="430">AE249</f>
        <v>0</v>
      </c>
      <c r="AF250" s="411">
        <f t="shared" ref="AF250" si="431">AF249</f>
        <v>0</v>
      </c>
      <c r="AG250" s="411">
        <f t="shared" ref="AG250" si="432">AG249</f>
        <v>0</v>
      </c>
      <c r="AH250" s="411">
        <f t="shared" ref="AH250" si="433">AH249</f>
        <v>0</v>
      </c>
      <c r="AI250" s="411">
        <f t="shared" ref="AI250" si="434">AI249</f>
        <v>0</v>
      </c>
      <c r="AJ250" s="411">
        <f t="shared" ref="AJ250" si="435">AJ249</f>
        <v>0</v>
      </c>
      <c r="AK250" s="411">
        <f t="shared" ref="AK250" si="436">AK249</f>
        <v>0</v>
      </c>
      <c r="AL250" s="411">
        <f t="shared" ref="AL250" si="437">AL249</f>
        <v>0</v>
      </c>
      <c r="AM250" s="311"/>
    </row>
    <row r="251" spans="1:39" outlineLevel="1">
      <c r="B251" s="314"/>
      <c r="C251" s="312"/>
      <c r="D251" s="316"/>
      <c r="E251" s="316"/>
      <c r="F251" s="316"/>
      <c r="G251" s="316"/>
      <c r="H251" s="316"/>
      <c r="I251" s="316"/>
      <c r="J251" s="316"/>
      <c r="K251" s="316"/>
      <c r="L251" s="316"/>
      <c r="M251" s="316"/>
      <c r="N251" s="291"/>
      <c r="O251" s="316"/>
      <c r="P251" s="316"/>
      <c r="Q251" s="316"/>
      <c r="R251" s="316"/>
      <c r="S251" s="316"/>
      <c r="T251" s="316"/>
      <c r="U251" s="316"/>
      <c r="V251" s="316"/>
      <c r="W251" s="316"/>
      <c r="X251" s="316"/>
      <c r="Y251" s="416"/>
      <c r="Z251" s="417"/>
      <c r="AA251" s="416"/>
      <c r="AB251" s="416"/>
      <c r="AC251" s="416"/>
      <c r="AD251" s="416"/>
      <c r="AE251" s="416"/>
      <c r="AF251" s="416"/>
      <c r="AG251" s="416"/>
      <c r="AH251" s="416"/>
      <c r="AI251" s="416"/>
      <c r="AJ251" s="416"/>
      <c r="AK251" s="416"/>
      <c r="AL251" s="416"/>
      <c r="AM251" s="313"/>
    </row>
    <row r="252" spans="1:39" ht="15.75" outlineLevel="1">
      <c r="B252" s="288" t="s">
        <v>10</v>
      </c>
      <c r="C252" s="289"/>
      <c r="D252" s="289"/>
      <c r="E252" s="289"/>
      <c r="F252" s="289"/>
      <c r="G252" s="289"/>
      <c r="H252" s="289"/>
      <c r="I252" s="289"/>
      <c r="J252" s="289"/>
      <c r="K252" s="289"/>
      <c r="L252" s="289"/>
      <c r="M252" s="289"/>
      <c r="N252" s="290"/>
      <c r="O252" s="289"/>
      <c r="P252" s="289"/>
      <c r="Q252" s="289"/>
      <c r="R252" s="289"/>
      <c r="S252" s="289"/>
      <c r="T252" s="289"/>
      <c r="U252" s="289"/>
      <c r="V252" s="289"/>
      <c r="W252" s="289"/>
      <c r="X252" s="289"/>
      <c r="Y252" s="414"/>
      <c r="Z252" s="414"/>
      <c r="AA252" s="414"/>
      <c r="AB252" s="414"/>
      <c r="AC252" s="414"/>
      <c r="AD252" s="414"/>
      <c r="AE252" s="414"/>
      <c r="AF252" s="414"/>
      <c r="AG252" s="414"/>
      <c r="AH252" s="414"/>
      <c r="AI252" s="414"/>
      <c r="AJ252" s="414"/>
      <c r="AK252" s="414"/>
      <c r="AL252" s="414"/>
      <c r="AM252" s="292"/>
    </row>
    <row r="253" spans="1:39" ht="30" outlineLevel="1">
      <c r="A253" s="522">
        <v>11</v>
      </c>
      <c r="B253" s="520" t="s">
        <v>104</v>
      </c>
      <c r="C253" s="291" t="s">
        <v>25</v>
      </c>
      <c r="D253" s="295"/>
      <c r="E253" s="295"/>
      <c r="F253" s="295"/>
      <c r="G253" s="295"/>
      <c r="H253" s="295"/>
      <c r="I253" s="295"/>
      <c r="J253" s="295"/>
      <c r="K253" s="295"/>
      <c r="L253" s="295"/>
      <c r="M253" s="295"/>
      <c r="N253" s="295">
        <v>12</v>
      </c>
      <c r="O253" s="295"/>
      <c r="P253" s="295"/>
      <c r="Q253" s="295"/>
      <c r="R253" s="295"/>
      <c r="S253" s="295"/>
      <c r="T253" s="295"/>
      <c r="U253" s="295"/>
      <c r="V253" s="295"/>
      <c r="W253" s="295"/>
      <c r="X253" s="295"/>
      <c r="Y253" s="426"/>
      <c r="Z253" s="410"/>
      <c r="AA253" s="410"/>
      <c r="AB253" s="410"/>
      <c r="AC253" s="410"/>
      <c r="AD253" s="410"/>
      <c r="AE253" s="410"/>
      <c r="AF253" s="415"/>
      <c r="AG253" s="415"/>
      <c r="AH253" s="415"/>
      <c r="AI253" s="415"/>
      <c r="AJ253" s="415"/>
      <c r="AK253" s="415"/>
      <c r="AL253" s="415"/>
      <c r="AM253" s="296">
        <f>SUM(Y253:AL253)</f>
        <v>0</v>
      </c>
    </row>
    <row r="254" spans="1:39" outlineLevel="1">
      <c r="B254" s="294" t="s">
        <v>289</v>
      </c>
      <c r="C254" s="291" t="s">
        <v>163</v>
      </c>
      <c r="D254" s="295"/>
      <c r="E254" s="295"/>
      <c r="F254" s="295"/>
      <c r="G254" s="295"/>
      <c r="H254" s="295"/>
      <c r="I254" s="295"/>
      <c r="J254" s="295"/>
      <c r="K254" s="295"/>
      <c r="L254" s="295"/>
      <c r="M254" s="295"/>
      <c r="N254" s="295">
        <f>N253</f>
        <v>12</v>
      </c>
      <c r="O254" s="295"/>
      <c r="P254" s="295"/>
      <c r="Q254" s="295"/>
      <c r="R254" s="295"/>
      <c r="S254" s="295"/>
      <c r="T254" s="295"/>
      <c r="U254" s="295"/>
      <c r="V254" s="295"/>
      <c r="W254" s="295"/>
      <c r="X254" s="295"/>
      <c r="Y254" s="411">
        <f>Y253</f>
        <v>0</v>
      </c>
      <c r="Z254" s="411">
        <f t="shared" ref="Z254" si="438">Z253</f>
        <v>0</v>
      </c>
      <c r="AA254" s="411">
        <f t="shared" ref="AA254" si="439">AA253</f>
        <v>0</v>
      </c>
      <c r="AB254" s="411">
        <f t="shared" ref="AB254" si="440">AB253</f>
        <v>0</v>
      </c>
      <c r="AC254" s="411">
        <f t="shared" ref="AC254" si="441">AC253</f>
        <v>0</v>
      </c>
      <c r="AD254" s="411">
        <f t="shared" ref="AD254" si="442">AD253</f>
        <v>0</v>
      </c>
      <c r="AE254" s="411">
        <f t="shared" ref="AE254" si="443">AE253</f>
        <v>0</v>
      </c>
      <c r="AF254" s="411">
        <f t="shared" ref="AF254" si="444">AF253</f>
        <v>0</v>
      </c>
      <c r="AG254" s="411">
        <f t="shared" ref="AG254" si="445">AG253</f>
        <v>0</v>
      </c>
      <c r="AH254" s="411">
        <f t="shared" ref="AH254" si="446">AH253</f>
        <v>0</v>
      </c>
      <c r="AI254" s="411">
        <f t="shared" ref="AI254" si="447">AI253</f>
        <v>0</v>
      </c>
      <c r="AJ254" s="411">
        <f t="shared" ref="AJ254" si="448">AJ253</f>
        <v>0</v>
      </c>
      <c r="AK254" s="411">
        <f t="shared" ref="AK254" si="449">AK253</f>
        <v>0</v>
      </c>
      <c r="AL254" s="411">
        <f t="shared" ref="AL254" si="450">AL253</f>
        <v>0</v>
      </c>
      <c r="AM254" s="297"/>
    </row>
    <row r="255" spans="1:39" outlineLevel="1">
      <c r="B255" s="315"/>
      <c r="C255" s="305"/>
      <c r="D255" s="291"/>
      <c r="E255" s="291"/>
      <c r="F255" s="291"/>
      <c r="G255" s="291"/>
      <c r="H255" s="291"/>
      <c r="I255" s="291"/>
      <c r="J255" s="291"/>
      <c r="K255" s="291"/>
      <c r="L255" s="291"/>
      <c r="M255" s="291"/>
      <c r="N255" s="291"/>
      <c r="O255" s="291"/>
      <c r="P255" s="291"/>
      <c r="Q255" s="291"/>
      <c r="R255" s="291"/>
      <c r="S255" s="291"/>
      <c r="T255" s="291"/>
      <c r="U255" s="291"/>
      <c r="V255" s="291"/>
      <c r="W255" s="291"/>
      <c r="X255" s="291"/>
      <c r="Y255" s="412"/>
      <c r="Z255" s="421"/>
      <c r="AA255" s="421"/>
      <c r="AB255" s="421"/>
      <c r="AC255" s="421"/>
      <c r="AD255" s="421"/>
      <c r="AE255" s="421"/>
      <c r="AF255" s="421"/>
      <c r="AG255" s="421"/>
      <c r="AH255" s="421"/>
      <c r="AI255" s="421"/>
      <c r="AJ255" s="421"/>
      <c r="AK255" s="421"/>
      <c r="AL255" s="421"/>
      <c r="AM255" s="306"/>
    </row>
    <row r="256" spans="1:39" ht="45" outlineLevel="1">
      <c r="A256" s="522">
        <v>12</v>
      </c>
      <c r="B256" s="520" t="s">
        <v>105</v>
      </c>
      <c r="C256" s="291" t="s">
        <v>25</v>
      </c>
      <c r="D256" s="295"/>
      <c r="E256" s="295"/>
      <c r="F256" s="295"/>
      <c r="G256" s="295"/>
      <c r="H256" s="295"/>
      <c r="I256" s="295"/>
      <c r="J256" s="295"/>
      <c r="K256" s="295"/>
      <c r="L256" s="295"/>
      <c r="M256" s="295"/>
      <c r="N256" s="295">
        <v>12</v>
      </c>
      <c r="O256" s="295"/>
      <c r="P256" s="295"/>
      <c r="Q256" s="295"/>
      <c r="R256" s="295"/>
      <c r="S256" s="295"/>
      <c r="T256" s="295"/>
      <c r="U256" s="295"/>
      <c r="V256" s="295"/>
      <c r="W256" s="295"/>
      <c r="X256" s="295"/>
      <c r="Y256" s="410"/>
      <c r="Z256" s="410"/>
      <c r="AA256" s="410"/>
      <c r="AB256" s="410"/>
      <c r="AC256" s="410"/>
      <c r="AD256" s="410"/>
      <c r="AE256" s="410"/>
      <c r="AF256" s="415"/>
      <c r="AG256" s="415"/>
      <c r="AH256" s="415"/>
      <c r="AI256" s="415"/>
      <c r="AJ256" s="415"/>
      <c r="AK256" s="415"/>
      <c r="AL256" s="415"/>
      <c r="AM256" s="296">
        <f>SUM(Y256:AL256)</f>
        <v>0</v>
      </c>
    </row>
    <row r="257" spans="1:40" outlineLevel="1">
      <c r="B257" s="294" t="s">
        <v>289</v>
      </c>
      <c r="C257" s="291" t="s">
        <v>163</v>
      </c>
      <c r="D257" s="295"/>
      <c r="E257" s="295"/>
      <c r="F257" s="295"/>
      <c r="G257" s="295"/>
      <c r="H257" s="295"/>
      <c r="I257" s="295"/>
      <c r="J257" s="295"/>
      <c r="K257" s="295"/>
      <c r="L257" s="295"/>
      <c r="M257" s="295"/>
      <c r="N257" s="295">
        <f>N256</f>
        <v>12</v>
      </c>
      <c r="O257" s="295"/>
      <c r="P257" s="295"/>
      <c r="Q257" s="295"/>
      <c r="R257" s="295"/>
      <c r="S257" s="295"/>
      <c r="T257" s="295"/>
      <c r="U257" s="295"/>
      <c r="V257" s="295"/>
      <c r="W257" s="295"/>
      <c r="X257" s="295"/>
      <c r="Y257" s="411">
        <f>Y256</f>
        <v>0</v>
      </c>
      <c r="Z257" s="411">
        <f t="shared" ref="Z257" si="451">Z256</f>
        <v>0</v>
      </c>
      <c r="AA257" s="411">
        <f t="shared" ref="AA257" si="452">AA256</f>
        <v>0</v>
      </c>
      <c r="AB257" s="411">
        <f t="shared" ref="AB257" si="453">AB256</f>
        <v>0</v>
      </c>
      <c r="AC257" s="411">
        <f t="shared" ref="AC257" si="454">AC256</f>
        <v>0</v>
      </c>
      <c r="AD257" s="411">
        <f t="shared" ref="AD257" si="455">AD256</f>
        <v>0</v>
      </c>
      <c r="AE257" s="411">
        <f t="shared" ref="AE257" si="456">AE256</f>
        <v>0</v>
      </c>
      <c r="AF257" s="411">
        <f t="shared" ref="AF257" si="457">AF256</f>
        <v>0</v>
      </c>
      <c r="AG257" s="411">
        <f t="shared" ref="AG257" si="458">AG256</f>
        <v>0</v>
      </c>
      <c r="AH257" s="411">
        <f t="shared" ref="AH257" si="459">AH256</f>
        <v>0</v>
      </c>
      <c r="AI257" s="411">
        <f t="shared" ref="AI257" si="460">AI256</f>
        <v>0</v>
      </c>
      <c r="AJ257" s="411">
        <f t="shared" ref="AJ257" si="461">AJ256</f>
        <v>0</v>
      </c>
      <c r="AK257" s="411">
        <f t="shared" ref="AK257" si="462">AK256</f>
        <v>0</v>
      </c>
      <c r="AL257" s="411">
        <f t="shared" ref="AL257" si="463">AL256</f>
        <v>0</v>
      </c>
      <c r="AM257" s="297"/>
    </row>
    <row r="258" spans="1:40" outlineLevel="1">
      <c r="B258" s="315"/>
      <c r="C258" s="305"/>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422"/>
      <c r="Z258" s="422"/>
      <c r="AA258" s="412"/>
      <c r="AB258" s="412"/>
      <c r="AC258" s="412"/>
      <c r="AD258" s="412"/>
      <c r="AE258" s="412"/>
      <c r="AF258" s="412"/>
      <c r="AG258" s="412"/>
      <c r="AH258" s="412"/>
      <c r="AI258" s="412"/>
      <c r="AJ258" s="412"/>
      <c r="AK258" s="412"/>
      <c r="AL258" s="412"/>
      <c r="AM258" s="306"/>
    </row>
    <row r="259" spans="1:40" ht="30" outlineLevel="1">
      <c r="A259" s="522">
        <v>13</v>
      </c>
      <c r="B259" s="520" t="s">
        <v>106</v>
      </c>
      <c r="C259" s="291" t="s">
        <v>25</v>
      </c>
      <c r="D259" s="295"/>
      <c r="E259" s="295"/>
      <c r="F259" s="295"/>
      <c r="G259" s="295"/>
      <c r="H259" s="295"/>
      <c r="I259" s="295"/>
      <c r="J259" s="295"/>
      <c r="K259" s="295"/>
      <c r="L259" s="295"/>
      <c r="M259" s="295"/>
      <c r="N259" s="295">
        <v>12</v>
      </c>
      <c r="O259" s="295"/>
      <c r="P259" s="295"/>
      <c r="Q259" s="295"/>
      <c r="R259" s="295"/>
      <c r="S259" s="295"/>
      <c r="T259" s="295"/>
      <c r="U259" s="295"/>
      <c r="V259" s="295"/>
      <c r="W259" s="295"/>
      <c r="X259" s="295"/>
      <c r="Y259" s="410"/>
      <c r="Z259" s="410"/>
      <c r="AA259" s="410"/>
      <c r="AB259" s="410"/>
      <c r="AC259" s="410"/>
      <c r="AD259" s="410"/>
      <c r="AE259" s="410"/>
      <c r="AF259" s="415"/>
      <c r="AG259" s="415"/>
      <c r="AH259" s="415"/>
      <c r="AI259" s="415"/>
      <c r="AJ259" s="415"/>
      <c r="AK259" s="415"/>
      <c r="AL259" s="415"/>
      <c r="AM259" s="296">
        <f>SUM(Y259:AL259)</f>
        <v>0</v>
      </c>
    </row>
    <row r="260" spans="1:40" outlineLevel="1">
      <c r="B260" s="294" t="s">
        <v>289</v>
      </c>
      <c r="C260" s="291" t="s">
        <v>163</v>
      </c>
      <c r="D260" s="295"/>
      <c r="E260" s="295"/>
      <c r="F260" s="295"/>
      <c r="G260" s="295"/>
      <c r="H260" s="295"/>
      <c r="I260" s="295"/>
      <c r="J260" s="295"/>
      <c r="K260" s="295"/>
      <c r="L260" s="295"/>
      <c r="M260" s="295"/>
      <c r="N260" s="295">
        <f>N259</f>
        <v>12</v>
      </c>
      <c r="O260" s="295"/>
      <c r="P260" s="295"/>
      <c r="Q260" s="295"/>
      <c r="R260" s="295"/>
      <c r="S260" s="295"/>
      <c r="T260" s="295"/>
      <c r="U260" s="295"/>
      <c r="V260" s="295"/>
      <c r="W260" s="295"/>
      <c r="X260" s="295"/>
      <c r="Y260" s="411">
        <f>Y259</f>
        <v>0</v>
      </c>
      <c r="Z260" s="411">
        <f t="shared" ref="Z260" si="464">Z259</f>
        <v>0</v>
      </c>
      <c r="AA260" s="411">
        <f t="shared" ref="AA260" si="465">AA259</f>
        <v>0</v>
      </c>
      <c r="AB260" s="411">
        <f t="shared" ref="AB260" si="466">AB259</f>
        <v>0</v>
      </c>
      <c r="AC260" s="411">
        <f t="shared" ref="AC260" si="467">AC259</f>
        <v>0</v>
      </c>
      <c r="AD260" s="411">
        <f t="shared" ref="AD260" si="468">AD259</f>
        <v>0</v>
      </c>
      <c r="AE260" s="411">
        <f t="shared" ref="AE260" si="469">AE259</f>
        <v>0</v>
      </c>
      <c r="AF260" s="411">
        <f t="shared" ref="AF260" si="470">AF259</f>
        <v>0</v>
      </c>
      <c r="AG260" s="411">
        <f t="shared" ref="AG260" si="471">AG259</f>
        <v>0</v>
      </c>
      <c r="AH260" s="411">
        <f t="shared" ref="AH260" si="472">AH259</f>
        <v>0</v>
      </c>
      <c r="AI260" s="411">
        <f t="shared" ref="AI260" si="473">AI259</f>
        <v>0</v>
      </c>
      <c r="AJ260" s="411">
        <f t="shared" ref="AJ260" si="474">AJ259</f>
        <v>0</v>
      </c>
      <c r="AK260" s="411">
        <f t="shared" ref="AK260" si="475">AK259</f>
        <v>0</v>
      </c>
      <c r="AL260" s="411">
        <f t="shared" ref="AL260" si="476">AL259</f>
        <v>0</v>
      </c>
      <c r="AM260" s="306"/>
    </row>
    <row r="261" spans="1:40" outlineLevel="1">
      <c r="B261" s="315"/>
      <c r="C261" s="305"/>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412"/>
      <c r="Z261" s="412"/>
      <c r="AA261" s="412"/>
      <c r="AB261" s="412"/>
      <c r="AC261" s="412"/>
      <c r="AD261" s="412"/>
      <c r="AE261" s="412"/>
      <c r="AF261" s="412"/>
      <c r="AG261" s="412"/>
      <c r="AH261" s="412"/>
      <c r="AI261" s="412"/>
      <c r="AJ261" s="412"/>
      <c r="AK261" s="412"/>
      <c r="AL261" s="412"/>
      <c r="AM261" s="306"/>
    </row>
    <row r="262" spans="1:40" ht="15.75" outlineLevel="1">
      <c r="B262" s="288" t="s">
        <v>107</v>
      </c>
      <c r="C262" s="289"/>
      <c r="D262" s="290"/>
      <c r="E262" s="290"/>
      <c r="F262" s="290"/>
      <c r="G262" s="290"/>
      <c r="H262" s="290"/>
      <c r="I262" s="290"/>
      <c r="J262" s="290"/>
      <c r="K262" s="290"/>
      <c r="L262" s="290"/>
      <c r="M262" s="290"/>
      <c r="N262" s="290"/>
      <c r="O262" s="290"/>
      <c r="P262" s="289"/>
      <c r="Q262" s="289"/>
      <c r="R262" s="289"/>
      <c r="S262" s="289"/>
      <c r="T262" s="289"/>
      <c r="U262" s="289"/>
      <c r="V262" s="289"/>
      <c r="W262" s="289"/>
      <c r="X262" s="289"/>
      <c r="Y262" s="414"/>
      <c r="Z262" s="414"/>
      <c r="AA262" s="414"/>
      <c r="AB262" s="414"/>
      <c r="AC262" s="414"/>
      <c r="AD262" s="414"/>
      <c r="AE262" s="414"/>
      <c r="AF262" s="414"/>
      <c r="AG262" s="414"/>
      <c r="AH262" s="414"/>
      <c r="AI262" s="414"/>
      <c r="AJ262" s="414"/>
      <c r="AK262" s="414"/>
      <c r="AL262" s="414"/>
      <c r="AM262" s="292"/>
    </row>
    <row r="263" spans="1:40" outlineLevel="1">
      <c r="A263" s="522">
        <v>14</v>
      </c>
      <c r="B263" s="315" t="s">
        <v>108</v>
      </c>
      <c r="C263" s="291" t="s">
        <v>25</v>
      </c>
      <c r="D263" s="295"/>
      <c r="E263" s="295"/>
      <c r="F263" s="295"/>
      <c r="G263" s="295"/>
      <c r="H263" s="295"/>
      <c r="I263" s="295"/>
      <c r="J263" s="295"/>
      <c r="K263" s="295"/>
      <c r="L263" s="295"/>
      <c r="M263" s="295"/>
      <c r="N263" s="295">
        <v>12</v>
      </c>
      <c r="O263" s="295"/>
      <c r="P263" s="295"/>
      <c r="Q263" s="295"/>
      <c r="R263" s="295"/>
      <c r="S263" s="295"/>
      <c r="T263" s="295"/>
      <c r="U263" s="295"/>
      <c r="V263" s="295"/>
      <c r="W263" s="295"/>
      <c r="X263" s="295"/>
      <c r="Y263" s="410"/>
      <c r="Z263" s="410"/>
      <c r="AA263" s="410"/>
      <c r="AB263" s="410"/>
      <c r="AC263" s="410"/>
      <c r="AD263" s="410"/>
      <c r="AE263" s="410"/>
      <c r="AF263" s="410"/>
      <c r="AG263" s="410"/>
      <c r="AH263" s="410"/>
      <c r="AI263" s="410"/>
      <c r="AJ263" s="410"/>
      <c r="AK263" s="410"/>
      <c r="AL263" s="410"/>
      <c r="AM263" s="296">
        <f>SUM(Y263:AL263)</f>
        <v>0</v>
      </c>
    </row>
    <row r="264" spans="1:40" outlineLevel="1">
      <c r="B264" s="294" t="s">
        <v>289</v>
      </c>
      <c r="C264" s="291" t="s">
        <v>163</v>
      </c>
      <c r="D264" s="295"/>
      <c r="E264" s="295"/>
      <c r="F264" s="295"/>
      <c r="G264" s="295"/>
      <c r="H264" s="295"/>
      <c r="I264" s="295"/>
      <c r="J264" s="295"/>
      <c r="K264" s="295"/>
      <c r="L264" s="295"/>
      <c r="M264" s="295"/>
      <c r="N264" s="295">
        <f>N263</f>
        <v>12</v>
      </c>
      <c r="O264" s="295"/>
      <c r="P264" s="295"/>
      <c r="Q264" s="295"/>
      <c r="R264" s="295"/>
      <c r="S264" s="295"/>
      <c r="T264" s="295"/>
      <c r="U264" s="295"/>
      <c r="V264" s="295"/>
      <c r="W264" s="295"/>
      <c r="X264" s="295"/>
      <c r="Y264" s="411">
        <f>Y263</f>
        <v>0</v>
      </c>
      <c r="Z264" s="411">
        <f t="shared" ref="Z264" si="477">Z263</f>
        <v>0</v>
      </c>
      <c r="AA264" s="411">
        <f t="shared" ref="AA264" si="478">AA263</f>
        <v>0</v>
      </c>
      <c r="AB264" s="411">
        <f t="shared" ref="AB264" si="479">AB263</f>
        <v>0</v>
      </c>
      <c r="AC264" s="411">
        <f t="shared" ref="AC264" si="480">AC263</f>
        <v>0</v>
      </c>
      <c r="AD264" s="411">
        <f t="shared" ref="AD264" si="481">AD263</f>
        <v>0</v>
      </c>
      <c r="AE264" s="411">
        <f t="shared" ref="AE264" si="482">AE263</f>
        <v>0</v>
      </c>
      <c r="AF264" s="411">
        <f t="shared" ref="AF264" si="483">AF263</f>
        <v>0</v>
      </c>
      <c r="AG264" s="411">
        <f t="shared" ref="AG264" si="484">AG263</f>
        <v>0</v>
      </c>
      <c r="AH264" s="411">
        <f t="shared" ref="AH264" si="485">AH263</f>
        <v>0</v>
      </c>
      <c r="AI264" s="411">
        <f t="shared" ref="AI264" si="486">AI263</f>
        <v>0</v>
      </c>
      <c r="AJ264" s="411">
        <f t="shared" ref="AJ264" si="487">AJ263</f>
        <v>0</v>
      </c>
      <c r="AK264" s="411">
        <f t="shared" ref="AK264" si="488">AK263</f>
        <v>0</v>
      </c>
      <c r="AL264" s="411">
        <f t="shared" ref="AL264" si="489">AL263</f>
        <v>0</v>
      </c>
      <c r="AM264" s="297"/>
    </row>
    <row r="265" spans="1:40" outlineLevel="1">
      <c r="A265" s="523"/>
      <c r="B265" s="315"/>
      <c r="C265" s="305"/>
      <c r="D265" s="291"/>
      <c r="E265" s="291"/>
      <c r="F265" s="291"/>
      <c r="G265" s="291"/>
      <c r="H265" s="291"/>
      <c r="I265" s="291"/>
      <c r="J265" s="291"/>
      <c r="K265" s="291"/>
      <c r="L265" s="291"/>
      <c r="M265" s="291"/>
      <c r="N265" s="468"/>
      <c r="O265" s="291"/>
      <c r="P265" s="291"/>
      <c r="Q265" s="291"/>
      <c r="R265" s="291"/>
      <c r="S265" s="291"/>
      <c r="T265" s="291"/>
      <c r="U265" s="291"/>
      <c r="V265" s="291"/>
      <c r="W265" s="291"/>
      <c r="X265" s="291"/>
      <c r="Y265" s="412"/>
      <c r="Z265" s="412"/>
      <c r="AA265" s="412"/>
      <c r="AB265" s="412"/>
      <c r="AC265" s="412"/>
      <c r="AD265" s="412"/>
      <c r="AE265" s="412"/>
      <c r="AF265" s="412"/>
      <c r="AG265" s="412"/>
      <c r="AH265" s="412"/>
      <c r="AI265" s="412"/>
      <c r="AJ265" s="412"/>
      <c r="AK265" s="412"/>
      <c r="AL265" s="412"/>
      <c r="AM265" s="301"/>
      <c r="AN265" s="630"/>
    </row>
    <row r="266" spans="1:40" s="309" customFormat="1" ht="15.75" outlineLevel="1">
      <c r="A266" s="523"/>
      <c r="B266" s="288" t="s">
        <v>490</v>
      </c>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412"/>
      <c r="Z266" s="412"/>
      <c r="AA266" s="412"/>
      <c r="AB266" s="412"/>
      <c r="AC266" s="412"/>
      <c r="AD266" s="412"/>
      <c r="AE266" s="416"/>
      <c r="AF266" s="416"/>
      <c r="AG266" s="416"/>
      <c r="AH266" s="416"/>
      <c r="AI266" s="416"/>
      <c r="AJ266" s="416"/>
      <c r="AK266" s="416"/>
      <c r="AL266" s="416"/>
      <c r="AM266" s="517"/>
      <c r="AN266" s="631"/>
    </row>
    <row r="267" spans="1:40" outlineLevel="1">
      <c r="A267" s="522">
        <v>15</v>
      </c>
      <c r="B267" s="294" t="s">
        <v>495</v>
      </c>
      <c r="C267" s="291" t="s">
        <v>25</v>
      </c>
      <c r="D267" s="295"/>
      <c r="E267" s="295"/>
      <c r="F267" s="295"/>
      <c r="G267" s="295"/>
      <c r="H267" s="295"/>
      <c r="I267" s="295"/>
      <c r="J267" s="295"/>
      <c r="K267" s="295"/>
      <c r="L267" s="295"/>
      <c r="M267" s="295"/>
      <c r="N267" s="295">
        <v>0</v>
      </c>
      <c r="O267" s="295"/>
      <c r="P267" s="295"/>
      <c r="Q267" s="295"/>
      <c r="R267" s="295"/>
      <c r="S267" s="295"/>
      <c r="T267" s="295"/>
      <c r="U267" s="295"/>
      <c r="V267" s="295"/>
      <c r="W267" s="295"/>
      <c r="X267" s="295"/>
      <c r="Y267" s="410"/>
      <c r="Z267" s="410"/>
      <c r="AA267" s="410"/>
      <c r="AB267" s="410"/>
      <c r="AC267" s="410"/>
      <c r="AD267" s="410"/>
      <c r="AE267" s="410"/>
      <c r="AF267" s="410"/>
      <c r="AG267" s="410"/>
      <c r="AH267" s="410"/>
      <c r="AI267" s="410"/>
      <c r="AJ267" s="410"/>
      <c r="AK267" s="410"/>
      <c r="AL267" s="410"/>
      <c r="AM267" s="296">
        <f>SUM(Y267:AL267)</f>
        <v>0</v>
      </c>
    </row>
    <row r="268" spans="1:40" outlineLevel="1">
      <c r="B268" s="294" t="s">
        <v>289</v>
      </c>
      <c r="C268" s="291" t="s">
        <v>163</v>
      </c>
      <c r="D268" s="295"/>
      <c r="E268" s="295"/>
      <c r="F268" s="295"/>
      <c r="G268" s="295"/>
      <c r="H268" s="295"/>
      <c r="I268" s="295"/>
      <c r="J268" s="295"/>
      <c r="K268" s="295"/>
      <c r="L268" s="295"/>
      <c r="M268" s="295"/>
      <c r="N268" s="295">
        <f>N267</f>
        <v>0</v>
      </c>
      <c r="O268" s="295"/>
      <c r="P268" s="295"/>
      <c r="Q268" s="295"/>
      <c r="R268" s="295"/>
      <c r="S268" s="295"/>
      <c r="T268" s="295"/>
      <c r="U268" s="295"/>
      <c r="V268" s="295"/>
      <c r="W268" s="295"/>
      <c r="X268" s="295"/>
      <c r="Y268" s="411">
        <f>Y267</f>
        <v>0</v>
      </c>
      <c r="Z268" s="411">
        <f t="shared" ref="Z268:AL268" si="490">Z267</f>
        <v>0</v>
      </c>
      <c r="AA268" s="411">
        <f t="shared" si="490"/>
        <v>0</v>
      </c>
      <c r="AB268" s="411">
        <f t="shared" si="490"/>
        <v>0</v>
      </c>
      <c r="AC268" s="411">
        <f t="shared" si="490"/>
        <v>0</v>
      </c>
      <c r="AD268" s="411">
        <f t="shared" si="490"/>
        <v>0</v>
      </c>
      <c r="AE268" s="411">
        <f t="shared" si="490"/>
        <v>0</v>
      </c>
      <c r="AF268" s="411">
        <f t="shared" si="490"/>
        <v>0</v>
      </c>
      <c r="AG268" s="411">
        <f t="shared" si="490"/>
        <v>0</v>
      </c>
      <c r="AH268" s="411">
        <f t="shared" si="490"/>
        <v>0</v>
      </c>
      <c r="AI268" s="411">
        <f t="shared" si="490"/>
        <v>0</v>
      </c>
      <c r="AJ268" s="411">
        <f t="shared" si="490"/>
        <v>0</v>
      </c>
      <c r="AK268" s="411">
        <f t="shared" si="490"/>
        <v>0</v>
      </c>
      <c r="AL268" s="411">
        <f t="shared" si="490"/>
        <v>0</v>
      </c>
      <c r="AM268" s="297"/>
    </row>
    <row r="269" spans="1:40" outlineLevel="1">
      <c r="B269" s="315"/>
      <c r="C269" s="305"/>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412"/>
      <c r="Z269" s="412"/>
      <c r="AA269" s="412"/>
      <c r="AB269" s="412"/>
      <c r="AC269" s="412"/>
      <c r="AD269" s="412"/>
      <c r="AE269" s="412"/>
      <c r="AF269" s="412"/>
      <c r="AG269" s="412"/>
      <c r="AH269" s="412"/>
      <c r="AI269" s="412"/>
      <c r="AJ269" s="412"/>
      <c r="AK269" s="412"/>
      <c r="AL269" s="412"/>
      <c r="AM269" s="306"/>
    </row>
    <row r="270" spans="1:40" s="283" customFormat="1" outlineLevel="1">
      <c r="A270" s="522">
        <v>16</v>
      </c>
      <c r="B270" s="324" t="s">
        <v>491</v>
      </c>
      <c r="C270" s="291" t="s">
        <v>25</v>
      </c>
      <c r="D270" s="295"/>
      <c r="E270" s="295"/>
      <c r="F270" s="295"/>
      <c r="G270" s="295"/>
      <c r="H270" s="295"/>
      <c r="I270" s="295"/>
      <c r="J270" s="295"/>
      <c r="K270" s="295"/>
      <c r="L270" s="295"/>
      <c r="M270" s="295"/>
      <c r="N270" s="295">
        <v>0</v>
      </c>
      <c r="O270" s="295"/>
      <c r="P270" s="295"/>
      <c r="Q270" s="295"/>
      <c r="R270" s="295"/>
      <c r="S270" s="295"/>
      <c r="T270" s="295"/>
      <c r="U270" s="295"/>
      <c r="V270" s="295"/>
      <c r="W270" s="295"/>
      <c r="X270" s="295"/>
      <c r="Y270" s="410"/>
      <c r="Z270" s="410"/>
      <c r="AA270" s="410"/>
      <c r="AB270" s="410"/>
      <c r="AC270" s="410"/>
      <c r="AD270" s="410"/>
      <c r="AE270" s="410"/>
      <c r="AF270" s="410"/>
      <c r="AG270" s="410"/>
      <c r="AH270" s="410"/>
      <c r="AI270" s="410"/>
      <c r="AJ270" s="410"/>
      <c r="AK270" s="410"/>
      <c r="AL270" s="410"/>
      <c r="AM270" s="296">
        <f>SUM(Y270:AL270)</f>
        <v>0</v>
      </c>
    </row>
    <row r="271" spans="1:40" s="283" customFormat="1" outlineLevel="1">
      <c r="A271" s="522"/>
      <c r="B271" s="324" t="s">
        <v>289</v>
      </c>
      <c r="C271" s="291" t="s">
        <v>163</v>
      </c>
      <c r="D271" s="295"/>
      <c r="E271" s="295"/>
      <c r="F271" s="295"/>
      <c r="G271" s="295"/>
      <c r="H271" s="295"/>
      <c r="I271" s="295"/>
      <c r="J271" s="295"/>
      <c r="K271" s="295"/>
      <c r="L271" s="295"/>
      <c r="M271" s="295"/>
      <c r="N271" s="295">
        <f>N270</f>
        <v>0</v>
      </c>
      <c r="O271" s="295"/>
      <c r="P271" s="295"/>
      <c r="Q271" s="295"/>
      <c r="R271" s="295"/>
      <c r="S271" s="295"/>
      <c r="T271" s="295"/>
      <c r="U271" s="295"/>
      <c r="V271" s="295"/>
      <c r="W271" s="295"/>
      <c r="X271" s="295"/>
      <c r="Y271" s="411">
        <f>Y270</f>
        <v>0</v>
      </c>
      <c r="Z271" s="411">
        <f t="shared" ref="Z271:AL271" si="491">Z270</f>
        <v>0</v>
      </c>
      <c r="AA271" s="411">
        <f t="shared" si="491"/>
        <v>0</v>
      </c>
      <c r="AB271" s="411">
        <f t="shared" si="491"/>
        <v>0</v>
      </c>
      <c r="AC271" s="411">
        <f t="shared" si="491"/>
        <v>0</v>
      </c>
      <c r="AD271" s="411">
        <f t="shared" si="491"/>
        <v>0</v>
      </c>
      <c r="AE271" s="411">
        <f t="shared" si="491"/>
        <v>0</v>
      </c>
      <c r="AF271" s="411">
        <f t="shared" si="491"/>
        <v>0</v>
      </c>
      <c r="AG271" s="411">
        <f t="shared" si="491"/>
        <v>0</v>
      </c>
      <c r="AH271" s="411">
        <f t="shared" si="491"/>
        <v>0</v>
      </c>
      <c r="AI271" s="411">
        <f t="shared" si="491"/>
        <v>0</v>
      </c>
      <c r="AJ271" s="411">
        <f t="shared" si="491"/>
        <v>0</v>
      </c>
      <c r="AK271" s="411">
        <f t="shared" si="491"/>
        <v>0</v>
      </c>
      <c r="AL271" s="411">
        <f t="shared" si="491"/>
        <v>0</v>
      </c>
      <c r="AM271" s="297"/>
    </row>
    <row r="272" spans="1:40" s="283" customFormat="1" outlineLevel="1">
      <c r="A272" s="522"/>
      <c r="B272" s="324"/>
      <c r="C272" s="291"/>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412"/>
      <c r="Z272" s="412"/>
      <c r="AA272" s="412"/>
      <c r="AB272" s="412"/>
      <c r="AC272" s="412"/>
      <c r="AD272" s="412"/>
      <c r="AE272" s="416"/>
      <c r="AF272" s="416"/>
      <c r="AG272" s="416"/>
      <c r="AH272" s="416"/>
      <c r="AI272" s="416"/>
      <c r="AJ272" s="416"/>
      <c r="AK272" s="416"/>
      <c r="AL272" s="416"/>
      <c r="AM272" s="313"/>
    </row>
    <row r="273" spans="1:39" ht="15.75" outlineLevel="1">
      <c r="B273" s="519" t="s">
        <v>496</v>
      </c>
      <c r="C273" s="320"/>
      <c r="D273" s="290"/>
      <c r="E273" s="289"/>
      <c r="F273" s="289"/>
      <c r="G273" s="289"/>
      <c r="H273" s="289"/>
      <c r="I273" s="289"/>
      <c r="J273" s="289"/>
      <c r="K273" s="289"/>
      <c r="L273" s="289"/>
      <c r="M273" s="289"/>
      <c r="N273" s="290"/>
      <c r="O273" s="289"/>
      <c r="P273" s="289"/>
      <c r="Q273" s="289"/>
      <c r="R273" s="289"/>
      <c r="S273" s="289"/>
      <c r="T273" s="289"/>
      <c r="U273" s="289"/>
      <c r="V273" s="289"/>
      <c r="W273" s="289"/>
      <c r="X273" s="289"/>
      <c r="Y273" s="414"/>
      <c r="Z273" s="414"/>
      <c r="AA273" s="414"/>
      <c r="AB273" s="414"/>
      <c r="AC273" s="414"/>
      <c r="AD273" s="414"/>
      <c r="AE273" s="414"/>
      <c r="AF273" s="414"/>
      <c r="AG273" s="414"/>
      <c r="AH273" s="414"/>
      <c r="AI273" s="414"/>
      <c r="AJ273" s="414"/>
      <c r="AK273" s="414"/>
      <c r="AL273" s="414"/>
      <c r="AM273" s="292"/>
    </row>
    <row r="274" spans="1:39" outlineLevel="1">
      <c r="A274" s="522">
        <v>17</v>
      </c>
      <c r="B274" s="520" t="s">
        <v>112</v>
      </c>
      <c r="C274" s="291" t="s">
        <v>25</v>
      </c>
      <c r="D274" s="295"/>
      <c r="E274" s="295"/>
      <c r="F274" s="295"/>
      <c r="G274" s="295"/>
      <c r="H274" s="295"/>
      <c r="I274" s="295"/>
      <c r="J274" s="295"/>
      <c r="K274" s="295"/>
      <c r="L274" s="295"/>
      <c r="M274" s="295"/>
      <c r="N274" s="295">
        <v>12</v>
      </c>
      <c r="O274" s="295"/>
      <c r="P274" s="295"/>
      <c r="Q274" s="295"/>
      <c r="R274" s="295"/>
      <c r="S274" s="295"/>
      <c r="T274" s="295"/>
      <c r="U274" s="295"/>
      <c r="V274" s="295"/>
      <c r="W274" s="295"/>
      <c r="X274" s="295"/>
      <c r="Y274" s="426"/>
      <c r="Z274" s="410"/>
      <c r="AA274" s="410"/>
      <c r="AB274" s="410"/>
      <c r="AC274" s="410"/>
      <c r="AD274" s="410"/>
      <c r="AE274" s="410"/>
      <c r="AF274" s="415"/>
      <c r="AG274" s="415"/>
      <c r="AH274" s="415"/>
      <c r="AI274" s="415"/>
      <c r="AJ274" s="415"/>
      <c r="AK274" s="415"/>
      <c r="AL274" s="415"/>
      <c r="AM274" s="296">
        <f>SUM(Y274:AL274)</f>
        <v>0</v>
      </c>
    </row>
    <row r="275" spans="1:39" outlineLevel="1">
      <c r="B275" s="294" t="s">
        <v>289</v>
      </c>
      <c r="C275" s="291" t="s">
        <v>163</v>
      </c>
      <c r="D275" s="295"/>
      <c r="E275" s="295"/>
      <c r="F275" s="295"/>
      <c r="G275" s="295"/>
      <c r="H275" s="295"/>
      <c r="I275" s="295"/>
      <c r="J275" s="295"/>
      <c r="K275" s="295"/>
      <c r="L275" s="295"/>
      <c r="M275" s="295"/>
      <c r="N275" s="295">
        <f>N274</f>
        <v>12</v>
      </c>
      <c r="O275" s="295"/>
      <c r="P275" s="295"/>
      <c r="Q275" s="295"/>
      <c r="R275" s="295"/>
      <c r="S275" s="295"/>
      <c r="T275" s="295"/>
      <c r="U275" s="295"/>
      <c r="V275" s="295"/>
      <c r="W275" s="295"/>
      <c r="X275" s="295"/>
      <c r="Y275" s="411">
        <f>Y274</f>
        <v>0</v>
      </c>
      <c r="Z275" s="411">
        <f t="shared" ref="Z275:AL275" si="492">Z274</f>
        <v>0</v>
      </c>
      <c r="AA275" s="411">
        <f t="shared" si="492"/>
        <v>0</v>
      </c>
      <c r="AB275" s="411">
        <f t="shared" si="492"/>
        <v>0</v>
      </c>
      <c r="AC275" s="411">
        <f t="shared" si="492"/>
        <v>0</v>
      </c>
      <c r="AD275" s="411">
        <f t="shared" si="492"/>
        <v>0</v>
      </c>
      <c r="AE275" s="411">
        <f t="shared" si="492"/>
        <v>0</v>
      </c>
      <c r="AF275" s="411">
        <f t="shared" si="492"/>
        <v>0</v>
      </c>
      <c r="AG275" s="411">
        <f t="shared" si="492"/>
        <v>0</v>
      </c>
      <c r="AH275" s="411">
        <f t="shared" si="492"/>
        <v>0</v>
      </c>
      <c r="AI275" s="411">
        <f t="shared" si="492"/>
        <v>0</v>
      </c>
      <c r="AJ275" s="411">
        <f t="shared" si="492"/>
        <v>0</v>
      </c>
      <c r="AK275" s="411">
        <f t="shared" si="492"/>
        <v>0</v>
      </c>
      <c r="AL275" s="411">
        <f t="shared" si="492"/>
        <v>0</v>
      </c>
      <c r="AM275" s="306"/>
    </row>
    <row r="276" spans="1:39" outlineLevel="1">
      <c r="B276" s="294"/>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422"/>
      <c r="Z276" s="425"/>
      <c r="AA276" s="425"/>
      <c r="AB276" s="425"/>
      <c r="AC276" s="425"/>
      <c r="AD276" s="425"/>
      <c r="AE276" s="425"/>
      <c r="AF276" s="425"/>
      <c r="AG276" s="425"/>
      <c r="AH276" s="425"/>
      <c r="AI276" s="425"/>
      <c r="AJ276" s="425"/>
      <c r="AK276" s="425"/>
      <c r="AL276" s="425"/>
      <c r="AM276" s="306"/>
    </row>
    <row r="277" spans="1:39" ht="30" outlineLevel="1">
      <c r="A277" s="522">
        <v>18</v>
      </c>
      <c r="B277" s="520" t="s">
        <v>754</v>
      </c>
      <c r="C277" s="291" t="s">
        <v>25</v>
      </c>
      <c r="D277" s="295">
        <v>2781</v>
      </c>
      <c r="E277" s="295">
        <v>2781</v>
      </c>
      <c r="F277" s="295">
        <v>2781</v>
      </c>
      <c r="G277" s="295">
        <v>2781</v>
      </c>
      <c r="H277" s="295">
        <v>2781</v>
      </c>
      <c r="I277" s="295">
        <v>2781</v>
      </c>
      <c r="J277" s="295">
        <v>2781</v>
      </c>
      <c r="K277" s="295">
        <v>2781</v>
      </c>
      <c r="L277" s="295">
        <v>2781</v>
      </c>
      <c r="M277" s="295">
        <v>2781</v>
      </c>
      <c r="N277" s="295">
        <v>12</v>
      </c>
      <c r="O277" s="295"/>
      <c r="P277" s="295"/>
      <c r="Q277" s="295"/>
      <c r="R277" s="295"/>
      <c r="S277" s="295"/>
      <c r="T277" s="295"/>
      <c r="U277" s="295"/>
      <c r="V277" s="295"/>
      <c r="W277" s="295"/>
      <c r="X277" s="295"/>
      <c r="Y277" s="426">
        <v>1</v>
      </c>
      <c r="Z277" s="410"/>
      <c r="AA277" s="410"/>
      <c r="AB277" s="410"/>
      <c r="AC277" s="410"/>
      <c r="AD277" s="410"/>
      <c r="AE277" s="410"/>
      <c r="AF277" s="415"/>
      <c r="AG277" s="415"/>
      <c r="AH277" s="415"/>
      <c r="AI277" s="415"/>
      <c r="AJ277" s="415"/>
      <c r="AK277" s="415"/>
      <c r="AL277" s="415"/>
      <c r="AM277" s="296">
        <f>SUM(Y277:AL277)</f>
        <v>1</v>
      </c>
    </row>
    <row r="278" spans="1:39" outlineLevel="1">
      <c r="B278" s="294" t="s">
        <v>289</v>
      </c>
      <c r="C278" s="291" t="s">
        <v>163</v>
      </c>
      <c r="D278" s="295"/>
      <c r="E278" s="295"/>
      <c r="F278" s="295"/>
      <c r="G278" s="295"/>
      <c r="H278" s="295"/>
      <c r="I278" s="295"/>
      <c r="J278" s="295"/>
      <c r="K278" s="295"/>
      <c r="L278" s="295"/>
      <c r="M278" s="295"/>
      <c r="N278" s="295">
        <f>N277</f>
        <v>12</v>
      </c>
      <c r="O278" s="295"/>
      <c r="P278" s="295"/>
      <c r="Q278" s="295"/>
      <c r="R278" s="295"/>
      <c r="S278" s="295"/>
      <c r="T278" s="295"/>
      <c r="U278" s="295"/>
      <c r="V278" s="295"/>
      <c r="W278" s="295"/>
      <c r="X278" s="295"/>
      <c r="Y278" s="411">
        <f>Y277</f>
        <v>1</v>
      </c>
      <c r="Z278" s="411">
        <f t="shared" ref="Z278:AL278" si="493">Z277</f>
        <v>0</v>
      </c>
      <c r="AA278" s="411">
        <f t="shared" si="493"/>
        <v>0</v>
      </c>
      <c r="AB278" s="411">
        <f t="shared" si="493"/>
        <v>0</v>
      </c>
      <c r="AC278" s="411">
        <f t="shared" si="493"/>
        <v>0</v>
      </c>
      <c r="AD278" s="411">
        <f t="shared" si="493"/>
        <v>0</v>
      </c>
      <c r="AE278" s="411">
        <f t="shared" si="493"/>
        <v>0</v>
      </c>
      <c r="AF278" s="411">
        <f t="shared" si="493"/>
        <v>0</v>
      </c>
      <c r="AG278" s="411">
        <f t="shared" si="493"/>
        <v>0</v>
      </c>
      <c r="AH278" s="411">
        <f t="shared" si="493"/>
        <v>0</v>
      </c>
      <c r="AI278" s="411">
        <f t="shared" si="493"/>
        <v>0</v>
      </c>
      <c r="AJ278" s="411">
        <f t="shared" si="493"/>
        <v>0</v>
      </c>
      <c r="AK278" s="411">
        <f t="shared" si="493"/>
        <v>0</v>
      </c>
      <c r="AL278" s="411">
        <f t="shared" si="493"/>
        <v>0</v>
      </c>
      <c r="AM278" s="306"/>
    </row>
    <row r="279" spans="1:39" outlineLevel="1">
      <c r="B279" s="322"/>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423"/>
      <c r="Z279" s="424"/>
      <c r="AA279" s="424"/>
      <c r="AB279" s="424"/>
      <c r="AC279" s="424"/>
      <c r="AD279" s="424"/>
      <c r="AE279" s="424"/>
      <c r="AF279" s="424"/>
      <c r="AG279" s="424"/>
      <c r="AH279" s="424"/>
      <c r="AI279" s="424"/>
      <c r="AJ279" s="424"/>
      <c r="AK279" s="424"/>
      <c r="AL279" s="424"/>
      <c r="AM279" s="297"/>
    </row>
    <row r="280" spans="1:39" outlineLevel="1">
      <c r="A280" s="522">
        <v>19</v>
      </c>
      <c r="B280" s="520" t="s">
        <v>111</v>
      </c>
      <c r="C280" s="291" t="s">
        <v>25</v>
      </c>
      <c r="D280" s="295"/>
      <c r="E280" s="295"/>
      <c r="F280" s="295"/>
      <c r="G280" s="295"/>
      <c r="H280" s="295"/>
      <c r="I280" s="295"/>
      <c r="J280" s="295"/>
      <c r="K280" s="295"/>
      <c r="L280" s="295"/>
      <c r="M280" s="295"/>
      <c r="N280" s="295">
        <v>12</v>
      </c>
      <c r="O280" s="295"/>
      <c r="P280" s="295"/>
      <c r="Q280" s="295"/>
      <c r="R280" s="295"/>
      <c r="S280" s="295"/>
      <c r="T280" s="295"/>
      <c r="U280" s="295"/>
      <c r="V280" s="295"/>
      <c r="W280" s="295"/>
      <c r="X280" s="295"/>
      <c r="Y280" s="426"/>
      <c r="Z280" s="410"/>
      <c r="AA280" s="410"/>
      <c r="AB280" s="410"/>
      <c r="AC280" s="410"/>
      <c r="AD280" s="410"/>
      <c r="AE280" s="410"/>
      <c r="AF280" s="415"/>
      <c r="AG280" s="415"/>
      <c r="AH280" s="415"/>
      <c r="AI280" s="415"/>
      <c r="AJ280" s="415"/>
      <c r="AK280" s="415"/>
      <c r="AL280" s="415"/>
      <c r="AM280" s="296">
        <f>SUM(Y280:AL280)</f>
        <v>0</v>
      </c>
    </row>
    <row r="281" spans="1:39" outlineLevel="1">
      <c r="B281" s="294" t="s">
        <v>289</v>
      </c>
      <c r="C281" s="291" t="s">
        <v>163</v>
      </c>
      <c r="D281" s="295"/>
      <c r="E281" s="295"/>
      <c r="F281" s="295"/>
      <c r="G281" s="295"/>
      <c r="H281" s="295"/>
      <c r="I281" s="295"/>
      <c r="J281" s="295"/>
      <c r="K281" s="295"/>
      <c r="L281" s="295"/>
      <c r="M281" s="295"/>
      <c r="N281" s="295">
        <f>N280</f>
        <v>12</v>
      </c>
      <c r="O281" s="295"/>
      <c r="P281" s="295"/>
      <c r="Q281" s="295"/>
      <c r="R281" s="295"/>
      <c r="S281" s="295"/>
      <c r="T281" s="295"/>
      <c r="U281" s="295"/>
      <c r="V281" s="295"/>
      <c r="W281" s="295"/>
      <c r="X281" s="295"/>
      <c r="Y281" s="411">
        <f>Y280</f>
        <v>0</v>
      </c>
      <c r="Z281" s="411">
        <f t="shared" ref="Z281:AL281" si="494">Z280</f>
        <v>0</v>
      </c>
      <c r="AA281" s="411">
        <f t="shared" si="494"/>
        <v>0</v>
      </c>
      <c r="AB281" s="411">
        <f t="shared" si="494"/>
        <v>0</v>
      </c>
      <c r="AC281" s="411">
        <f t="shared" si="494"/>
        <v>0</v>
      </c>
      <c r="AD281" s="411">
        <f t="shared" si="494"/>
        <v>0</v>
      </c>
      <c r="AE281" s="411">
        <f t="shared" si="494"/>
        <v>0</v>
      </c>
      <c r="AF281" s="411">
        <f t="shared" si="494"/>
        <v>0</v>
      </c>
      <c r="AG281" s="411">
        <f t="shared" si="494"/>
        <v>0</v>
      </c>
      <c r="AH281" s="411">
        <f t="shared" si="494"/>
        <v>0</v>
      </c>
      <c r="AI281" s="411">
        <f t="shared" si="494"/>
        <v>0</v>
      </c>
      <c r="AJ281" s="411">
        <f t="shared" si="494"/>
        <v>0</v>
      </c>
      <c r="AK281" s="411">
        <f t="shared" si="494"/>
        <v>0</v>
      </c>
      <c r="AL281" s="411">
        <f t="shared" si="494"/>
        <v>0</v>
      </c>
      <c r="AM281" s="297"/>
    </row>
    <row r="282" spans="1:39" outlineLevel="1">
      <c r="B282" s="322"/>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412"/>
      <c r="Z282" s="412"/>
      <c r="AA282" s="412"/>
      <c r="AB282" s="412"/>
      <c r="AC282" s="412"/>
      <c r="AD282" s="412"/>
      <c r="AE282" s="412"/>
      <c r="AF282" s="412"/>
      <c r="AG282" s="412"/>
      <c r="AH282" s="412"/>
      <c r="AI282" s="412"/>
      <c r="AJ282" s="412"/>
      <c r="AK282" s="412"/>
      <c r="AL282" s="412"/>
      <c r="AM282" s="306"/>
    </row>
    <row r="283" spans="1:39" outlineLevel="1">
      <c r="A283" s="522">
        <v>20</v>
      </c>
      <c r="B283" s="520" t="s">
        <v>110</v>
      </c>
      <c r="C283" s="291" t="s">
        <v>25</v>
      </c>
      <c r="D283" s="295"/>
      <c r="E283" s="295"/>
      <c r="F283" s="295"/>
      <c r="G283" s="295"/>
      <c r="H283" s="295"/>
      <c r="I283" s="295"/>
      <c r="J283" s="295"/>
      <c r="K283" s="295"/>
      <c r="L283" s="295"/>
      <c r="M283" s="295"/>
      <c r="N283" s="295">
        <v>12</v>
      </c>
      <c r="O283" s="295"/>
      <c r="P283" s="295"/>
      <c r="Q283" s="295"/>
      <c r="R283" s="295"/>
      <c r="S283" s="295"/>
      <c r="T283" s="295"/>
      <c r="U283" s="295"/>
      <c r="V283" s="295"/>
      <c r="W283" s="295"/>
      <c r="X283" s="295"/>
      <c r="Y283" s="426"/>
      <c r="Z283" s="410"/>
      <c r="AA283" s="410"/>
      <c r="AB283" s="410"/>
      <c r="AC283" s="410"/>
      <c r="AD283" s="410"/>
      <c r="AE283" s="410"/>
      <c r="AF283" s="415"/>
      <c r="AG283" s="415"/>
      <c r="AH283" s="415"/>
      <c r="AI283" s="415"/>
      <c r="AJ283" s="415"/>
      <c r="AK283" s="415"/>
      <c r="AL283" s="415"/>
      <c r="AM283" s="296">
        <f>SUM(Y283:AL283)</f>
        <v>0</v>
      </c>
    </row>
    <row r="284" spans="1:39" outlineLevel="1">
      <c r="B284" s="294" t="s">
        <v>289</v>
      </c>
      <c r="C284" s="291" t="s">
        <v>163</v>
      </c>
      <c r="D284" s="295"/>
      <c r="E284" s="295"/>
      <c r="F284" s="295"/>
      <c r="G284" s="295"/>
      <c r="H284" s="295"/>
      <c r="I284" s="295"/>
      <c r="J284" s="295"/>
      <c r="K284" s="295"/>
      <c r="L284" s="295"/>
      <c r="M284" s="295"/>
      <c r="N284" s="295">
        <f>N283</f>
        <v>12</v>
      </c>
      <c r="O284" s="295"/>
      <c r="P284" s="295"/>
      <c r="Q284" s="295"/>
      <c r="R284" s="295"/>
      <c r="S284" s="295"/>
      <c r="T284" s="295"/>
      <c r="U284" s="295"/>
      <c r="V284" s="295"/>
      <c r="W284" s="295"/>
      <c r="X284" s="295"/>
      <c r="Y284" s="411">
        <f t="shared" ref="Y284:AL284" si="495">Y283</f>
        <v>0</v>
      </c>
      <c r="Z284" s="411">
        <f t="shared" si="495"/>
        <v>0</v>
      </c>
      <c r="AA284" s="411">
        <f t="shared" si="495"/>
        <v>0</v>
      </c>
      <c r="AB284" s="411">
        <f t="shared" si="495"/>
        <v>0</v>
      </c>
      <c r="AC284" s="411">
        <f t="shared" si="495"/>
        <v>0</v>
      </c>
      <c r="AD284" s="411">
        <f t="shared" si="495"/>
        <v>0</v>
      </c>
      <c r="AE284" s="411">
        <f t="shared" si="495"/>
        <v>0</v>
      </c>
      <c r="AF284" s="411">
        <f t="shared" si="495"/>
        <v>0</v>
      </c>
      <c r="AG284" s="411">
        <f t="shared" si="495"/>
        <v>0</v>
      </c>
      <c r="AH284" s="411">
        <f t="shared" si="495"/>
        <v>0</v>
      </c>
      <c r="AI284" s="411">
        <f t="shared" si="495"/>
        <v>0</v>
      </c>
      <c r="AJ284" s="411">
        <f t="shared" si="495"/>
        <v>0</v>
      </c>
      <c r="AK284" s="411">
        <f t="shared" si="495"/>
        <v>0</v>
      </c>
      <c r="AL284" s="411">
        <f t="shared" si="495"/>
        <v>0</v>
      </c>
      <c r="AM284" s="306"/>
    </row>
    <row r="285" spans="1:39" ht="15.75" outlineLevel="1">
      <c r="B285" s="323"/>
      <c r="C285" s="300"/>
      <c r="D285" s="291"/>
      <c r="E285" s="291"/>
      <c r="F285" s="291"/>
      <c r="G285" s="291"/>
      <c r="H285" s="291"/>
      <c r="I285" s="291"/>
      <c r="J285" s="291"/>
      <c r="K285" s="291"/>
      <c r="L285" s="291"/>
      <c r="M285" s="291"/>
      <c r="N285" s="300"/>
      <c r="O285" s="291"/>
      <c r="P285" s="291"/>
      <c r="Q285" s="291"/>
      <c r="R285" s="291"/>
      <c r="S285" s="291"/>
      <c r="T285" s="291"/>
      <c r="U285" s="291"/>
      <c r="V285" s="291"/>
      <c r="W285" s="291"/>
      <c r="X285" s="291"/>
      <c r="Y285" s="412"/>
      <c r="Z285" s="412"/>
      <c r="AA285" s="412"/>
      <c r="AB285" s="412"/>
      <c r="AC285" s="412"/>
      <c r="AD285" s="412"/>
      <c r="AE285" s="412"/>
      <c r="AF285" s="412"/>
      <c r="AG285" s="412"/>
      <c r="AH285" s="412"/>
      <c r="AI285" s="412"/>
      <c r="AJ285" s="412"/>
      <c r="AK285" s="412"/>
      <c r="AL285" s="412"/>
      <c r="AM285" s="306"/>
    </row>
    <row r="286" spans="1:39" ht="15.75" outlineLevel="1">
      <c r="B286" s="518" t="s">
        <v>503</v>
      </c>
      <c r="C286" s="291"/>
      <c r="D286" s="291"/>
      <c r="E286" s="291"/>
      <c r="F286" s="291"/>
      <c r="G286" s="291"/>
      <c r="H286" s="291"/>
      <c r="I286" s="291"/>
      <c r="J286" s="291"/>
      <c r="K286" s="291"/>
      <c r="L286" s="291"/>
      <c r="M286" s="291"/>
      <c r="N286" s="291"/>
      <c r="O286" s="291"/>
      <c r="P286" s="291"/>
      <c r="Q286" s="291"/>
      <c r="R286" s="291"/>
      <c r="S286" s="291"/>
      <c r="T286" s="291"/>
      <c r="U286" s="291"/>
      <c r="V286" s="291"/>
      <c r="W286" s="291"/>
      <c r="X286" s="291"/>
      <c r="Y286" s="422"/>
      <c r="Z286" s="425"/>
      <c r="AA286" s="425"/>
      <c r="AB286" s="425"/>
      <c r="AC286" s="425"/>
      <c r="AD286" s="425"/>
      <c r="AE286" s="425"/>
      <c r="AF286" s="425"/>
      <c r="AG286" s="425"/>
      <c r="AH286" s="425"/>
      <c r="AI286" s="425"/>
      <c r="AJ286" s="425"/>
      <c r="AK286" s="425"/>
      <c r="AL286" s="425"/>
      <c r="AM286" s="306"/>
    </row>
    <row r="287" spans="1:39" ht="15.75" outlineLevel="1">
      <c r="B287" s="288" t="s">
        <v>499</v>
      </c>
      <c r="C287" s="291"/>
      <c r="D287" s="291"/>
      <c r="E287" s="291"/>
      <c r="F287" s="291"/>
      <c r="G287" s="291"/>
      <c r="H287" s="291"/>
      <c r="I287" s="291"/>
      <c r="J287" s="291"/>
      <c r="K287" s="291"/>
      <c r="L287" s="291"/>
      <c r="M287" s="291"/>
      <c r="N287" s="291"/>
      <c r="O287" s="291"/>
      <c r="P287" s="291"/>
      <c r="Q287" s="291"/>
      <c r="R287" s="291"/>
      <c r="S287" s="291"/>
      <c r="T287" s="291"/>
      <c r="U287" s="291"/>
      <c r="V287" s="291"/>
      <c r="W287" s="291"/>
      <c r="X287" s="291"/>
      <c r="Y287" s="422"/>
      <c r="Z287" s="425"/>
      <c r="AA287" s="425"/>
      <c r="AB287" s="425"/>
      <c r="AC287" s="425"/>
      <c r="AD287" s="425"/>
      <c r="AE287" s="425"/>
      <c r="AF287" s="425"/>
      <c r="AG287" s="425"/>
      <c r="AH287" s="425"/>
      <c r="AI287" s="425"/>
      <c r="AJ287" s="425"/>
      <c r="AK287" s="425"/>
      <c r="AL287" s="425"/>
      <c r="AM287" s="306"/>
    </row>
    <row r="288" spans="1:39" outlineLevel="1">
      <c r="A288" s="522">
        <v>21</v>
      </c>
      <c r="B288" s="520" t="s">
        <v>113</v>
      </c>
      <c r="C288" s="291" t="s">
        <v>25</v>
      </c>
      <c r="D288" s="295">
        <v>15788572</v>
      </c>
      <c r="E288" s="295">
        <v>15788572</v>
      </c>
      <c r="F288" s="295">
        <v>15788572</v>
      </c>
      <c r="G288" s="295">
        <v>15788572</v>
      </c>
      <c r="H288" s="295">
        <v>15788572</v>
      </c>
      <c r="I288" s="295">
        <v>15788572</v>
      </c>
      <c r="J288" s="295">
        <v>15788572</v>
      </c>
      <c r="K288" s="295">
        <v>15786158</v>
      </c>
      <c r="L288" s="295">
        <v>15786158</v>
      </c>
      <c r="M288" s="295">
        <v>15715829</v>
      </c>
      <c r="N288" s="291"/>
      <c r="O288" s="295">
        <v>1031</v>
      </c>
      <c r="P288" s="295">
        <v>1031</v>
      </c>
      <c r="Q288" s="295">
        <v>1031</v>
      </c>
      <c r="R288" s="295">
        <v>1031</v>
      </c>
      <c r="S288" s="295">
        <v>1031</v>
      </c>
      <c r="T288" s="295">
        <v>1031</v>
      </c>
      <c r="U288" s="295">
        <v>1031</v>
      </c>
      <c r="V288" s="295">
        <v>1031</v>
      </c>
      <c r="W288" s="295">
        <v>1031</v>
      </c>
      <c r="X288" s="295">
        <v>1027</v>
      </c>
      <c r="Y288" s="410">
        <v>1</v>
      </c>
      <c r="Z288" s="410"/>
      <c r="AA288" s="410"/>
      <c r="AB288" s="410"/>
      <c r="AC288" s="410"/>
      <c r="AD288" s="410"/>
      <c r="AE288" s="410"/>
      <c r="AF288" s="410"/>
      <c r="AG288" s="410"/>
      <c r="AH288" s="410"/>
      <c r="AI288" s="410"/>
      <c r="AJ288" s="410"/>
      <c r="AK288" s="410"/>
      <c r="AL288" s="410"/>
      <c r="AM288" s="296">
        <f>SUM(Y288:AL288)</f>
        <v>1</v>
      </c>
    </row>
    <row r="289" spans="1:39" outlineLevel="1">
      <c r="B289" s="294" t="s">
        <v>289</v>
      </c>
      <c r="C289" s="291" t="s">
        <v>163</v>
      </c>
      <c r="D289" s="295">
        <v>1761333.2011043339</v>
      </c>
      <c r="E289" s="295">
        <v>1761333.2011043339</v>
      </c>
      <c r="F289" s="295">
        <v>1761333.2011043339</v>
      </c>
      <c r="G289" s="295">
        <v>1761333.2011043339</v>
      </c>
      <c r="H289" s="295"/>
      <c r="I289" s="295"/>
      <c r="J289" s="295"/>
      <c r="K289" s="295"/>
      <c r="L289" s="295"/>
      <c r="M289" s="295"/>
      <c r="N289" s="291"/>
      <c r="O289" s="295">
        <v>112</v>
      </c>
      <c r="P289" s="295">
        <v>112</v>
      </c>
      <c r="Q289" s="295">
        <v>112</v>
      </c>
      <c r="R289" s="295">
        <v>112</v>
      </c>
      <c r="S289" s="295"/>
      <c r="T289" s="295"/>
      <c r="U289" s="295"/>
      <c r="V289" s="295"/>
      <c r="W289" s="295"/>
      <c r="X289" s="295"/>
      <c r="Y289" s="411">
        <v>1</v>
      </c>
      <c r="Z289" s="411">
        <v>0</v>
      </c>
      <c r="AA289" s="411">
        <v>0</v>
      </c>
      <c r="AB289" s="411">
        <v>0</v>
      </c>
      <c r="AC289" s="411">
        <v>0</v>
      </c>
      <c r="AD289" s="411">
        <v>0</v>
      </c>
      <c r="AE289" s="411">
        <f t="shared" ref="AE289" si="496">AE288</f>
        <v>0</v>
      </c>
      <c r="AF289" s="411">
        <f t="shared" ref="AF289" si="497">AF288</f>
        <v>0</v>
      </c>
      <c r="AG289" s="411">
        <f t="shared" ref="AG289" si="498">AG288</f>
        <v>0</v>
      </c>
      <c r="AH289" s="411">
        <f t="shared" ref="AH289" si="499">AH288</f>
        <v>0</v>
      </c>
      <c r="AI289" s="411">
        <f t="shared" ref="AI289" si="500">AI288</f>
        <v>0</v>
      </c>
      <c r="AJ289" s="411">
        <f t="shared" ref="AJ289" si="501">AJ288</f>
        <v>0</v>
      </c>
      <c r="AK289" s="411">
        <f t="shared" ref="AK289" si="502">AK288</f>
        <v>0</v>
      </c>
      <c r="AL289" s="411">
        <f t="shared" ref="AL289" si="503">AL288</f>
        <v>0</v>
      </c>
      <c r="AM289" s="306"/>
    </row>
    <row r="290" spans="1:39" outlineLevel="1">
      <c r="B290" s="294"/>
      <c r="C290" s="291"/>
      <c r="D290" s="291"/>
      <c r="E290" s="291"/>
      <c r="F290" s="291"/>
      <c r="G290" s="291"/>
      <c r="H290" s="291"/>
      <c r="I290" s="291"/>
      <c r="J290" s="291"/>
      <c r="K290" s="291"/>
      <c r="L290" s="291"/>
      <c r="M290" s="291"/>
      <c r="N290" s="291"/>
      <c r="O290" s="291"/>
      <c r="P290" s="291"/>
      <c r="Q290" s="291"/>
      <c r="R290" s="291"/>
      <c r="S290" s="291"/>
      <c r="T290" s="291"/>
      <c r="U290" s="291"/>
      <c r="V290" s="291"/>
      <c r="W290" s="291"/>
      <c r="X290" s="291"/>
      <c r="Y290" s="422"/>
      <c r="Z290" s="425"/>
      <c r="AA290" s="425"/>
      <c r="AB290" s="425"/>
      <c r="AC290" s="425"/>
      <c r="AD290" s="425"/>
      <c r="AE290" s="425"/>
      <c r="AF290" s="425"/>
      <c r="AG290" s="425"/>
      <c r="AH290" s="425"/>
      <c r="AI290" s="425"/>
      <c r="AJ290" s="425"/>
      <c r="AK290" s="425"/>
      <c r="AL290" s="425"/>
      <c r="AM290" s="306"/>
    </row>
    <row r="291" spans="1:39" ht="30" outlineLevel="1">
      <c r="A291" s="522">
        <v>22</v>
      </c>
      <c r="B291" s="520" t="s">
        <v>114</v>
      </c>
      <c r="C291" s="291" t="s">
        <v>25</v>
      </c>
      <c r="D291" s="295">
        <v>3798500</v>
      </c>
      <c r="E291" s="295">
        <v>3798500</v>
      </c>
      <c r="F291" s="295">
        <v>3798500</v>
      </c>
      <c r="G291" s="295">
        <v>3798500</v>
      </c>
      <c r="H291" s="295">
        <v>3798500</v>
      </c>
      <c r="I291" s="295">
        <v>3798500</v>
      </c>
      <c r="J291" s="295">
        <v>3798500</v>
      </c>
      <c r="K291" s="295">
        <v>3798500</v>
      </c>
      <c r="L291" s="295">
        <v>3798500</v>
      </c>
      <c r="M291" s="295">
        <v>3798500</v>
      </c>
      <c r="N291" s="291"/>
      <c r="O291" s="295">
        <v>1138</v>
      </c>
      <c r="P291" s="295">
        <v>1138</v>
      </c>
      <c r="Q291" s="295">
        <v>1138</v>
      </c>
      <c r="R291" s="295">
        <v>1138</v>
      </c>
      <c r="S291" s="295">
        <v>1138</v>
      </c>
      <c r="T291" s="295">
        <v>1138</v>
      </c>
      <c r="U291" s="295">
        <v>1138</v>
      </c>
      <c r="V291" s="295">
        <v>1138</v>
      </c>
      <c r="W291" s="295">
        <v>1138</v>
      </c>
      <c r="X291" s="295">
        <v>1138</v>
      </c>
      <c r="Y291" s="410">
        <v>1</v>
      </c>
      <c r="Z291" s="410"/>
      <c r="AA291" s="410"/>
      <c r="AB291" s="410"/>
      <c r="AC291" s="410"/>
      <c r="AD291" s="410"/>
      <c r="AE291" s="410"/>
      <c r="AF291" s="410"/>
      <c r="AG291" s="410"/>
      <c r="AH291" s="410"/>
      <c r="AI291" s="410"/>
      <c r="AJ291" s="410"/>
      <c r="AK291" s="410"/>
      <c r="AL291" s="410"/>
      <c r="AM291" s="296">
        <f>SUM(Y291:AL291)</f>
        <v>1</v>
      </c>
    </row>
    <row r="292" spans="1:39" outlineLevel="1">
      <c r="B292" s="294" t="s">
        <v>289</v>
      </c>
      <c r="C292" s="291" t="s">
        <v>163</v>
      </c>
      <c r="D292" s="295">
        <v>31221</v>
      </c>
      <c r="E292" s="295">
        <v>31221</v>
      </c>
      <c r="F292" s="295">
        <v>31221</v>
      </c>
      <c r="G292" s="295">
        <v>31221</v>
      </c>
      <c r="H292" s="295"/>
      <c r="I292" s="295"/>
      <c r="J292" s="295"/>
      <c r="K292" s="295"/>
      <c r="L292" s="295"/>
      <c r="M292" s="295"/>
      <c r="N292" s="291"/>
      <c r="O292" s="295">
        <v>9</v>
      </c>
      <c r="P292" s="295">
        <v>9</v>
      </c>
      <c r="Q292" s="295">
        <v>9</v>
      </c>
      <c r="R292" s="295">
        <v>9</v>
      </c>
      <c r="S292" s="295"/>
      <c r="T292" s="295"/>
      <c r="U292" s="295"/>
      <c r="V292" s="295"/>
      <c r="W292" s="295"/>
      <c r="X292" s="295"/>
      <c r="Y292" s="411">
        <v>1</v>
      </c>
      <c r="Z292" s="411">
        <v>0</v>
      </c>
      <c r="AA292" s="411">
        <v>0</v>
      </c>
      <c r="AB292" s="411">
        <v>0</v>
      </c>
      <c r="AC292" s="411">
        <v>0</v>
      </c>
      <c r="AD292" s="411">
        <v>0</v>
      </c>
      <c r="AE292" s="411">
        <f t="shared" ref="AE292" si="504">AE291</f>
        <v>0</v>
      </c>
      <c r="AF292" s="411">
        <f t="shared" ref="AF292" si="505">AF291</f>
        <v>0</v>
      </c>
      <c r="AG292" s="411">
        <f t="shared" ref="AG292" si="506">AG291</f>
        <v>0</v>
      </c>
      <c r="AH292" s="411">
        <f t="shared" ref="AH292" si="507">AH291</f>
        <v>0</v>
      </c>
      <c r="AI292" s="411">
        <f t="shared" ref="AI292" si="508">AI291</f>
        <v>0</v>
      </c>
      <c r="AJ292" s="411">
        <f t="shared" ref="AJ292" si="509">AJ291</f>
        <v>0</v>
      </c>
      <c r="AK292" s="411">
        <f t="shared" ref="AK292" si="510">AK291</f>
        <v>0</v>
      </c>
      <c r="AL292" s="411">
        <f t="shared" ref="AL292" si="511">AL291</f>
        <v>0</v>
      </c>
      <c r="AM292" s="306"/>
    </row>
    <row r="293" spans="1:39" outlineLevel="1">
      <c r="B293" s="294"/>
      <c r="C293" s="291"/>
      <c r="D293" s="291"/>
      <c r="E293" s="291"/>
      <c r="F293" s="291"/>
      <c r="G293" s="291"/>
      <c r="H293" s="291"/>
      <c r="I293" s="291"/>
      <c r="J293" s="291"/>
      <c r="K293" s="291"/>
      <c r="L293" s="291"/>
      <c r="M293" s="291"/>
      <c r="N293" s="291"/>
      <c r="O293" s="291"/>
      <c r="P293" s="291"/>
      <c r="Q293" s="291"/>
      <c r="R293" s="291"/>
      <c r="S293" s="291"/>
      <c r="T293" s="291"/>
      <c r="U293" s="291"/>
      <c r="V293" s="291"/>
      <c r="W293" s="291"/>
      <c r="X293" s="291"/>
      <c r="Y293" s="422"/>
      <c r="Z293" s="425"/>
      <c r="AA293" s="425"/>
      <c r="AB293" s="425"/>
      <c r="AC293" s="425"/>
      <c r="AD293" s="425"/>
      <c r="AE293" s="425"/>
      <c r="AF293" s="425"/>
      <c r="AG293" s="425"/>
      <c r="AH293" s="425"/>
      <c r="AI293" s="425"/>
      <c r="AJ293" s="425"/>
      <c r="AK293" s="425"/>
      <c r="AL293" s="425"/>
      <c r="AM293" s="306"/>
    </row>
    <row r="294" spans="1:39" ht="30" outlineLevel="1">
      <c r="A294" s="522">
        <v>23</v>
      </c>
      <c r="B294" s="520" t="s">
        <v>115</v>
      </c>
      <c r="C294" s="291" t="s">
        <v>25</v>
      </c>
      <c r="D294" s="295">
        <v>18591</v>
      </c>
      <c r="E294" s="295">
        <v>18591</v>
      </c>
      <c r="F294" s="295">
        <v>18591</v>
      </c>
      <c r="G294" s="295">
        <v>18591</v>
      </c>
      <c r="H294" s="295">
        <v>18591</v>
      </c>
      <c r="I294" s="295">
        <v>18591</v>
      </c>
      <c r="J294" s="295">
        <v>18591</v>
      </c>
      <c r="K294" s="295">
        <v>18591</v>
      </c>
      <c r="L294" s="295">
        <v>18591</v>
      </c>
      <c r="M294" s="295">
        <v>18591</v>
      </c>
      <c r="N294" s="291"/>
      <c r="O294" s="295">
        <v>4</v>
      </c>
      <c r="P294" s="295">
        <v>4</v>
      </c>
      <c r="Q294" s="295">
        <v>4</v>
      </c>
      <c r="R294" s="295">
        <v>4</v>
      </c>
      <c r="S294" s="295">
        <v>4</v>
      </c>
      <c r="T294" s="295">
        <v>4</v>
      </c>
      <c r="U294" s="295">
        <v>4</v>
      </c>
      <c r="V294" s="295">
        <v>4</v>
      </c>
      <c r="W294" s="295">
        <v>4</v>
      </c>
      <c r="X294" s="295">
        <v>4</v>
      </c>
      <c r="Y294" s="410">
        <v>1</v>
      </c>
      <c r="Z294" s="410"/>
      <c r="AA294" s="410"/>
      <c r="AB294" s="410"/>
      <c r="AC294" s="410"/>
      <c r="AD294" s="410"/>
      <c r="AE294" s="410"/>
      <c r="AF294" s="410"/>
      <c r="AG294" s="410"/>
      <c r="AH294" s="410"/>
      <c r="AI294" s="410"/>
      <c r="AJ294" s="410"/>
      <c r="AK294" s="410"/>
      <c r="AL294" s="410"/>
      <c r="AM294" s="296">
        <f>SUM(Y294:AL294)</f>
        <v>1</v>
      </c>
    </row>
    <row r="295" spans="1:39" outlineLevel="1">
      <c r="B295" s="294" t="s">
        <v>289</v>
      </c>
      <c r="C295" s="291" t="s">
        <v>163</v>
      </c>
      <c r="D295" s="295">
        <v>13049</v>
      </c>
      <c r="E295" s="295">
        <v>13049</v>
      </c>
      <c r="F295" s="295">
        <v>13049</v>
      </c>
      <c r="G295" s="295">
        <v>13049</v>
      </c>
      <c r="H295" s="295"/>
      <c r="I295" s="295"/>
      <c r="J295" s="295"/>
      <c r="K295" s="295"/>
      <c r="L295" s="295"/>
      <c r="M295" s="295"/>
      <c r="N295" s="291"/>
      <c r="O295" s="295">
        <v>3</v>
      </c>
      <c r="P295" s="295">
        <v>3</v>
      </c>
      <c r="Q295" s="295">
        <v>3</v>
      </c>
      <c r="R295" s="295">
        <v>3</v>
      </c>
      <c r="S295" s="295"/>
      <c r="T295" s="295"/>
      <c r="U295" s="295"/>
      <c r="V295" s="295"/>
      <c r="W295" s="295"/>
      <c r="X295" s="295"/>
      <c r="Y295" s="411">
        <v>1</v>
      </c>
      <c r="Z295" s="411">
        <v>0</v>
      </c>
      <c r="AA295" s="411">
        <v>0</v>
      </c>
      <c r="AB295" s="411">
        <v>0</v>
      </c>
      <c r="AC295" s="411">
        <v>0</v>
      </c>
      <c r="AD295" s="411">
        <v>0</v>
      </c>
      <c r="AE295" s="411">
        <f t="shared" ref="AE295" si="512">AE294</f>
        <v>0</v>
      </c>
      <c r="AF295" s="411">
        <f t="shared" ref="AF295" si="513">AF294</f>
        <v>0</v>
      </c>
      <c r="AG295" s="411">
        <f t="shared" ref="AG295" si="514">AG294</f>
        <v>0</v>
      </c>
      <c r="AH295" s="411">
        <f t="shared" ref="AH295" si="515">AH294</f>
        <v>0</v>
      </c>
      <c r="AI295" s="411">
        <f t="shared" ref="AI295" si="516">AI294</f>
        <v>0</v>
      </c>
      <c r="AJ295" s="411">
        <f t="shared" ref="AJ295" si="517">AJ294</f>
        <v>0</v>
      </c>
      <c r="AK295" s="411">
        <f t="shared" ref="AK295" si="518">AK294</f>
        <v>0</v>
      </c>
      <c r="AL295" s="411">
        <f t="shared" ref="AL295" si="519">AL294</f>
        <v>0</v>
      </c>
      <c r="AM295" s="306"/>
    </row>
    <row r="296" spans="1:39" outlineLevel="1">
      <c r="B296" s="322"/>
      <c r="C296" s="291"/>
      <c r="D296" s="291"/>
      <c r="E296" s="291"/>
      <c r="F296" s="291"/>
      <c r="G296" s="291"/>
      <c r="H296" s="291"/>
      <c r="I296" s="291"/>
      <c r="J296" s="291"/>
      <c r="K296" s="291"/>
      <c r="L296" s="291"/>
      <c r="M296" s="291"/>
      <c r="N296" s="291"/>
      <c r="O296" s="291"/>
      <c r="P296" s="291"/>
      <c r="Q296" s="291"/>
      <c r="R296" s="291"/>
      <c r="S296" s="291"/>
      <c r="T296" s="291"/>
      <c r="U296" s="291"/>
      <c r="V296" s="291"/>
      <c r="W296" s="291"/>
      <c r="X296" s="291"/>
      <c r="Y296" s="422"/>
      <c r="Z296" s="425"/>
      <c r="AA296" s="425"/>
      <c r="AB296" s="425"/>
      <c r="AC296" s="425"/>
      <c r="AD296" s="425"/>
      <c r="AE296" s="425"/>
      <c r="AF296" s="425"/>
      <c r="AG296" s="425"/>
      <c r="AH296" s="425"/>
      <c r="AI296" s="425"/>
      <c r="AJ296" s="425"/>
      <c r="AK296" s="425"/>
      <c r="AL296" s="425"/>
      <c r="AM296" s="306"/>
    </row>
    <row r="297" spans="1:39" ht="30" outlineLevel="1">
      <c r="A297" s="522">
        <v>24</v>
      </c>
      <c r="B297" s="520" t="s">
        <v>116</v>
      </c>
      <c r="C297" s="291" t="s">
        <v>25</v>
      </c>
      <c r="D297" s="295">
        <v>747287</v>
      </c>
      <c r="E297" s="295">
        <v>747287</v>
      </c>
      <c r="F297" s="295">
        <v>747287</v>
      </c>
      <c r="G297" s="295">
        <v>747287</v>
      </c>
      <c r="H297" s="295">
        <v>747287</v>
      </c>
      <c r="I297" s="295">
        <v>745739</v>
      </c>
      <c r="J297" s="295">
        <v>745739</v>
      </c>
      <c r="K297" s="295">
        <v>745739</v>
      </c>
      <c r="L297" s="295">
        <v>745739</v>
      </c>
      <c r="M297" s="295">
        <v>656028</v>
      </c>
      <c r="N297" s="291"/>
      <c r="O297" s="295">
        <v>58</v>
      </c>
      <c r="P297" s="295">
        <v>58</v>
      </c>
      <c r="Q297" s="295">
        <v>58</v>
      </c>
      <c r="R297" s="295">
        <v>58</v>
      </c>
      <c r="S297" s="295">
        <v>58</v>
      </c>
      <c r="T297" s="295">
        <v>57</v>
      </c>
      <c r="U297" s="295">
        <v>57</v>
      </c>
      <c r="V297" s="295">
        <v>57</v>
      </c>
      <c r="W297" s="295">
        <v>57</v>
      </c>
      <c r="X297" s="295">
        <v>45</v>
      </c>
      <c r="Y297" s="410">
        <v>1</v>
      </c>
      <c r="Z297" s="410"/>
      <c r="AA297" s="410"/>
      <c r="AB297" s="410"/>
      <c r="AC297" s="410"/>
      <c r="AD297" s="410"/>
      <c r="AE297" s="410"/>
      <c r="AF297" s="410"/>
      <c r="AG297" s="410"/>
      <c r="AH297" s="410"/>
      <c r="AI297" s="410"/>
      <c r="AJ297" s="410"/>
      <c r="AK297" s="410"/>
      <c r="AL297" s="410"/>
      <c r="AM297" s="296">
        <f>SUM(Y297:AL297)</f>
        <v>1</v>
      </c>
    </row>
    <row r="298" spans="1:39" outlineLevel="1">
      <c r="B298" s="294" t="s">
        <v>289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v>1</v>
      </c>
      <c r="Z298" s="411">
        <v>0</v>
      </c>
      <c r="AA298" s="411">
        <v>0</v>
      </c>
      <c r="AB298" s="411">
        <v>0</v>
      </c>
      <c r="AC298" s="411">
        <v>0</v>
      </c>
      <c r="AD298" s="411">
        <v>0</v>
      </c>
      <c r="AE298" s="411">
        <f t="shared" ref="AE298" si="520">AE297</f>
        <v>0</v>
      </c>
      <c r="AF298" s="411">
        <f t="shared" ref="AF298" si="521">AF297</f>
        <v>0</v>
      </c>
      <c r="AG298" s="411">
        <f t="shared" ref="AG298" si="522">AG297</f>
        <v>0</v>
      </c>
      <c r="AH298" s="411">
        <f t="shared" ref="AH298" si="523">AH297</f>
        <v>0</v>
      </c>
      <c r="AI298" s="411">
        <f t="shared" ref="AI298" si="524">AI297</f>
        <v>0</v>
      </c>
      <c r="AJ298" s="411">
        <f t="shared" ref="AJ298" si="525">AJ297</f>
        <v>0</v>
      </c>
      <c r="AK298" s="411">
        <f t="shared" ref="AK298" si="526">AK297</f>
        <v>0</v>
      </c>
      <c r="AL298" s="411">
        <f t="shared" ref="AL298" si="527">AL297</f>
        <v>0</v>
      </c>
      <c r="AM298" s="306"/>
    </row>
    <row r="299" spans="1:39" outlineLevel="1">
      <c r="B299" s="294"/>
      <c r="C299" s="291"/>
      <c r="D299" s="291"/>
      <c r="E299" s="291"/>
      <c r="F299" s="291"/>
      <c r="G299" s="291"/>
      <c r="H299" s="291"/>
      <c r="I299" s="291"/>
      <c r="J299" s="291"/>
      <c r="K299" s="291"/>
      <c r="L299" s="291"/>
      <c r="M299" s="291"/>
      <c r="N299" s="291"/>
      <c r="O299" s="291"/>
      <c r="P299" s="291"/>
      <c r="Q299" s="291"/>
      <c r="R299" s="291"/>
      <c r="S299" s="291"/>
      <c r="T299" s="291"/>
      <c r="U299" s="291"/>
      <c r="V299" s="291"/>
      <c r="W299" s="291"/>
      <c r="X299" s="291"/>
      <c r="Y299" s="412"/>
      <c r="Z299" s="425"/>
      <c r="AA299" s="425"/>
      <c r="AB299" s="425"/>
      <c r="AC299" s="425"/>
      <c r="AD299" s="425"/>
      <c r="AE299" s="425"/>
      <c r="AF299" s="425"/>
      <c r="AG299" s="425"/>
      <c r="AH299" s="425"/>
      <c r="AI299" s="425"/>
      <c r="AJ299" s="425"/>
      <c r="AK299" s="425"/>
      <c r="AL299" s="425"/>
      <c r="AM299" s="306"/>
    </row>
    <row r="300" spans="1:39" ht="15.75" outlineLevel="1">
      <c r="B300" s="288" t="s">
        <v>500</v>
      </c>
      <c r="C300" s="291"/>
      <c r="D300" s="291"/>
      <c r="E300" s="291"/>
      <c r="F300" s="291"/>
      <c r="G300" s="291"/>
      <c r="H300" s="291"/>
      <c r="I300" s="291"/>
      <c r="J300" s="291"/>
      <c r="K300" s="291"/>
      <c r="L300" s="291"/>
      <c r="M300" s="291"/>
      <c r="N300" s="291"/>
      <c r="O300" s="291"/>
      <c r="P300" s="291"/>
      <c r="Q300" s="291"/>
      <c r="R300" s="291"/>
      <c r="S300" s="291"/>
      <c r="T300" s="291"/>
      <c r="U300" s="291"/>
      <c r="V300" s="291"/>
      <c r="W300" s="291"/>
      <c r="X300" s="291"/>
      <c r="Y300" s="412"/>
      <c r="Z300" s="425"/>
      <c r="AA300" s="425"/>
      <c r="AB300" s="425"/>
      <c r="AC300" s="425"/>
      <c r="AD300" s="425"/>
      <c r="AE300" s="425"/>
      <c r="AF300" s="425"/>
      <c r="AG300" s="425"/>
      <c r="AH300" s="425"/>
      <c r="AI300" s="425"/>
      <c r="AJ300" s="425"/>
      <c r="AK300" s="425"/>
      <c r="AL300" s="425"/>
      <c r="AM300" s="306"/>
    </row>
    <row r="301" spans="1:39" outlineLevel="1">
      <c r="A301" s="522">
        <v>25</v>
      </c>
      <c r="B301" s="520" t="s">
        <v>117</v>
      </c>
      <c r="C301" s="291" t="s">
        <v>25</v>
      </c>
      <c r="D301" s="295">
        <v>157712</v>
      </c>
      <c r="E301" s="295">
        <v>157712</v>
      </c>
      <c r="F301" s="295">
        <v>157712</v>
      </c>
      <c r="G301" s="295">
        <v>157712</v>
      </c>
      <c r="H301" s="295">
        <v>157712</v>
      </c>
      <c r="I301" s="295">
        <v>157712</v>
      </c>
      <c r="J301" s="295">
        <v>157712</v>
      </c>
      <c r="K301" s="295">
        <v>157712</v>
      </c>
      <c r="L301" s="295">
        <v>157712</v>
      </c>
      <c r="M301" s="295">
        <v>157712</v>
      </c>
      <c r="N301" s="295">
        <v>12</v>
      </c>
      <c r="O301" s="295">
        <v>21</v>
      </c>
      <c r="P301" s="295">
        <v>21</v>
      </c>
      <c r="Q301" s="295">
        <v>21</v>
      </c>
      <c r="R301" s="295">
        <v>21</v>
      </c>
      <c r="S301" s="295">
        <v>21</v>
      </c>
      <c r="T301" s="295">
        <v>21</v>
      </c>
      <c r="U301" s="295">
        <v>21</v>
      </c>
      <c r="V301" s="295">
        <v>21</v>
      </c>
      <c r="W301" s="295">
        <v>21</v>
      </c>
      <c r="X301" s="295">
        <v>21</v>
      </c>
      <c r="Y301" s="426"/>
      <c r="Z301" s="410"/>
      <c r="AA301" s="410">
        <v>1</v>
      </c>
      <c r="AB301" s="410"/>
      <c r="AC301" s="410"/>
      <c r="AD301" s="410"/>
      <c r="AE301" s="410"/>
      <c r="AF301" s="410"/>
      <c r="AG301" s="415"/>
      <c r="AH301" s="415"/>
      <c r="AI301" s="415"/>
      <c r="AJ301" s="415"/>
      <c r="AK301" s="415"/>
      <c r="AL301" s="415"/>
      <c r="AM301" s="296">
        <f>SUM(Y301:AL301)</f>
        <v>1</v>
      </c>
    </row>
    <row r="302" spans="1:39" outlineLevel="1">
      <c r="B302" s="294" t="s">
        <v>289</v>
      </c>
      <c r="C302" s="291" t="s">
        <v>163</v>
      </c>
      <c r="D302" s="295"/>
      <c r="E302" s="295"/>
      <c r="F302" s="295"/>
      <c r="G302" s="295"/>
      <c r="H302" s="295"/>
      <c r="I302" s="295"/>
      <c r="J302" s="295"/>
      <c r="K302" s="295"/>
      <c r="L302" s="295"/>
      <c r="M302" s="295"/>
      <c r="N302" s="295">
        <f>N301</f>
        <v>12</v>
      </c>
      <c r="O302" s="295"/>
      <c r="P302" s="295"/>
      <c r="Q302" s="295"/>
      <c r="R302" s="295"/>
      <c r="S302" s="295"/>
      <c r="T302" s="295"/>
      <c r="U302" s="295"/>
      <c r="V302" s="295"/>
      <c r="W302" s="295"/>
      <c r="X302" s="295"/>
      <c r="Y302" s="411">
        <v>0</v>
      </c>
      <c r="Z302" s="411">
        <v>0</v>
      </c>
      <c r="AA302" s="411">
        <v>1</v>
      </c>
      <c r="AB302" s="411">
        <v>0</v>
      </c>
      <c r="AC302" s="411">
        <v>0</v>
      </c>
      <c r="AD302" s="411">
        <v>0</v>
      </c>
      <c r="AE302" s="411">
        <f t="shared" ref="AE302" si="528">AE301</f>
        <v>0</v>
      </c>
      <c r="AF302" s="411">
        <f t="shared" ref="AF302" si="529">AF301</f>
        <v>0</v>
      </c>
      <c r="AG302" s="411">
        <f t="shared" ref="AG302" si="530">AG301</f>
        <v>0</v>
      </c>
      <c r="AH302" s="411">
        <f t="shared" ref="AH302" si="531">AH301</f>
        <v>0</v>
      </c>
      <c r="AI302" s="411">
        <f t="shared" ref="AI302" si="532">AI301</f>
        <v>0</v>
      </c>
      <c r="AJ302" s="411">
        <f t="shared" ref="AJ302" si="533">AJ301</f>
        <v>0</v>
      </c>
      <c r="AK302" s="411">
        <f t="shared" ref="AK302" si="534">AK301</f>
        <v>0</v>
      </c>
      <c r="AL302" s="411">
        <f t="shared" ref="AL302" si="535">AL301</f>
        <v>0</v>
      </c>
      <c r="AM302" s="306"/>
    </row>
    <row r="303" spans="1:39" outlineLevel="1">
      <c r="B303" s="294"/>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412"/>
      <c r="Z303" s="425"/>
      <c r="AA303" s="425"/>
      <c r="AB303" s="425"/>
      <c r="AC303" s="425"/>
      <c r="AD303" s="425"/>
      <c r="AE303" s="425"/>
      <c r="AF303" s="425"/>
      <c r="AG303" s="425"/>
      <c r="AH303" s="425"/>
      <c r="AI303" s="425"/>
      <c r="AJ303" s="425"/>
      <c r="AK303" s="425"/>
      <c r="AL303" s="425"/>
      <c r="AM303" s="306"/>
    </row>
    <row r="304" spans="1:39" outlineLevel="1">
      <c r="A304" s="522">
        <v>26</v>
      </c>
      <c r="B304" s="520" t="s">
        <v>118</v>
      </c>
      <c r="C304" s="291" t="s">
        <v>25</v>
      </c>
      <c r="D304" s="295">
        <v>23840182</v>
      </c>
      <c r="E304" s="295">
        <v>23076588</v>
      </c>
      <c r="F304" s="295">
        <v>23076588</v>
      </c>
      <c r="G304" s="295">
        <v>23076588</v>
      </c>
      <c r="H304" s="295">
        <v>23076588</v>
      </c>
      <c r="I304" s="295">
        <v>22954453</v>
      </c>
      <c r="J304" s="295">
        <v>22954453</v>
      </c>
      <c r="K304" s="295">
        <v>22954453</v>
      </c>
      <c r="L304" s="295">
        <v>22898315</v>
      </c>
      <c r="M304" s="295">
        <v>22898315</v>
      </c>
      <c r="N304" s="295">
        <v>12</v>
      </c>
      <c r="O304" s="295">
        <v>3341</v>
      </c>
      <c r="P304" s="295">
        <v>3203</v>
      </c>
      <c r="Q304" s="295">
        <v>3203</v>
      </c>
      <c r="R304" s="295">
        <v>3203</v>
      </c>
      <c r="S304" s="295">
        <v>3203</v>
      </c>
      <c r="T304" s="295">
        <v>3185</v>
      </c>
      <c r="U304" s="295">
        <v>3185</v>
      </c>
      <c r="V304" s="295">
        <v>3185</v>
      </c>
      <c r="W304" s="295">
        <v>3172</v>
      </c>
      <c r="X304" s="295">
        <v>3172</v>
      </c>
      <c r="Y304" s="426"/>
      <c r="Z304" s="410">
        <v>0.37457889486727591</v>
      </c>
      <c r="AA304" s="410">
        <v>0.4381921214638127</v>
      </c>
      <c r="AB304" s="410">
        <v>0.10317239588917215</v>
      </c>
      <c r="AC304" s="410">
        <v>8.4056587779739067E-2</v>
      </c>
      <c r="AD304" s="410"/>
      <c r="AE304" s="410"/>
      <c r="AF304" s="410"/>
      <c r="AG304" s="415"/>
      <c r="AH304" s="415"/>
      <c r="AI304" s="415"/>
      <c r="AJ304" s="415"/>
      <c r="AK304" s="415"/>
      <c r="AL304" s="415"/>
      <c r="AM304" s="296">
        <f>SUM(Y304:AL304)</f>
        <v>0.99999999999999978</v>
      </c>
    </row>
    <row r="305" spans="1:39" outlineLevel="1">
      <c r="B305" s="294" t="s">
        <v>289</v>
      </c>
      <c r="C305" s="291" t="s">
        <v>163</v>
      </c>
      <c r="D305" s="295">
        <v>1890561</v>
      </c>
      <c r="E305" s="295">
        <v>2246961</v>
      </c>
      <c r="F305" s="295">
        <v>2272927</v>
      </c>
      <c r="G305" s="295">
        <v>2272927</v>
      </c>
      <c r="H305" s="295"/>
      <c r="I305" s="295"/>
      <c r="J305" s="295"/>
      <c r="K305" s="295"/>
      <c r="L305" s="295"/>
      <c r="M305" s="295"/>
      <c r="N305" s="295">
        <f>N304</f>
        <v>12</v>
      </c>
      <c r="O305" s="295">
        <v>303</v>
      </c>
      <c r="P305" s="295">
        <v>367</v>
      </c>
      <c r="Q305" s="295">
        <v>372</v>
      </c>
      <c r="R305" s="295">
        <v>372</v>
      </c>
      <c r="S305" s="295"/>
      <c r="T305" s="295"/>
      <c r="U305" s="295"/>
      <c r="V305" s="295"/>
      <c r="W305" s="295"/>
      <c r="X305" s="295"/>
      <c r="Y305" s="411">
        <v>0</v>
      </c>
      <c r="Z305" s="411">
        <v>0.37457889486727591</v>
      </c>
      <c r="AA305" s="411">
        <v>0.4381921214638127</v>
      </c>
      <c r="AB305" s="411">
        <v>0.10317239588917215</v>
      </c>
      <c r="AC305" s="411">
        <v>8.4056587779739067E-2</v>
      </c>
      <c r="AD305" s="411">
        <v>0</v>
      </c>
      <c r="AE305" s="411">
        <f t="shared" ref="AE305" si="536">AE304</f>
        <v>0</v>
      </c>
      <c r="AF305" s="411">
        <f t="shared" ref="AF305" si="537">AF304</f>
        <v>0</v>
      </c>
      <c r="AG305" s="411">
        <f t="shared" ref="AG305" si="538">AG304</f>
        <v>0</v>
      </c>
      <c r="AH305" s="411">
        <f t="shared" ref="AH305" si="539">AH304</f>
        <v>0</v>
      </c>
      <c r="AI305" s="411">
        <f t="shared" ref="AI305" si="540">AI304</f>
        <v>0</v>
      </c>
      <c r="AJ305" s="411">
        <f t="shared" ref="AJ305" si="541">AJ304</f>
        <v>0</v>
      </c>
      <c r="AK305" s="411">
        <f t="shared" ref="AK305" si="542">AK304</f>
        <v>0</v>
      </c>
      <c r="AL305" s="411">
        <f t="shared" ref="AL305" si="543">AL304</f>
        <v>0</v>
      </c>
      <c r="AM305" s="306"/>
    </row>
    <row r="306" spans="1:39" outlineLevel="1">
      <c r="B306" s="294"/>
      <c r="C306" s="291"/>
      <c r="D306" s="291"/>
      <c r="E306" s="291"/>
      <c r="F306" s="291"/>
      <c r="G306" s="291"/>
      <c r="H306" s="291"/>
      <c r="I306" s="291"/>
      <c r="J306" s="291"/>
      <c r="K306" s="291"/>
      <c r="L306" s="291"/>
      <c r="M306" s="291"/>
      <c r="N306" s="291"/>
      <c r="O306" s="291"/>
      <c r="P306" s="291"/>
      <c r="Q306" s="291"/>
      <c r="R306" s="291"/>
      <c r="S306" s="291"/>
      <c r="T306" s="291"/>
      <c r="U306" s="291"/>
      <c r="V306" s="291"/>
      <c r="W306" s="291"/>
      <c r="X306" s="291"/>
      <c r="Y306" s="412"/>
      <c r="Z306" s="425"/>
      <c r="AA306" s="425"/>
      <c r="AB306" s="425"/>
      <c r="AC306" s="425"/>
      <c r="AD306" s="425"/>
      <c r="AE306" s="425"/>
      <c r="AF306" s="425"/>
      <c r="AG306" s="425"/>
      <c r="AH306" s="425"/>
      <c r="AI306" s="425"/>
      <c r="AJ306" s="425"/>
      <c r="AK306" s="425"/>
      <c r="AL306" s="425"/>
      <c r="AM306" s="306"/>
    </row>
    <row r="307" spans="1:39" ht="30" outlineLevel="1">
      <c r="A307" s="522">
        <v>27</v>
      </c>
      <c r="B307" s="520" t="s">
        <v>119</v>
      </c>
      <c r="C307" s="291" t="s">
        <v>25</v>
      </c>
      <c r="D307" s="295">
        <v>65908</v>
      </c>
      <c r="E307" s="295">
        <v>65908</v>
      </c>
      <c r="F307" s="295">
        <v>62249</v>
      </c>
      <c r="G307" s="295">
        <v>56749</v>
      </c>
      <c r="H307" s="295">
        <v>53584</v>
      </c>
      <c r="I307" s="295">
        <v>44903</v>
      </c>
      <c r="J307" s="295">
        <v>42087</v>
      </c>
      <c r="K307" s="295">
        <v>33654</v>
      </c>
      <c r="L307" s="295">
        <v>27309</v>
      </c>
      <c r="M307" s="295">
        <v>22379</v>
      </c>
      <c r="N307" s="295">
        <v>12</v>
      </c>
      <c r="O307" s="295">
        <v>12</v>
      </c>
      <c r="P307" s="295">
        <v>12</v>
      </c>
      <c r="Q307" s="295">
        <v>12</v>
      </c>
      <c r="R307" s="295">
        <v>11</v>
      </c>
      <c r="S307" s="295">
        <v>11</v>
      </c>
      <c r="T307" s="295">
        <v>10</v>
      </c>
      <c r="U307" s="295">
        <v>9</v>
      </c>
      <c r="V307" s="295">
        <v>8</v>
      </c>
      <c r="W307" s="295">
        <v>7</v>
      </c>
      <c r="X307" s="295">
        <v>6</v>
      </c>
      <c r="Y307" s="426"/>
      <c r="Z307" s="410">
        <v>1</v>
      </c>
      <c r="AA307" s="410"/>
      <c r="AB307" s="410"/>
      <c r="AC307" s="410"/>
      <c r="AD307" s="410"/>
      <c r="AE307" s="410"/>
      <c r="AF307" s="410"/>
      <c r="AG307" s="415"/>
      <c r="AH307" s="415"/>
      <c r="AI307" s="415"/>
      <c r="AJ307" s="415"/>
      <c r="AK307" s="415"/>
      <c r="AL307" s="415"/>
      <c r="AM307" s="296">
        <f>SUM(Y307:AL307)</f>
        <v>1</v>
      </c>
    </row>
    <row r="308" spans="1:39" outlineLevel="1">
      <c r="B308" s="294" t="s">
        <v>289</v>
      </c>
      <c r="C308" s="291" t="s">
        <v>163</v>
      </c>
      <c r="D308" s="295"/>
      <c r="E308" s="295"/>
      <c r="F308" s="295"/>
      <c r="G308" s="295"/>
      <c r="H308" s="295"/>
      <c r="I308" s="295"/>
      <c r="J308" s="295"/>
      <c r="K308" s="295"/>
      <c r="L308" s="295"/>
      <c r="M308" s="295"/>
      <c r="N308" s="295">
        <f>N307</f>
        <v>12</v>
      </c>
      <c r="O308" s="295"/>
      <c r="P308" s="295"/>
      <c r="Q308" s="295"/>
      <c r="R308" s="295"/>
      <c r="S308" s="295"/>
      <c r="T308" s="295"/>
      <c r="U308" s="295"/>
      <c r="V308" s="295"/>
      <c r="W308" s="295"/>
      <c r="X308" s="295"/>
      <c r="Y308" s="411">
        <v>0</v>
      </c>
      <c r="Z308" s="411">
        <v>0</v>
      </c>
      <c r="AA308" s="411">
        <v>0</v>
      </c>
      <c r="AB308" s="411">
        <v>0</v>
      </c>
      <c r="AC308" s="411">
        <v>0</v>
      </c>
      <c r="AD308" s="411">
        <v>1</v>
      </c>
      <c r="AE308" s="411">
        <f t="shared" ref="AE308" si="544">AE307</f>
        <v>0</v>
      </c>
      <c r="AF308" s="411">
        <f t="shared" ref="AF308" si="545">AF307</f>
        <v>0</v>
      </c>
      <c r="AG308" s="411">
        <f t="shared" ref="AG308" si="546">AG307</f>
        <v>0</v>
      </c>
      <c r="AH308" s="411">
        <f t="shared" ref="AH308" si="547">AH307</f>
        <v>0</v>
      </c>
      <c r="AI308" s="411">
        <f t="shared" ref="AI308" si="548">AI307</f>
        <v>0</v>
      </c>
      <c r="AJ308" s="411">
        <f t="shared" ref="AJ308" si="549">AJ307</f>
        <v>0</v>
      </c>
      <c r="AK308" s="411">
        <f t="shared" ref="AK308" si="550">AK307</f>
        <v>0</v>
      </c>
      <c r="AL308" s="411">
        <f t="shared" ref="AL308" si="551">AL307</f>
        <v>0</v>
      </c>
      <c r="AM308" s="306"/>
    </row>
    <row r="309" spans="1:39" outlineLevel="1">
      <c r="B309" s="294"/>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2"/>
      <c r="Z309" s="425"/>
      <c r="AA309" s="425"/>
      <c r="AB309" s="425"/>
      <c r="AC309" s="425"/>
      <c r="AD309" s="425"/>
      <c r="AE309" s="425"/>
      <c r="AF309" s="425"/>
      <c r="AG309" s="425"/>
      <c r="AH309" s="425"/>
      <c r="AI309" s="425"/>
      <c r="AJ309" s="425"/>
      <c r="AK309" s="425"/>
      <c r="AL309" s="425"/>
      <c r="AM309" s="306"/>
    </row>
    <row r="310" spans="1:39" ht="30" outlineLevel="1">
      <c r="A310" s="522">
        <v>28</v>
      </c>
      <c r="B310" s="520" t="s">
        <v>120</v>
      </c>
      <c r="C310" s="291" t="s">
        <v>25</v>
      </c>
      <c r="D310" s="295">
        <v>339878</v>
      </c>
      <c r="E310" s="295">
        <v>339878</v>
      </c>
      <c r="F310" s="295">
        <v>339878</v>
      </c>
      <c r="G310" s="295">
        <v>339878</v>
      </c>
      <c r="H310" s="295">
        <v>339878</v>
      </c>
      <c r="I310" s="295">
        <v>339878</v>
      </c>
      <c r="J310" s="295">
        <v>339878</v>
      </c>
      <c r="K310" s="295">
        <v>339878</v>
      </c>
      <c r="L310" s="295">
        <v>339878</v>
      </c>
      <c r="M310" s="295">
        <v>339878</v>
      </c>
      <c r="N310" s="295">
        <v>12</v>
      </c>
      <c r="O310" s="295">
        <v>64</v>
      </c>
      <c r="P310" s="295">
        <v>64</v>
      </c>
      <c r="Q310" s="295">
        <v>64</v>
      </c>
      <c r="R310" s="295">
        <v>64</v>
      </c>
      <c r="S310" s="295">
        <v>64</v>
      </c>
      <c r="T310" s="295">
        <v>64</v>
      </c>
      <c r="U310" s="295">
        <v>64</v>
      </c>
      <c r="V310" s="295">
        <v>64</v>
      </c>
      <c r="W310" s="295">
        <v>64</v>
      </c>
      <c r="X310" s="295">
        <v>64</v>
      </c>
      <c r="Y310" s="426"/>
      <c r="Z310" s="410"/>
      <c r="AA310" s="410">
        <v>1</v>
      </c>
      <c r="AB310" s="410"/>
      <c r="AC310" s="410"/>
      <c r="AD310" s="410"/>
      <c r="AE310" s="410"/>
      <c r="AF310" s="410"/>
      <c r="AG310" s="415"/>
      <c r="AH310" s="415"/>
      <c r="AI310" s="415"/>
      <c r="AJ310" s="415"/>
      <c r="AK310" s="415"/>
      <c r="AL310" s="415"/>
      <c r="AM310" s="296">
        <f>SUM(Y310:AL310)</f>
        <v>1</v>
      </c>
    </row>
    <row r="311" spans="1:39" outlineLevel="1">
      <c r="B311" s="294" t="s">
        <v>289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v>0</v>
      </c>
      <c r="Z311" s="411">
        <v>1</v>
      </c>
      <c r="AA311" s="411">
        <v>0</v>
      </c>
      <c r="AB311" s="411">
        <v>0</v>
      </c>
      <c r="AC311" s="411">
        <v>0</v>
      </c>
      <c r="AD311" s="411">
        <v>0</v>
      </c>
      <c r="AE311" s="411">
        <f t="shared" ref="AE311" si="552">AE310</f>
        <v>0</v>
      </c>
      <c r="AF311" s="411">
        <f t="shared" ref="AF311" si="553">AF310</f>
        <v>0</v>
      </c>
      <c r="AG311" s="411">
        <f t="shared" ref="AG311" si="554">AG310</f>
        <v>0</v>
      </c>
      <c r="AH311" s="411">
        <f t="shared" ref="AH311" si="555">AH310</f>
        <v>0</v>
      </c>
      <c r="AI311" s="411">
        <f t="shared" ref="AI311" si="556">AI310</f>
        <v>0</v>
      </c>
      <c r="AJ311" s="411">
        <f t="shared" ref="AJ311" si="557">AJ310</f>
        <v>0</v>
      </c>
      <c r="AK311" s="411">
        <f t="shared" ref="AK311" si="558">AK310</f>
        <v>0</v>
      </c>
      <c r="AL311" s="411">
        <f t="shared" ref="AL311" si="559">AL310</f>
        <v>0</v>
      </c>
      <c r="AM311" s="306"/>
    </row>
    <row r="312" spans="1:39" outlineLevel="1">
      <c r="B312" s="294"/>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2"/>
      <c r="Z312" s="425"/>
      <c r="AA312" s="425"/>
      <c r="AB312" s="425"/>
      <c r="AC312" s="425"/>
      <c r="AD312" s="425"/>
      <c r="AE312" s="425"/>
      <c r="AF312" s="425"/>
      <c r="AG312" s="425"/>
      <c r="AH312" s="425"/>
      <c r="AI312" s="425"/>
      <c r="AJ312" s="425"/>
      <c r="AK312" s="425"/>
      <c r="AL312" s="425"/>
      <c r="AM312" s="306"/>
    </row>
    <row r="313" spans="1:39" ht="30" outlineLevel="1">
      <c r="A313" s="522">
        <v>29</v>
      </c>
      <c r="B313" s="520" t="s">
        <v>755</v>
      </c>
      <c r="C313" s="291" t="s">
        <v>25</v>
      </c>
      <c r="D313" s="295">
        <v>900782</v>
      </c>
      <c r="E313" s="295">
        <v>900782</v>
      </c>
      <c r="F313" s="295">
        <v>900782</v>
      </c>
      <c r="G313" s="295">
        <v>900782</v>
      </c>
      <c r="H313" s="295">
        <v>900782</v>
      </c>
      <c r="I313" s="295">
        <v>900782</v>
      </c>
      <c r="J313" s="295">
        <v>900782</v>
      </c>
      <c r="K313" s="295">
        <v>900782</v>
      </c>
      <c r="L313" s="295">
        <v>900782</v>
      </c>
      <c r="M313" s="295">
        <v>900782</v>
      </c>
      <c r="N313" s="295">
        <v>0</v>
      </c>
      <c r="O313" s="295"/>
      <c r="P313" s="295"/>
      <c r="Q313" s="295"/>
      <c r="R313" s="295"/>
      <c r="S313" s="295"/>
      <c r="T313" s="295"/>
      <c r="U313" s="295"/>
      <c r="V313" s="295"/>
      <c r="W313" s="295"/>
      <c r="X313" s="295"/>
      <c r="Y313" s="426"/>
      <c r="Z313" s="410"/>
      <c r="AA313" s="410"/>
      <c r="AB313" s="410"/>
      <c r="AC313" s="410"/>
      <c r="AD313" s="410">
        <v>1</v>
      </c>
      <c r="AE313" s="410"/>
      <c r="AF313" s="410"/>
      <c r="AG313" s="415"/>
      <c r="AH313" s="415"/>
      <c r="AI313" s="415"/>
      <c r="AJ313" s="415"/>
      <c r="AK313" s="415"/>
      <c r="AL313" s="415"/>
      <c r="AM313" s="296">
        <f>SUM(Y313:AL313)</f>
        <v>1</v>
      </c>
    </row>
    <row r="314" spans="1:39" outlineLevel="1">
      <c r="B314" s="294" t="s">
        <v>289</v>
      </c>
      <c r="C314" s="291" t="s">
        <v>163</v>
      </c>
      <c r="D314" s="295"/>
      <c r="E314" s="295"/>
      <c r="F314" s="295"/>
      <c r="G314" s="295"/>
      <c r="H314" s="295"/>
      <c r="I314" s="295"/>
      <c r="J314" s="295"/>
      <c r="K314" s="295"/>
      <c r="L314" s="295"/>
      <c r="M314" s="295"/>
      <c r="N314" s="295">
        <f>N313</f>
        <v>0</v>
      </c>
      <c r="O314" s="295"/>
      <c r="P314" s="295"/>
      <c r="Q314" s="295"/>
      <c r="R314" s="295"/>
      <c r="S314" s="295"/>
      <c r="T314" s="295"/>
      <c r="U314" s="295"/>
      <c r="V314" s="295"/>
      <c r="W314" s="295"/>
      <c r="X314" s="295"/>
      <c r="Y314" s="411">
        <f>Y313</f>
        <v>0</v>
      </c>
      <c r="Z314" s="411">
        <f t="shared" ref="Z314" si="560">Z313</f>
        <v>0</v>
      </c>
      <c r="AA314" s="411">
        <f t="shared" ref="AA314" si="561">AA313</f>
        <v>0</v>
      </c>
      <c r="AB314" s="411">
        <f t="shared" ref="AB314" si="562">AB313</f>
        <v>0</v>
      </c>
      <c r="AC314" s="411">
        <f t="shared" ref="AC314" si="563">AC313</f>
        <v>0</v>
      </c>
      <c r="AD314" s="411">
        <f t="shared" ref="AD314" si="564">AD313</f>
        <v>1</v>
      </c>
      <c r="AE314" s="411">
        <f t="shared" ref="AE314" si="565">AE313</f>
        <v>0</v>
      </c>
      <c r="AF314" s="411">
        <f t="shared" ref="AF314" si="566">AF313</f>
        <v>0</v>
      </c>
      <c r="AG314" s="411">
        <f t="shared" ref="AG314" si="567">AG313</f>
        <v>0</v>
      </c>
      <c r="AH314" s="411">
        <f t="shared" ref="AH314" si="568">AH313</f>
        <v>0</v>
      </c>
      <c r="AI314" s="411">
        <f t="shared" ref="AI314" si="569">AI313</f>
        <v>0</v>
      </c>
      <c r="AJ314" s="411">
        <f t="shared" ref="AJ314" si="570">AJ313</f>
        <v>0</v>
      </c>
      <c r="AK314" s="411">
        <f t="shared" ref="AK314" si="571">AK313</f>
        <v>0</v>
      </c>
      <c r="AL314" s="411">
        <f t="shared" ref="AL314" si="572">AL313</f>
        <v>0</v>
      </c>
      <c r="AM314" s="306"/>
    </row>
    <row r="315" spans="1:39" outlineLevel="1">
      <c r="B315" s="294"/>
      <c r="C315" s="291"/>
      <c r="D315" s="291"/>
      <c r="E315" s="291"/>
      <c r="F315" s="291"/>
      <c r="G315" s="291"/>
      <c r="H315" s="291"/>
      <c r="I315" s="291"/>
      <c r="J315" s="291"/>
      <c r="K315" s="291"/>
      <c r="L315" s="291"/>
      <c r="M315" s="291"/>
      <c r="N315" s="291"/>
      <c r="O315" s="291"/>
      <c r="P315" s="291"/>
      <c r="Q315" s="291"/>
      <c r="R315" s="291"/>
      <c r="S315" s="291"/>
      <c r="T315" s="291"/>
      <c r="U315" s="291"/>
      <c r="V315" s="291"/>
      <c r="W315" s="291"/>
      <c r="X315" s="291"/>
      <c r="Y315" s="412"/>
      <c r="Z315" s="425"/>
      <c r="AA315" s="425"/>
      <c r="AB315" s="425"/>
      <c r="AC315" s="425"/>
      <c r="AD315" s="425"/>
      <c r="AE315" s="425"/>
      <c r="AF315" s="425"/>
      <c r="AG315" s="425"/>
      <c r="AH315" s="425"/>
      <c r="AI315" s="425"/>
      <c r="AJ315" s="425"/>
      <c r="AK315" s="425"/>
      <c r="AL315" s="425"/>
      <c r="AM315" s="306"/>
    </row>
    <row r="316" spans="1:39" ht="30" outlineLevel="1">
      <c r="A316" s="522">
        <v>30</v>
      </c>
      <c r="B316" s="520" t="s">
        <v>122</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26"/>
      <c r="Z316" s="410"/>
      <c r="AA316" s="410"/>
      <c r="AB316" s="410"/>
      <c r="AC316" s="410"/>
      <c r="AD316" s="410"/>
      <c r="AE316" s="410"/>
      <c r="AF316" s="410"/>
      <c r="AG316" s="415"/>
      <c r="AH316" s="415"/>
      <c r="AI316" s="415"/>
      <c r="AJ316" s="415"/>
      <c r="AK316" s="415"/>
      <c r="AL316" s="415"/>
      <c r="AM316" s="296">
        <f>SUM(Y316:AL316)</f>
        <v>0</v>
      </c>
    </row>
    <row r="317" spans="1:39" outlineLevel="1">
      <c r="B317" s="294" t="s">
        <v>289</v>
      </c>
      <c r="C317" s="291" t="s">
        <v>163</v>
      </c>
      <c r="D317" s="295">
        <v>701185</v>
      </c>
      <c r="E317" s="295">
        <v>701185</v>
      </c>
      <c r="F317" s="295">
        <v>701185</v>
      </c>
      <c r="G317" s="295"/>
      <c r="H317" s="295"/>
      <c r="I317" s="295"/>
      <c r="J317" s="295"/>
      <c r="K317" s="295"/>
      <c r="L317" s="295"/>
      <c r="M317" s="295"/>
      <c r="N317" s="295">
        <f>N316</f>
        <v>12</v>
      </c>
      <c r="O317" s="295">
        <v>87</v>
      </c>
      <c r="P317" s="295">
        <v>87</v>
      </c>
      <c r="Q317" s="295">
        <v>87</v>
      </c>
      <c r="R317" s="295"/>
      <c r="S317" s="295"/>
      <c r="T317" s="295"/>
      <c r="U317" s="295"/>
      <c r="V317" s="295"/>
      <c r="W317" s="295"/>
      <c r="X317" s="295"/>
      <c r="Y317" s="411">
        <f>Y316</f>
        <v>0</v>
      </c>
      <c r="Z317" s="411">
        <f t="shared" ref="Z317" si="573">Z316</f>
        <v>0</v>
      </c>
      <c r="AA317" s="411">
        <v>1</v>
      </c>
      <c r="AB317" s="411">
        <f t="shared" ref="AB317" si="574">AB316</f>
        <v>0</v>
      </c>
      <c r="AC317" s="411">
        <f t="shared" ref="AC317" si="575">AC316</f>
        <v>0</v>
      </c>
      <c r="AD317" s="411">
        <f t="shared" ref="AD317" si="576">AD316</f>
        <v>0</v>
      </c>
      <c r="AE317" s="411">
        <f t="shared" ref="AE317" si="577">AE316</f>
        <v>0</v>
      </c>
      <c r="AF317" s="411">
        <f t="shared" ref="AF317" si="578">AF316</f>
        <v>0</v>
      </c>
      <c r="AG317" s="411">
        <f t="shared" ref="AG317" si="579">AG316</f>
        <v>0</v>
      </c>
      <c r="AH317" s="411">
        <f t="shared" ref="AH317" si="580">AH316</f>
        <v>0</v>
      </c>
      <c r="AI317" s="411">
        <f t="shared" ref="AI317" si="581">AI316</f>
        <v>0</v>
      </c>
      <c r="AJ317" s="411">
        <f t="shared" ref="AJ317" si="582">AJ316</f>
        <v>0</v>
      </c>
      <c r="AK317" s="411">
        <f t="shared" ref="AK317" si="583">AK316</f>
        <v>0</v>
      </c>
      <c r="AL317" s="411">
        <f t="shared" ref="AL317" si="584">AL316</f>
        <v>0</v>
      </c>
      <c r="AM317" s="306"/>
    </row>
    <row r="318" spans="1:39" outlineLevel="1">
      <c r="B318" s="294"/>
      <c r="C318" s="291"/>
      <c r="D318" s="291"/>
      <c r="E318" s="291"/>
      <c r="F318" s="291"/>
      <c r="G318" s="291"/>
      <c r="H318" s="291"/>
      <c r="I318" s="291"/>
      <c r="J318" s="291"/>
      <c r="K318" s="291"/>
      <c r="L318" s="291"/>
      <c r="M318" s="291"/>
      <c r="N318" s="291"/>
      <c r="O318" s="291"/>
      <c r="P318" s="291"/>
      <c r="Q318" s="291"/>
      <c r="R318" s="291"/>
      <c r="S318" s="291"/>
      <c r="T318" s="291"/>
      <c r="U318" s="291"/>
      <c r="V318" s="291"/>
      <c r="W318" s="291"/>
      <c r="X318" s="291"/>
      <c r="Y318" s="412"/>
      <c r="Z318" s="425"/>
      <c r="AA318" s="425"/>
      <c r="AB318" s="425"/>
      <c r="AC318" s="425"/>
      <c r="AD318" s="425"/>
      <c r="AE318" s="425"/>
      <c r="AF318" s="425"/>
      <c r="AG318" s="425"/>
      <c r="AH318" s="425"/>
      <c r="AI318" s="425"/>
      <c r="AJ318" s="425"/>
      <c r="AK318" s="425"/>
      <c r="AL318" s="425"/>
      <c r="AM318" s="306"/>
    </row>
    <row r="319" spans="1:39" ht="30" outlineLevel="1">
      <c r="A319" s="522">
        <v>31</v>
      </c>
      <c r="B319" s="520" t="s">
        <v>123</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26"/>
      <c r="Z319" s="410"/>
      <c r="AA319" s="410"/>
      <c r="AB319" s="410"/>
      <c r="AC319" s="410"/>
      <c r="AD319" s="410"/>
      <c r="AE319" s="410"/>
      <c r="AF319" s="410"/>
      <c r="AG319" s="415"/>
      <c r="AH319" s="415"/>
      <c r="AI319" s="415"/>
      <c r="AJ319" s="415"/>
      <c r="AK319" s="415"/>
      <c r="AL319" s="415"/>
      <c r="AM319" s="296">
        <f>SUM(Y319:AL319)</f>
        <v>0</v>
      </c>
    </row>
    <row r="320" spans="1:39" outlineLevel="1">
      <c r="B320" s="294" t="s">
        <v>289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 t="shared" ref="Z320" si="585">Z319</f>
        <v>0</v>
      </c>
      <c r="AA320" s="411">
        <f t="shared" ref="AA320" si="586">AA319</f>
        <v>0</v>
      </c>
      <c r="AB320" s="411">
        <f t="shared" ref="AB320" si="587">AB319</f>
        <v>0</v>
      </c>
      <c r="AC320" s="411">
        <f t="shared" ref="AC320" si="588">AC319</f>
        <v>0</v>
      </c>
      <c r="AD320" s="411">
        <f t="shared" ref="AD320" si="589">AD319</f>
        <v>0</v>
      </c>
      <c r="AE320" s="411">
        <f t="shared" ref="AE320" si="590">AE319</f>
        <v>0</v>
      </c>
      <c r="AF320" s="411">
        <f t="shared" ref="AF320" si="591">AF319</f>
        <v>0</v>
      </c>
      <c r="AG320" s="411">
        <f t="shared" ref="AG320" si="592">AG319</f>
        <v>0</v>
      </c>
      <c r="AH320" s="411">
        <f t="shared" ref="AH320" si="593">AH319</f>
        <v>0</v>
      </c>
      <c r="AI320" s="411">
        <f t="shared" ref="AI320" si="594">AI319</f>
        <v>0</v>
      </c>
      <c r="AJ320" s="411">
        <f t="shared" ref="AJ320" si="595">AJ319</f>
        <v>0</v>
      </c>
      <c r="AK320" s="411">
        <f t="shared" ref="AK320" si="596">AK319</f>
        <v>0</v>
      </c>
      <c r="AL320" s="411">
        <f t="shared" ref="AL320" si="597">AL319</f>
        <v>0</v>
      </c>
      <c r="AM320" s="306"/>
    </row>
    <row r="321" spans="1:39" outlineLevel="1">
      <c r="B321" s="520"/>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412"/>
      <c r="Z321" s="425"/>
      <c r="AA321" s="425"/>
      <c r="AB321" s="425"/>
      <c r="AC321" s="425"/>
      <c r="AD321" s="425"/>
      <c r="AE321" s="425"/>
      <c r="AF321" s="425"/>
      <c r="AG321" s="425"/>
      <c r="AH321" s="425"/>
      <c r="AI321" s="425"/>
      <c r="AJ321" s="425"/>
      <c r="AK321" s="425"/>
      <c r="AL321" s="425"/>
      <c r="AM321" s="306"/>
    </row>
    <row r="322" spans="1:39" ht="30" outlineLevel="1">
      <c r="A322" s="522">
        <v>32</v>
      </c>
      <c r="B322" s="520" t="s">
        <v>124</v>
      </c>
      <c r="C322" s="291" t="s">
        <v>25</v>
      </c>
      <c r="D322" s="295"/>
      <c r="E322" s="295"/>
      <c r="F322" s="295"/>
      <c r="G322" s="295"/>
      <c r="H322" s="295"/>
      <c r="I322" s="295"/>
      <c r="J322" s="295"/>
      <c r="K322" s="295"/>
      <c r="L322" s="295"/>
      <c r="M322" s="295"/>
      <c r="N322" s="295">
        <v>12</v>
      </c>
      <c r="O322" s="295"/>
      <c r="P322" s="295"/>
      <c r="Q322" s="295"/>
      <c r="R322" s="295"/>
      <c r="S322" s="295"/>
      <c r="T322" s="295"/>
      <c r="U322" s="295"/>
      <c r="V322" s="295"/>
      <c r="W322" s="295"/>
      <c r="X322" s="295"/>
      <c r="Y322" s="426"/>
      <c r="Z322" s="410"/>
      <c r="AA322" s="410"/>
      <c r="AB322" s="410"/>
      <c r="AC322" s="410"/>
      <c r="AD322" s="410"/>
      <c r="AE322" s="410"/>
      <c r="AF322" s="410"/>
      <c r="AG322" s="415"/>
      <c r="AH322" s="415"/>
      <c r="AI322" s="415"/>
      <c r="AJ322" s="415"/>
      <c r="AK322" s="415"/>
      <c r="AL322" s="415"/>
      <c r="AM322" s="296">
        <f>SUM(Y322:AL322)</f>
        <v>0</v>
      </c>
    </row>
    <row r="323" spans="1:39" outlineLevel="1">
      <c r="B323" s="294" t="s">
        <v>289</v>
      </c>
      <c r="C323" s="291" t="s">
        <v>163</v>
      </c>
      <c r="D323" s="295">
        <v>62802</v>
      </c>
      <c r="E323" s="295"/>
      <c r="F323" s="295"/>
      <c r="G323" s="295"/>
      <c r="H323" s="295"/>
      <c r="I323" s="295"/>
      <c r="J323" s="295"/>
      <c r="K323" s="295"/>
      <c r="L323" s="295"/>
      <c r="M323" s="295"/>
      <c r="N323" s="295">
        <f>N322</f>
        <v>12</v>
      </c>
      <c r="O323" s="295">
        <v>4</v>
      </c>
      <c r="P323" s="295"/>
      <c r="Q323" s="295"/>
      <c r="R323" s="295"/>
      <c r="S323" s="295"/>
      <c r="T323" s="295"/>
      <c r="U323" s="295"/>
      <c r="V323" s="295"/>
      <c r="W323" s="295"/>
      <c r="X323" s="295"/>
      <c r="Y323" s="411">
        <f>Y322</f>
        <v>0</v>
      </c>
      <c r="Z323" s="411">
        <f t="shared" ref="Z323" si="598">Z322</f>
        <v>0</v>
      </c>
      <c r="AA323" s="411">
        <v>1</v>
      </c>
      <c r="AB323" s="411">
        <f t="shared" ref="AB323" si="599">AB322</f>
        <v>0</v>
      </c>
      <c r="AC323" s="411">
        <f t="shared" ref="AC323" si="600">AC322</f>
        <v>0</v>
      </c>
      <c r="AD323" s="411">
        <f t="shared" ref="AD323" si="601">AD322</f>
        <v>0</v>
      </c>
      <c r="AE323" s="411">
        <f t="shared" ref="AE323" si="602">AE322</f>
        <v>0</v>
      </c>
      <c r="AF323" s="411">
        <f t="shared" ref="AF323" si="603">AF322</f>
        <v>0</v>
      </c>
      <c r="AG323" s="411">
        <f t="shared" ref="AG323" si="604">AG322</f>
        <v>0</v>
      </c>
      <c r="AH323" s="411">
        <f t="shared" ref="AH323" si="605">AH322</f>
        <v>0</v>
      </c>
      <c r="AI323" s="411">
        <f t="shared" ref="AI323" si="606">AI322</f>
        <v>0</v>
      </c>
      <c r="AJ323" s="411">
        <f t="shared" ref="AJ323" si="607">AJ322</f>
        <v>0</v>
      </c>
      <c r="AK323" s="411">
        <f t="shared" ref="AK323" si="608">AK322</f>
        <v>0</v>
      </c>
      <c r="AL323" s="411">
        <f t="shared" ref="AL323" si="609">AL322</f>
        <v>0</v>
      </c>
      <c r="AM323" s="306"/>
    </row>
    <row r="324" spans="1:39" outlineLevel="1">
      <c r="B324" s="520"/>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412"/>
      <c r="Z324" s="425"/>
      <c r="AA324" s="425"/>
      <c r="AB324" s="425"/>
      <c r="AC324" s="425"/>
      <c r="AD324" s="425"/>
      <c r="AE324" s="425"/>
      <c r="AF324" s="425"/>
      <c r="AG324" s="425"/>
      <c r="AH324" s="425"/>
      <c r="AI324" s="425"/>
      <c r="AJ324" s="425"/>
      <c r="AK324" s="425"/>
      <c r="AL324" s="425"/>
      <c r="AM324" s="306"/>
    </row>
    <row r="325" spans="1:39" ht="15.75" outlineLevel="1">
      <c r="B325" s="288" t="s">
        <v>501</v>
      </c>
      <c r="C325" s="291"/>
      <c r="D325" s="291"/>
      <c r="E325" s="291"/>
      <c r="F325" s="291"/>
      <c r="G325" s="291"/>
      <c r="H325" s="291"/>
      <c r="I325" s="291"/>
      <c r="J325" s="291"/>
      <c r="K325" s="291"/>
      <c r="L325" s="291"/>
      <c r="M325" s="291"/>
      <c r="N325" s="291"/>
      <c r="O325" s="291"/>
      <c r="P325" s="291"/>
      <c r="Q325" s="291"/>
      <c r="R325" s="291"/>
      <c r="S325" s="291"/>
      <c r="T325" s="291"/>
      <c r="U325" s="291"/>
      <c r="V325" s="291"/>
      <c r="W325" s="291"/>
      <c r="X325" s="291"/>
      <c r="Y325" s="412"/>
      <c r="Z325" s="425"/>
      <c r="AA325" s="425"/>
      <c r="AB325" s="425"/>
      <c r="AC325" s="425"/>
      <c r="AD325" s="425"/>
      <c r="AE325" s="425"/>
      <c r="AF325" s="425"/>
      <c r="AG325" s="425"/>
      <c r="AH325" s="425"/>
      <c r="AI325" s="425"/>
      <c r="AJ325" s="425"/>
      <c r="AK325" s="425"/>
      <c r="AL325" s="425"/>
      <c r="AM325" s="306"/>
    </row>
    <row r="326" spans="1:39" outlineLevel="1">
      <c r="A326" s="522">
        <v>33</v>
      </c>
      <c r="B326" s="520" t="s">
        <v>125</v>
      </c>
      <c r="C326" s="291" t="s">
        <v>25</v>
      </c>
      <c r="D326" s="295"/>
      <c r="E326" s="295"/>
      <c r="F326" s="295"/>
      <c r="G326" s="295"/>
      <c r="H326" s="295"/>
      <c r="I326" s="295"/>
      <c r="J326" s="295"/>
      <c r="K326" s="295"/>
      <c r="L326" s="295"/>
      <c r="M326" s="295"/>
      <c r="N326" s="295">
        <v>0</v>
      </c>
      <c r="O326" s="295"/>
      <c r="P326" s="295"/>
      <c r="Q326" s="295"/>
      <c r="R326" s="295"/>
      <c r="S326" s="295"/>
      <c r="T326" s="295"/>
      <c r="U326" s="295"/>
      <c r="V326" s="295"/>
      <c r="W326" s="295"/>
      <c r="X326" s="295"/>
      <c r="Y326" s="426"/>
      <c r="Z326" s="410"/>
      <c r="AA326" s="410"/>
      <c r="AB326" s="410"/>
      <c r="AC326" s="410"/>
      <c r="AD326" s="410"/>
      <c r="AE326" s="410"/>
      <c r="AF326" s="410"/>
      <c r="AG326" s="415"/>
      <c r="AH326" s="415"/>
      <c r="AI326" s="415"/>
      <c r="AJ326" s="415"/>
      <c r="AK326" s="415"/>
      <c r="AL326" s="415"/>
      <c r="AM326" s="296">
        <f>SUM(Y326:AL326)</f>
        <v>0</v>
      </c>
    </row>
    <row r="327" spans="1:39" outlineLevel="1">
      <c r="B327" s="294" t="s">
        <v>289</v>
      </c>
      <c r="C327" s="291" t="s">
        <v>163</v>
      </c>
      <c r="D327" s="295"/>
      <c r="E327" s="295"/>
      <c r="F327" s="295"/>
      <c r="G327" s="295"/>
      <c r="H327" s="295"/>
      <c r="I327" s="295"/>
      <c r="J327" s="295"/>
      <c r="K327" s="295"/>
      <c r="L327" s="295"/>
      <c r="M327" s="295"/>
      <c r="N327" s="295">
        <f>N326</f>
        <v>0</v>
      </c>
      <c r="O327" s="295"/>
      <c r="P327" s="295"/>
      <c r="Q327" s="295"/>
      <c r="R327" s="295"/>
      <c r="S327" s="295"/>
      <c r="T327" s="295"/>
      <c r="U327" s="295"/>
      <c r="V327" s="295"/>
      <c r="W327" s="295"/>
      <c r="X327" s="295"/>
      <c r="Y327" s="411">
        <f>Y326</f>
        <v>0</v>
      </c>
      <c r="Z327" s="411">
        <f t="shared" ref="Z327" si="610">Z326</f>
        <v>0</v>
      </c>
      <c r="AA327" s="411">
        <f t="shared" ref="AA327" si="611">AA326</f>
        <v>0</v>
      </c>
      <c r="AB327" s="411">
        <f t="shared" ref="AB327" si="612">AB326</f>
        <v>0</v>
      </c>
      <c r="AC327" s="411">
        <f t="shared" ref="AC327" si="613">AC326</f>
        <v>0</v>
      </c>
      <c r="AD327" s="411">
        <f t="shared" ref="AD327" si="614">AD326</f>
        <v>0</v>
      </c>
      <c r="AE327" s="411">
        <f t="shared" ref="AE327" si="615">AE326</f>
        <v>0</v>
      </c>
      <c r="AF327" s="411">
        <f t="shared" ref="AF327" si="616">AF326</f>
        <v>0</v>
      </c>
      <c r="AG327" s="411">
        <f t="shared" ref="AG327" si="617">AG326</f>
        <v>0</v>
      </c>
      <c r="AH327" s="411">
        <f t="shared" ref="AH327" si="618">AH326</f>
        <v>0</v>
      </c>
      <c r="AI327" s="411">
        <f t="shared" ref="AI327" si="619">AI326</f>
        <v>0</v>
      </c>
      <c r="AJ327" s="411">
        <f t="shared" ref="AJ327" si="620">AJ326</f>
        <v>0</v>
      </c>
      <c r="AK327" s="411">
        <f t="shared" ref="AK327" si="621">AK326</f>
        <v>0</v>
      </c>
      <c r="AL327" s="411">
        <f t="shared" ref="AL327" si="622">AL326</f>
        <v>0</v>
      </c>
      <c r="AM327" s="306"/>
    </row>
    <row r="328" spans="1:39" outlineLevel="1">
      <c r="B328" s="520"/>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412"/>
      <c r="Z328" s="425"/>
      <c r="AA328" s="425"/>
      <c r="AB328" s="425"/>
      <c r="AC328" s="425"/>
      <c r="AD328" s="425"/>
      <c r="AE328" s="425"/>
      <c r="AF328" s="425"/>
      <c r="AG328" s="425"/>
      <c r="AH328" s="425"/>
      <c r="AI328" s="425"/>
      <c r="AJ328" s="425"/>
      <c r="AK328" s="425"/>
      <c r="AL328" s="425"/>
      <c r="AM328" s="306"/>
    </row>
    <row r="329" spans="1:39" outlineLevel="1">
      <c r="A329" s="522">
        <v>34</v>
      </c>
      <c r="B329" s="520" t="s">
        <v>126</v>
      </c>
      <c r="C329" s="291" t="s">
        <v>25</v>
      </c>
      <c r="D329" s="295"/>
      <c r="E329" s="295"/>
      <c r="F329" s="295"/>
      <c r="G329" s="295"/>
      <c r="H329" s="295"/>
      <c r="I329" s="295"/>
      <c r="J329" s="295"/>
      <c r="K329" s="295"/>
      <c r="L329" s="295"/>
      <c r="M329" s="295"/>
      <c r="N329" s="295">
        <v>0</v>
      </c>
      <c r="O329" s="295"/>
      <c r="P329" s="295"/>
      <c r="Q329" s="295"/>
      <c r="R329" s="295"/>
      <c r="S329" s="295"/>
      <c r="T329" s="295"/>
      <c r="U329" s="295"/>
      <c r="V329" s="295"/>
      <c r="W329" s="295"/>
      <c r="X329" s="295"/>
      <c r="Y329" s="426"/>
      <c r="Z329" s="410"/>
      <c r="AA329" s="410"/>
      <c r="AB329" s="410"/>
      <c r="AC329" s="410"/>
      <c r="AD329" s="410"/>
      <c r="AE329" s="410"/>
      <c r="AF329" s="410"/>
      <c r="AG329" s="415"/>
      <c r="AH329" s="415"/>
      <c r="AI329" s="415"/>
      <c r="AJ329" s="415"/>
      <c r="AK329" s="415"/>
      <c r="AL329" s="415"/>
      <c r="AM329" s="296">
        <f>SUM(Y329:AL329)</f>
        <v>0</v>
      </c>
    </row>
    <row r="330" spans="1:39" outlineLevel="1">
      <c r="B330" s="294" t="s">
        <v>289</v>
      </c>
      <c r="C330" s="291" t="s">
        <v>163</v>
      </c>
      <c r="D330" s="295"/>
      <c r="E330" s="295"/>
      <c r="F330" s="295"/>
      <c r="G330" s="295"/>
      <c r="H330" s="295"/>
      <c r="I330" s="295"/>
      <c r="J330" s="295"/>
      <c r="K330" s="295"/>
      <c r="L330" s="295"/>
      <c r="M330" s="295"/>
      <c r="N330" s="295">
        <f>N329</f>
        <v>0</v>
      </c>
      <c r="O330" s="295"/>
      <c r="P330" s="295"/>
      <c r="Q330" s="295"/>
      <c r="R330" s="295"/>
      <c r="S330" s="295"/>
      <c r="T330" s="295"/>
      <c r="U330" s="295"/>
      <c r="V330" s="295"/>
      <c r="W330" s="295"/>
      <c r="X330" s="295"/>
      <c r="Y330" s="411">
        <f>Y329</f>
        <v>0</v>
      </c>
      <c r="Z330" s="411">
        <f t="shared" ref="Z330" si="623">Z329</f>
        <v>0</v>
      </c>
      <c r="AA330" s="411">
        <f t="shared" ref="AA330" si="624">AA329</f>
        <v>0</v>
      </c>
      <c r="AB330" s="411">
        <f t="shared" ref="AB330" si="625">AB329</f>
        <v>0</v>
      </c>
      <c r="AC330" s="411">
        <f t="shared" ref="AC330" si="626">AC329</f>
        <v>0</v>
      </c>
      <c r="AD330" s="411">
        <f t="shared" ref="AD330" si="627">AD329</f>
        <v>0</v>
      </c>
      <c r="AE330" s="411">
        <f t="shared" ref="AE330" si="628">AE329</f>
        <v>0</v>
      </c>
      <c r="AF330" s="411">
        <f t="shared" ref="AF330" si="629">AF329</f>
        <v>0</v>
      </c>
      <c r="AG330" s="411">
        <f t="shared" ref="AG330" si="630">AG329</f>
        <v>0</v>
      </c>
      <c r="AH330" s="411">
        <f t="shared" ref="AH330" si="631">AH329</f>
        <v>0</v>
      </c>
      <c r="AI330" s="411">
        <f t="shared" ref="AI330" si="632">AI329</f>
        <v>0</v>
      </c>
      <c r="AJ330" s="411">
        <f t="shared" ref="AJ330" si="633">AJ329</f>
        <v>0</v>
      </c>
      <c r="AK330" s="411">
        <f t="shared" ref="AK330" si="634">AK329</f>
        <v>0</v>
      </c>
      <c r="AL330" s="411">
        <f t="shared" ref="AL330" si="635">AL329</f>
        <v>0</v>
      </c>
      <c r="AM330" s="306"/>
    </row>
    <row r="331" spans="1:39" outlineLevel="1">
      <c r="B331" s="520"/>
      <c r="C331" s="291"/>
      <c r="D331" s="291"/>
      <c r="E331" s="291"/>
      <c r="F331" s="291"/>
      <c r="G331" s="291"/>
      <c r="H331" s="291"/>
      <c r="I331" s="291"/>
      <c r="J331" s="291"/>
      <c r="K331" s="291"/>
      <c r="L331" s="291"/>
      <c r="M331" s="291"/>
      <c r="N331" s="291"/>
      <c r="O331" s="291"/>
      <c r="P331" s="291"/>
      <c r="Q331" s="291"/>
      <c r="R331" s="291"/>
      <c r="S331" s="291"/>
      <c r="T331" s="291"/>
      <c r="U331" s="291"/>
      <c r="V331" s="291"/>
      <c r="W331" s="291"/>
      <c r="X331" s="291"/>
      <c r="Y331" s="412"/>
      <c r="Z331" s="425"/>
      <c r="AA331" s="425"/>
      <c r="AB331" s="425"/>
      <c r="AC331" s="425"/>
      <c r="AD331" s="425"/>
      <c r="AE331" s="425"/>
      <c r="AF331" s="425"/>
      <c r="AG331" s="425"/>
      <c r="AH331" s="425"/>
      <c r="AI331" s="425"/>
      <c r="AJ331" s="425"/>
      <c r="AK331" s="425"/>
      <c r="AL331" s="425"/>
      <c r="AM331" s="306"/>
    </row>
    <row r="332" spans="1:39" outlineLevel="1">
      <c r="A332" s="522">
        <v>35</v>
      </c>
      <c r="B332" s="520" t="s">
        <v>127</v>
      </c>
      <c r="C332" s="291" t="s">
        <v>25</v>
      </c>
      <c r="D332" s="295"/>
      <c r="E332" s="295"/>
      <c r="F332" s="295"/>
      <c r="G332" s="295"/>
      <c r="H332" s="295"/>
      <c r="I332" s="295"/>
      <c r="J332" s="295"/>
      <c r="K332" s="295"/>
      <c r="L332" s="295"/>
      <c r="M332" s="295"/>
      <c r="N332" s="295">
        <v>0</v>
      </c>
      <c r="O332" s="295"/>
      <c r="P332" s="295"/>
      <c r="Q332" s="295"/>
      <c r="R332" s="295"/>
      <c r="S332" s="295"/>
      <c r="T332" s="295"/>
      <c r="U332" s="295"/>
      <c r="V332" s="295"/>
      <c r="W332" s="295"/>
      <c r="X332" s="295"/>
      <c r="Y332" s="426"/>
      <c r="Z332" s="410"/>
      <c r="AA332" s="410"/>
      <c r="AB332" s="410"/>
      <c r="AC332" s="410"/>
      <c r="AD332" s="410"/>
      <c r="AE332" s="410"/>
      <c r="AF332" s="410"/>
      <c r="AG332" s="415"/>
      <c r="AH332" s="415"/>
      <c r="AI332" s="415"/>
      <c r="AJ332" s="415"/>
      <c r="AK332" s="415"/>
      <c r="AL332" s="415"/>
      <c r="AM332" s="296">
        <f>SUM(Y332:AL332)</f>
        <v>0</v>
      </c>
    </row>
    <row r="333" spans="1:39" outlineLevel="1">
      <c r="B333" s="294" t="s">
        <v>289</v>
      </c>
      <c r="C333" s="291" t="s">
        <v>163</v>
      </c>
      <c r="D333" s="295">
        <v>3434382</v>
      </c>
      <c r="E333" s="295"/>
      <c r="F333" s="295"/>
      <c r="G333" s="295"/>
      <c r="H333" s="295"/>
      <c r="I333" s="295"/>
      <c r="J333" s="295"/>
      <c r="K333" s="295"/>
      <c r="L333" s="295"/>
      <c r="M333" s="295"/>
      <c r="N333" s="295">
        <f>N332</f>
        <v>0</v>
      </c>
      <c r="O333" s="295"/>
      <c r="P333" s="295"/>
      <c r="Q333" s="295"/>
      <c r="R333" s="295"/>
      <c r="S333" s="295"/>
      <c r="T333" s="295"/>
      <c r="U333" s="295"/>
      <c r="V333" s="295"/>
      <c r="W333" s="295"/>
      <c r="X333" s="295"/>
      <c r="Y333" s="411">
        <v>1</v>
      </c>
      <c r="Z333" s="411">
        <f t="shared" ref="Z333" si="636">Z332</f>
        <v>0</v>
      </c>
      <c r="AA333" s="411">
        <f t="shared" ref="AA333" si="637">AA332</f>
        <v>0</v>
      </c>
      <c r="AB333" s="411">
        <f t="shared" ref="AB333" si="638">AB332</f>
        <v>0</v>
      </c>
      <c r="AC333" s="411">
        <f t="shared" ref="AC333" si="639">AC332</f>
        <v>0</v>
      </c>
      <c r="AD333" s="411">
        <f t="shared" ref="AD333" si="640">AD332</f>
        <v>0</v>
      </c>
      <c r="AE333" s="411">
        <f t="shared" ref="AE333" si="641">AE332</f>
        <v>0</v>
      </c>
      <c r="AF333" s="411">
        <f t="shared" ref="AF333" si="642">AF332</f>
        <v>0</v>
      </c>
      <c r="AG333" s="411">
        <f t="shared" ref="AG333" si="643">AG332</f>
        <v>0</v>
      </c>
      <c r="AH333" s="411">
        <f t="shared" ref="AH333" si="644">AH332</f>
        <v>0</v>
      </c>
      <c r="AI333" s="411">
        <f t="shared" ref="AI333" si="645">AI332</f>
        <v>0</v>
      </c>
      <c r="AJ333" s="411">
        <f t="shared" ref="AJ333" si="646">AJ332</f>
        <v>0</v>
      </c>
      <c r="AK333" s="411">
        <f t="shared" ref="AK333" si="647">AK332</f>
        <v>0</v>
      </c>
      <c r="AL333" s="411">
        <f t="shared" ref="AL333" si="648">AL332</f>
        <v>0</v>
      </c>
      <c r="AM333" s="306"/>
    </row>
    <row r="334" spans="1:39" outlineLevel="1">
      <c r="B334" s="294"/>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5"/>
      <c r="AA334" s="425"/>
      <c r="AB334" s="425"/>
      <c r="AC334" s="425"/>
      <c r="AD334" s="425"/>
      <c r="AE334" s="425"/>
      <c r="AF334" s="425"/>
      <c r="AG334" s="425"/>
      <c r="AH334" s="425"/>
      <c r="AI334" s="425"/>
      <c r="AJ334" s="425"/>
      <c r="AK334" s="425"/>
      <c r="AL334" s="425"/>
      <c r="AM334" s="306"/>
    </row>
    <row r="335" spans="1:39" ht="15.75" outlineLevel="1">
      <c r="B335" s="288" t="s">
        <v>502</v>
      </c>
      <c r="C335" s="291"/>
      <c r="D335" s="291"/>
      <c r="E335" s="291"/>
      <c r="F335" s="291"/>
      <c r="G335" s="291"/>
      <c r="H335" s="291"/>
      <c r="I335" s="291"/>
      <c r="J335" s="291"/>
      <c r="K335" s="291"/>
      <c r="L335" s="291"/>
      <c r="M335" s="291"/>
      <c r="N335" s="291"/>
      <c r="O335" s="291"/>
      <c r="P335" s="291"/>
      <c r="Q335" s="291"/>
      <c r="R335" s="291"/>
      <c r="S335" s="291"/>
      <c r="T335" s="291"/>
      <c r="U335" s="291"/>
      <c r="V335" s="291"/>
      <c r="W335" s="291"/>
      <c r="X335" s="291"/>
      <c r="Y335" s="412"/>
      <c r="Z335" s="425"/>
      <c r="AA335" s="425"/>
      <c r="AB335" s="425"/>
      <c r="AC335" s="425"/>
      <c r="AD335" s="425"/>
      <c r="AE335" s="425"/>
      <c r="AF335" s="425"/>
      <c r="AG335" s="425"/>
      <c r="AH335" s="425"/>
      <c r="AI335" s="425"/>
      <c r="AJ335" s="425"/>
      <c r="AK335" s="425"/>
      <c r="AL335" s="425"/>
      <c r="AM335" s="306"/>
    </row>
    <row r="336" spans="1:39" ht="45" outlineLevel="1">
      <c r="A336" s="522">
        <v>36</v>
      </c>
      <c r="B336" s="520" t="s">
        <v>128</v>
      </c>
      <c r="C336" s="291" t="s">
        <v>25</v>
      </c>
      <c r="D336" s="295"/>
      <c r="E336" s="295"/>
      <c r="F336" s="295"/>
      <c r="G336" s="295"/>
      <c r="H336" s="295"/>
      <c r="I336" s="295"/>
      <c r="J336" s="295"/>
      <c r="K336" s="295"/>
      <c r="L336" s="295"/>
      <c r="M336" s="295"/>
      <c r="N336" s="295">
        <v>12</v>
      </c>
      <c r="O336" s="295"/>
      <c r="P336" s="295"/>
      <c r="Q336" s="295"/>
      <c r="R336" s="295"/>
      <c r="S336" s="295"/>
      <c r="T336" s="295"/>
      <c r="U336" s="295"/>
      <c r="V336" s="295"/>
      <c r="W336" s="295"/>
      <c r="X336" s="295"/>
      <c r="Y336" s="426"/>
      <c r="Z336" s="410"/>
      <c r="AA336" s="410"/>
      <c r="AB336" s="410"/>
      <c r="AC336" s="410"/>
      <c r="AD336" s="410"/>
      <c r="AE336" s="410"/>
      <c r="AF336" s="410"/>
      <c r="AG336" s="415"/>
      <c r="AH336" s="415"/>
      <c r="AI336" s="415"/>
      <c r="AJ336" s="415"/>
      <c r="AK336" s="415"/>
      <c r="AL336" s="415"/>
      <c r="AM336" s="296">
        <f>SUM(Y336:AL336)</f>
        <v>0</v>
      </c>
    </row>
    <row r="337" spans="1:39" outlineLevel="1">
      <c r="B337" s="294" t="s">
        <v>289</v>
      </c>
      <c r="C337" s="291" t="s">
        <v>163</v>
      </c>
      <c r="D337" s="295"/>
      <c r="E337" s="295"/>
      <c r="F337" s="295"/>
      <c r="G337" s="295"/>
      <c r="H337" s="295"/>
      <c r="I337" s="295"/>
      <c r="J337" s="295"/>
      <c r="K337" s="295"/>
      <c r="L337" s="295"/>
      <c r="M337" s="295"/>
      <c r="N337" s="295">
        <f>N336</f>
        <v>12</v>
      </c>
      <c r="O337" s="295"/>
      <c r="P337" s="295"/>
      <c r="Q337" s="295"/>
      <c r="R337" s="295"/>
      <c r="S337" s="295"/>
      <c r="T337" s="295"/>
      <c r="U337" s="295"/>
      <c r="V337" s="295"/>
      <c r="W337" s="295"/>
      <c r="X337" s="295"/>
      <c r="Y337" s="411">
        <f>Y336</f>
        <v>0</v>
      </c>
      <c r="Z337" s="411">
        <f t="shared" ref="Z337" si="649">Z336</f>
        <v>0</v>
      </c>
      <c r="AA337" s="411">
        <f t="shared" ref="AA337" si="650">AA336</f>
        <v>0</v>
      </c>
      <c r="AB337" s="411">
        <f t="shared" ref="AB337" si="651">AB336</f>
        <v>0</v>
      </c>
      <c r="AC337" s="411">
        <f t="shared" ref="AC337" si="652">AC336</f>
        <v>0</v>
      </c>
      <c r="AD337" s="411">
        <f t="shared" ref="AD337" si="653">AD336</f>
        <v>0</v>
      </c>
      <c r="AE337" s="411">
        <f t="shared" ref="AE337" si="654">AE336</f>
        <v>0</v>
      </c>
      <c r="AF337" s="411">
        <f t="shared" ref="AF337" si="655">AF336</f>
        <v>0</v>
      </c>
      <c r="AG337" s="411">
        <f t="shared" ref="AG337" si="656">AG336</f>
        <v>0</v>
      </c>
      <c r="AH337" s="411">
        <f t="shared" ref="AH337" si="657">AH336</f>
        <v>0</v>
      </c>
      <c r="AI337" s="411">
        <f t="shared" ref="AI337" si="658">AI336</f>
        <v>0</v>
      </c>
      <c r="AJ337" s="411">
        <f t="shared" ref="AJ337" si="659">AJ336</f>
        <v>0</v>
      </c>
      <c r="AK337" s="411">
        <f t="shared" ref="AK337" si="660">AK336</f>
        <v>0</v>
      </c>
      <c r="AL337" s="411">
        <f t="shared" ref="AL337" si="661">AL336</f>
        <v>0</v>
      </c>
      <c r="AM337" s="306"/>
    </row>
    <row r="338" spans="1:39" outlineLevel="1">
      <c r="B338" s="520"/>
      <c r="C338" s="291"/>
      <c r="D338" s="291"/>
      <c r="E338" s="291"/>
      <c r="F338" s="291"/>
      <c r="G338" s="291"/>
      <c r="H338" s="291"/>
      <c r="I338" s="291"/>
      <c r="J338" s="291"/>
      <c r="K338" s="291"/>
      <c r="L338" s="291"/>
      <c r="M338" s="291"/>
      <c r="N338" s="291"/>
      <c r="O338" s="291"/>
      <c r="P338" s="291"/>
      <c r="Q338" s="291"/>
      <c r="R338" s="291"/>
      <c r="S338" s="291"/>
      <c r="T338" s="291"/>
      <c r="U338" s="291"/>
      <c r="V338" s="291"/>
      <c r="W338" s="291"/>
      <c r="X338" s="291"/>
      <c r="Y338" s="412"/>
      <c r="Z338" s="425"/>
      <c r="AA338" s="425"/>
      <c r="AB338" s="425"/>
      <c r="AC338" s="425"/>
      <c r="AD338" s="425"/>
      <c r="AE338" s="425"/>
      <c r="AF338" s="425"/>
      <c r="AG338" s="425"/>
      <c r="AH338" s="425"/>
      <c r="AI338" s="425"/>
      <c r="AJ338" s="425"/>
      <c r="AK338" s="425"/>
      <c r="AL338" s="425"/>
      <c r="AM338" s="306"/>
    </row>
    <row r="339" spans="1:39" ht="30" outlineLevel="1">
      <c r="A339" s="522">
        <v>37</v>
      </c>
      <c r="B339" s="520" t="s">
        <v>129</v>
      </c>
      <c r="C339" s="291" t="s">
        <v>25</v>
      </c>
      <c r="D339" s="295"/>
      <c r="E339" s="295"/>
      <c r="F339" s="295"/>
      <c r="G339" s="295"/>
      <c r="H339" s="295"/>
      <c r="I339" s="295"/>
      <c r="J339" s="295"/>
      <c r="K339" s="295"/>
      <c r="L339" s="295"/>
      <c r="M339" s="295"/>
      <c r="N339" s="295">
        <v>12</v>
      </c>
      <c r="O339" s="295"/>
      <c r="P339" s="295"/>
      <c r="Q339" s="295"/>
      <c r="R339" s="295"/>
      <c r="S339" s="295"/>
      <c r="T339" s="295"/>
      <c r="U339" s="295"/>
      <c r="V339" s="295"/>
      <c r="W339" s="295"/>
      <c r="X339" s="295"/>
      <c r="Y339" s="426"/>
      <c r="Z339" s="410"/>
      <c r="AA339" s="410"/>
      <c r="AB339" s="410"/>
      <c r="AC339" s="410"/>
      <c r="AD339" s="410"/>
      <c r="AE339" s="410"/>
      <c r="AF339" s="410"/>
      <c r="AG339" s="415"/>
      <c r="AH339" s="415"/>
      <c r="AI339" s="415"/>
      <c r="AJ339" s="415"/>
      <c r="AK339" s="415"/>
      <c r="AL339" s="415"/>
      <c r="AM339" s="296">
        <f>SUM(Y339:AL339)</f>
        <v>0</v>
      </c>
    </row>
    <row r="340" spans="1:39" outlineLevel="1">
      <c r="B340" s="294" t="s">
        <v>289</v>
      </c>
      <c r="C340" s="291" t="s">
        <v>163</v>
      </c>
      <c r="D340" s="295"/>
      <c r="E340" s="295"/>
      <c r="F340" s="295"/>
      <c r="G340" s="295"/>
      <c r="H340" s="295"/>
      <c r="I340" s="295"/>
      <c r="J340" s="295"/>
      <c r="K340" s="295"/>
      <c r="L340" s="295"/>
      <c r="M340" s="295"/>
      <c r="N340" s="295">
        <f>N339</f>
        <v>12</v>
      </c>
      <c r="O340" s="295"/>
      <c r="P340" s="295"/>
      <c r="Q340" s="295"/>
      <c r="R340" s="295"/>
      <c r="S340" s="295"/>
      <c r="T340" s="295"/>
      <c r="U340" s="295"/>
      <c r="V340" s="295"/>
      <c r="W340" s="295"/>
      <c r="X340" s="295"/>
      <c r="Y340" s="411">
        <f>Y339</f>
        <v>0</v>
      </c>
      <c r="Z340" s="411">
        <f t="shared" ref="Z340" si="662">Z339</f>
        <v>0</v>
      </c>
      <c r="AA340" s="411">
        <f t="shared" ref="AA340" si="663">AA339</f>
        <v>0</v>
      </c>
      <c r="AB340" s="411">
        <f t="shared" ref="AB340" si="664">AB339</f>
        <v>0</v>
      </c>
      <c r="AC340" s="411">
        <f t="shared" ref="AC340" si="665">AC339</f>
        <v>0</v>
      </c>
      <c r="AD340" s="411">
        <f t="shared" ref="AD340" si="666">AD339</f>
        <v>0</v>
      </c>
      <c r="AE340" s="411">
        <f t="shared" ref="AE340" si="667">AE339</f>
        <v>0</v>
      </c>
      <c r="AF340" s="411">
        <f t="shared" ref="AF340" si="668">AF339</f>
        <v>0</v>
      </c>
      <c r="AG340" s="411">
        <f t="shared" ref="AG340" si="669">AG339</f>
        <v>0</v>
      </c>
      <c r="AH340" s="411">
        <f t="shared" ref="AH340" si="670">AH339</f>
        <v>0</v>
      </c>
      <c r="AI340" s="411">
        <f t="shared" ref="AI340" si="671">AI339</f>
        <v>0</v>
      </c>
      <c r="AJ340" s="411">
        <f t="shared" ref="AJ340" si="672">AJ339</f>
        <v>0</v>
      </c>
      <c r="AK340" s="411">
        <f t="shared" ref="AK340" si="673">AK339</f>
        <v>0</v>
      </c>
      <c r="AL340" s="411">
        <f t="shared" ref="AL340" si="674">AL339</f>
        <v>0</v>
      </c>
      <c r="AM340" s="306"/>
    </row>
    <row r="341" spans="1:39" outlineLevel="1">
      <c r="B341" s="520"/>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412"/>
      <c r="Z341" s="425"/>
      <c r="AA341" s="425"/>
      <c r="AB341" s="425"/>
      <c r="AC341" s="425"/>
      <c r="AD341" s="425"/>
      <c r="AE341" s="425"/>
      <c r="AF341" s="425"/>
      <c r="AG341" s="425"/>
      <c r="AH341" s="425"/>
      <c r="AI341" s="425"/>
      <c r="AJ341" s="425"/>
      <c r="AK341" s="425"/>
      <c r="AL341" s="425"/>
      <c r="AM341" s="306"/>
    </row>
    <row r="342" spans="1:39" outlineLevel="1">
      <c r="A342" s="522">
        <v>38</v>
      </c>
      <c r="B342" s="520" t="s">
        <v>130</v>
      </c>
      <c r="C342" s="291" t="s">
        <v>25</v>
      </c>
      <c r="D342" s="295"/>
      <c r="E342" s="295"/>
      <c r="F342" s="295"/>
      <c r="G342" s="295"/>
      <c r="H342" s="295"/>
      <c r="I342" s="295"/>
      <c r="J342" s="295"/>
      <c r="K342" s="295"/>
      <c r="L342" s="295"/>
      <c r="M342" s="295"/>
      <c r="N342" s="295">
        <v>12</v>
      </c>
      <c r="O342" s="295"/>
      <c r="P342" s="295"/>
      <c r="Q342" s="295"/>
      <c r="R342" s="295"/>
      <c r="S342" s="295"/>
      <c r="T342" s="295"/>
      <c r="U342" s="295"/>
      <c r="V342" s="295"/>
      <c r="W342" s="295"/>
      <c r="X342" s="295"/>
      <c r="Y342" s="426"/>
      <c r="Z342" s="410"/>
      <c r="AA342" s="410"/>
      <c r="AB342" s="410"/>
      <c r="AC342" s="410"/>
      <c r="AD342" s="410"/>
      <c r="AE342" s="410"/>
      <c r="AF342" s="410"/>
      <c r="AG342" s="415"/>
      <c r="AH342" s="415"/>
      <c r="AI342" s="415"/>
      <c r="AJ342" s="415"/>
      <c r="AK342" s="415"/>
      <c r="AL342" s="415"/>
      <c r="AM342" s="296">
        <f>SUM(Y342:AL342)</f>
        <v>0</v>
      </c>
    </row>
    <row r="343" spans="1:39" outlineLevel="1">
      <c r="B343" s="294" t="s">
        <v>289</v>
      </c>
      <c r="C343" s="291" t="s">
        <v>163</v>
      </c>
      <c r="D343" s="295"/>
      <c r="E343" s="295"/>
      <c r="F343" s="295"/>
      <c r="G343" s="295"/>
      <c r="H343" s="295"/>
      <c r="I343" s="295"/>
      <c r="J343" s="295"/>
      <c r="K343" s="295"/>
      <c r="L343" s="295"/>
      <c r="M343" s="295"/>
      <c r="N343" s="295">
        <f>N342</f>
        <v>12</v>
      </c>
      <c r="O343" s="295"/>
      <c r="P343" s="295"/>
      <c r="Q343" s="295"/>
      <c r="R343" s="295"/>
      <c r="S343" s="295"/>
      <c r="T343" s="295"/>
      <c r="U343" s="295"/>
      <c r="V343" s="295"/>
      <c r="W343" s="295"/>
      <c r="X343" s="295"/>
      <c r="Y343" s="411">
        <f>Y342</f>
        <v>0</v>
      </c>
      <c r="Z343" s="411">
        <f t="shared" ref="Z343" si="675">Z342</f>
        <v>0</v>
      </c>
      <c r="AA343" s="411">
        <f t="shared" ref="AA343" si="676">AA342</f>
        <v>0</v>
      </c>
      <c r="AB343" s="411">
        <f t="shared" ref="AB343" si="677">AB342</f>
        <v>0</v>
      </c>
      <c r="AC343" s="411">
        <f t="shared" ref="AC343" si="678">AC342</f>
        <v>0</v>
      </c>
      <c r="AD343" s="411">
        <f t="shared" ref="AD343" si="679">AD342</f>
        <v>0</v>
      </c>
      <c r="AE343" s="411">
        <f t="shared" ref="AE343" si="680">AE342</f>
        <v>0</v>
      </c>
      <c r="AF343" s="411">
        <f t="shared" ref="AF343" si="681">AF342</f>
        <v>0</v>
      </c>
      <c r="AG343" s="411">
        <f t="shared" ref="AG343" si="682">AG342</f>
        <v>0</v>
      </c>
      <c r="AH343" s="411">
        <f t="shared" ref="AH343" si="683">AH342</f>
        <v>0</v>
      </c>
      <c r="AI343" s="411">
        <f t="shared" ref="AI343" si="684">AI342</f>
        <v>0</v>
      </c>
      <c r="AJ343" s="411">
        <f t="shared" ref="AJ343" si="685">AJ342</f>
        <v>0</v>
      </c>
      <c r="AK343" s="411">
        <f t="shared" ref="AK343" si="686">AK342</f>
        <v>0</v>
      </c>
      <c r="AL343" s="411">
        <f t="shared" ref="AL343" si="687">AL342</f>
        <v>0</v>
      </c>
      <c r="AM343" s="306"/>
    </row>
    <row r="344" spans="1:39" outlineLevel="1">
      <c r="B344" s="520"/>
      <c r="C344" s="291"/>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412"/>
      <c r="Z344" s="425"/>
      <c r="AA344" s="425"/>
      <c r="AB344" s="425"/>
      <c r="AC344" s="425"/>
      <c r="AD344" s="425"/>
      <c r="AE344" s="425"/>
      <c r="AF344" s="425"/>
      <c r="AG344" s="425"/>
      <c r="AH344" s="425"/>
      <c r="AI344" s="425"/>
      <c r="AJ344" s="425"/>
      <c r="AK344" s="425"/>
      <c r="AL344" s="425"/>
      <c r="AM344" s="306"/>
    </row>
    <row r="345" spans="1:39" ht="30" outlineLevel="1">
      <c r="A345" s="522">
        <v>39</v>
      </c>
      <c r="B345" s="520" t="s">
        <v>131</v>
      </c>
      <c r="C345" s="291" t="s">
        <v>25</v>
      </c>
      <c r="D345" s="295"/>
      <c r="E345" s="295"/>
      <c r="F345" s="295"/>
      <c r="G345" s="295"/>
      <c r="H345" s="295"/>
      <c r="I345" s="295"/>
      <c r="J345" s="295"/>
      <c r="K345" s="295"/>
      <c r="L345" s="295"/>
      <c r="M345" s="295"/>
      <c r="N345" s="295">
        <v>12</v>
      </c>
      <c r="O345" s="295"/>
      <c r="P345" s="295"/>
      <c r="Q345" s="295"/>
      <c r="R345" s="295"/>
      <c r="S345" s="295"/>
      <c r="T345" s="295"/>
      <c r="U345" s="295"/>
      <c r="V345" s="295"/>
      <c r="W345" s="295"/>
      <c r="X345" s="295"/>
      <c r="Y345" s="426"/>
      <c r="Z345" s="410"/>
      <c r="AA345" s="410"/>
      <c r="AB345" s="410"/>
      <c r="AC345" s="410"/>
      <c r="AD345" s="410"/>
      <c r="AE345" s="410"/>
      <c r="AF345" s="410"/>
      <c r="AG345" s="415"/>
      <c r="AH345" s="415"/>
      <c r="AI345" s="415"/>
      <c r="AJ345" s="415"/>
      <c r="AK345" s="415"/>
      <c r="AL345" s="415"/>
      <c r="AM345" s="296">
        <f>SUM(Y345:AL345)</f>
        <v>0</v>
      </c>
    </row>
    <row r="346" spans="1:39" outlineLevel="1">
      <c r="B346" s="294" t="s">
        <v>289</v>
      </c>
      <c r="C346" s="291" t="s">
        <v>163</v>
      </c>
      <c r="D346" s="295"/>
      <c r="E346" s="295"/>
      <c r="F346" s="295"/>
      <c r="G346" s="295"/>
      <c r="H346" s="295"/>
      <c r="I346" s="295"/>
      <c r="J346" s="295"/>
      <c r="K346" s="295"/>
      <c r="L346" s="295"/>
      <c r="M346" s="295"/>
      <c r="N346" s="295">
        <f>N345</f>
        <v>12</v>
      </c>
      <c r="O346" s="295"/>
      <c r="P346" s="295"/>
      <c r="Q346" s="295"/>
      <c r="R346" s="295"/>
      <c r="S346" s="295"/>
      <c r="T346" s="295"/>
      <c r="U346" s="295"/>
      <c r="V346" s="295"/>
      <c r="W346" s="295"/>
      <c r="X346" s="295"/>
      <c r="Y346" s="411">
        <f>Y345</f>
        <v>0</v>
      </c>
      <c r="Z346" s="411">
        <f t="shared" ref="Z346" si="688">Z345</f>
        <v>0</v>
      </c>
      <c r="AA346" s="411">
        <f t="shared" ref="AA346" si="689">AA345</f>
        <v>0</v>
      </c>
      <c r="AB346" s="411">
        <f t="shared" ref="AB346" si="690">AB345</f>
        <v>0</v>
      </c>
      <c r="AC346" s="411">
        <f t="shared" ref="AC346" si="691">AC345</f>
        <v>0</v>
      </c>
      <c r="AD346" s="411">
        <f t="shared" ref="AD346" si="692">AD345</f>
        <v>0</v>
      </c>
      <c r="AE346" s="411">
        <f t="shared" ref="AE346" si="693">AE345</f>
        <v>0</v>
      </c>
      <c r="AF346" s="411">
        <f t="shared" ref="AF346" si="694">AF345</f>
        <v>0</v>
      </c>
      <c r="AG346" s="411">
        <f t="shared" ref="AG346" si="695">AG345</f>
        <v>0</v>
      </c>
      <c r="AH346" s="411">
        <f t="shared" ref="AH346" si="696">AH345</f>
        <v>0</v>
      </c>
      <c r="AI346" s="411">
        <f t="shared" ref="AI346" si="697">AI345</f>
        <v>0</v>
      </c>
      <c r="AJ346" s="411">
        <f t="shared" ref="AJ346" si="698">AJ345</f>
        <v>0</v>
      </c>
      <c r="AK346" s="411">
        <f t="shared" ref="AK346" si="699">AK345</f>
        <v>0</v>
      </c>
      <c r="AL346" s="411">
        <f t="shared" ref="AL346" si="700">AL345</f>
        <v>0</v>
      </c>
      <c r="AM346" s="306"/>
    </row>
    <row r="347" spans="1:39" outlineLevel="1">
      <c r="B347" s="520"/>
      <c r="C347" s="291"/>
      <c r="D347" s="291"/>
      <c r="E347" s="291"/>
      <c r="F347" s="291"/>
      <c r="G347" s="291"/>
      <c r="H347" s="291"/>
      <c r="I347" s="291"/>
      <c r="J347" s="291"/>
      <c r="K347" s="291"/>
      <c r="L347" s="291"/>
      <c r="M347" s="291"/>
      <c r="N347" s="291"/>
      <c r="O347" s="291"/>
      <c r="P347" s="291"/>
      <c r="Q347" s="291"/>
      <c r="R347" s="291"/>
      <c r="S347" s="291"/>
      <c r="T347" s="291"/>
      <c r="U347" s="291"/>
      <c r="V347" s="291"/>
      <c r="W347" s="291"/>
      <c r="X347" s="291"/>
      <c r="Y347" s="412"/>
      <c r="Z347" s="425"/>
      <c r="AA347" s="425"/>
      <c r="AB347" s="425"/>
      <c r="AC347" s="425"/>
      <c r="AD347" s="425"/>
      <c r="AE347" s="425"/>
      <c r="AF347" s="425"/>
      <c r="AG347" s="425"/>
      <c r="AH347" s="425"/>
      <c r="AI347" s="425"/>
      <c r="AJ347" s="425"/>
      <c r="AK347" s="425"/>
      <c r="AL347" s="425"/>
      <c r="AM347" s="306"/>
    </row>
    <row r="348" spans="1:39" ht="30" outlineLevel="1">
      <c r="A348" s="522">
        <v>40</v>
      </c>
      <c r="B348" s="520" t="s">
        <v>132</v>
      </c>
      <c r="C348" s="291" t="s">
        <v>25</v>
      </c>
      <c r="D348" s="295"/>
      <c r="E348" s="295"/>
      <c r="F348" s="295"/>
      <c r="G348" s="295"/>
      <c r="H348" s="295"/>
      <c r="I348" s="295"/>
      <c r="J348" s="295"/>
      <c r="K348" s="295"/>
      <c r="L348" s="295"/>
      <c r="M348" s="295"/>
      <c r="N348" s="295">
        <v>12</v>
      </c>
      <c r="O348" s="295"/>
      <c r="P348" s="295"/>
      <c r="Q348" s="295"/>
      <c r="R348" s="295"/>
      <c r="S348" s="295"/>
      <c r="T348" s="295"/>
      <c r="U348" s="295"/>
      <c r="V348" s="295"/>
      <c r="W348" s="295"/>
      <c r="X348" s="295"/>
      <c r="Y348" s="426"/>
      <c r="Z348" s="410"/>
      <c r="AA348" s="410"/>
      <c r="AB348" s="410"/>
      <c r="AC348" s="410"/>
      <c r="AD348" s="410"/>
      <c r="AE348" s="410"/>
      <c r="AF348" s="410"/>
      <c r="AG348" s="415"/>
      <c r="AH348" s="415"/>
      <c r="AI348" s="415"/>
      <c r="AJ348" s="415"/>
      <c r="AK348" s="415"/>
      <c r="AL348" s="415"/>
      <c r="AM348" s="296">
        <f>SUM(Y348:AL348)</f>
        <v>0</v>
      </c>
    </row>
    <row r="349" spans="1:39" outlineLevel="1">
      <c r="B349" s="294" t="s">
        <v>289</v>
      </c>
      <c r="C349" s="291" t="s">
        <v>163</v>
      </c>
      <c r="D349" s="295"/>
      <c r="E349" s="295"/>
      <c r="F349" s="295"/>
      <c r="G349" s="295"/>
      <c r="H349" s="295"/>
      <c r="I349" s="295"/>
      <c r="J349" s="295"/>
      <c r="K349" s="295"/>
      <c r="L349" s="295"/>
      <c r="M349" s="295"/>
      <c r="N349" s="295">
        <f>N348</f>
        <v>12</v>
      </c>
      <c r="O349" s="295"/>
      <c r="P349" s="295"/>
      <c r="Q349" s="295"/>
      <c r="R349" s="295"/>
      <c r="S349" s="295"/>
      <c r="T349" s="295"/>
      <c r="U349" s="295"/>
      <c r="V349" s="295"/>
      <c r="W349" s="295"/>
      <c r="X349" s="295"/>
      <c r="Y349" s="411">
        <f>Y348</f>
        <v>0</v>
      </c>
      <c r="Z349" s="411">
        <f t="shared" ref="Z349" si="701">Z348</f>
        <v>0</v>
      </c>
      <c r="AA349" s="411">
        <f t="shared" ref="AA349" si="702">AA348</f>
        <v>0</v>
      </c>
      <c r="AB349" s="411">
        <f t="shared" ref="AB349" si="703">AB348</f>
        <v>0</v>
      </c>
      <c r="AC349" s="411">
        <f t="shared" ref="AC349" si="704">AC348</f>
        <v>0</v>
      </c>
      <c r="AD349" s="411">
        <f t="shared" ref="AD349" si="705">AD348</f>
        <v>0</v>
      </c>
      <c r="AE349" s="411">
        <f t="shared" ref="AE349" si="706">AE348</f>
        <v>0</v>
      </c>
      <c r="AF349" s="411">
        <f t="shared" ref="AF349" si="707">AF348</f>
        <v>0</v>
      </c>
      <c r="AG349" s="411">
        <f t="shared" ref="AG349" si="708">AG348</f>
        <v>0</v>
      </c>
      <c r="AH349" s="411">
        <f t="shared" ref="AH349" si="709">AH348</f>
        <v>0</v>
      </c>
      <c r="AI349" s="411">
        <f t="shared" ref="AI349" si="710">AI348</f>
        <v>0</v>
      </c>
      <c r="AJ349" s="411">
        <f t="shared" ref="AJ349" si="711">AJ348</f>
        <v>0</v>
      </c>
      <c r="AK349" s="411">
        <f t="shared" ref="AK349" si="712">AK348</f>
        <v>0</v>
      </c>
      <c r="AL349" s="411">
        <f t="shared" ref="AL349" si="713">AL348</f>
        <v>0</v>
      </c>
      <c r="AM349" s="306"/>
    </row>
    <row r="350" spans="1:39" outlineLevel="1">
      <c r="B350" s="520"/>
      <c r="C350" s="291"/>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25"/>
      <c r="AA350" s="425"/>
      <c r="AB350" s="425"/>
      <c r="AC350" s="425"/>
      <c r="AD350" s="425"/>
      <c r="AE350" s="425"/>
      <c r="AF350" s="425"/>
      <c r="AG350" s="425"/>
      <c r="AH350" s="425"/>
      <c r="AI350" s="425"/>
      <c r="AJ350" s="425"/>
      <c r="AK350" s="425"/>
      <c r="AL350" s="425"/>
      <c r="AM350" s="306"/>
    </row>
    <row r="351" spans="1:39" ht="45" outlineLevel="1">
      <c r="A351" s="522">
        <v>41</v>
      </c>
      <c r="B351" s="520" t="s">
        <v>133</v>
      </c>
      <c r="C351" s="291" t="s">
        <v>25</v>
      </c>
      <c r="D351" s="295"/>
      <c r="E351" s="295"/>
      <c r="F351" s="295"/>
      <c r="G351" s="295"/>
      <c r="H351" s="295"/>
      <c r="I351" s="295"/>
      <c r="J351" s="295"/>
      <c r="K351" s="295"/>
      <c r="L351" s="295"/>
      <c r="M351" s="295"/>
      <c r="N351" s="295">
        <v>12</v>
      </c>
      <c r="O351" s="295"/>
      <c r="P351" s="295"/>
      <c r="Q351" s="295"/>
      <c r="R351" s="295"/>
      <c r="S351" s="295"/>
      <c r="T351" s="295"/>
      <c r="U351" s="295"/>
      <c r="V351" s="295"/>
      <c r="W351" s="295"/>
      <c r="X351" s="295"/>
      <c r="Y351" s="426"/>
      <c r="Z351" s="410"/>
      <c r="AA351" s="410"/>
      <c r="AB351" s="410"/>
      <c r="AC351" s="410"/>
      <c r="AD351" s="410"/>
      <c r="AE351" s="410"/>
      <c r="AF351" s="410"/>
      <c r="AG351" s="415"/>
      <c r="AH351" s="415"/>
      <c r="AI351" s="415"/>
      <c r="AJ351" s="415"/>
      <c r="AK351" s="415"/>
      <c r="AL351" s="415"/>
      <c r="AM351" s="296">
        <f>SUM(Y351:AL351)</f>
        <v>0</v>
      </c>
    </row>
    <row r="352" spans="1:39" outlineLevel="1">
      <c r="B352" s="294" t="s">
        <v>289</v>
      </c>
      <c r="C352" s="291" t="s">
        <v>163</v>
      </c>
      <c r="D352" s="295"/>
      <c r="E352" s="295"/>
      <c r="F352" s="295"/>
      <c r="G352" s="295"/>
      <c r="H352" s="295"/>
      <c r="I352" s="295"/>
      <c r="J352" s="295"/>
      <c r="K352" s="295"/>
      <c r="L352" s="295"/>
      <c r="M352" s="295"/>
      <c r="N352" s="295">
        <f>N351</f>
        <v>12</v>
      </c>
      <c r="O352" s="295"/>
      <c r="P352" s="295"/>
      <c r="Q352" s="295"/>
      <c r="R352" s="295"/>
      <c r="S352" s="295"/>
      <c r="T352" s="295"/>
      <c r="U352" s="295"/>
      <c r="V352" s="295"/>
      <c r="W352" s="295"/>
      <c r="X352" s="295"/>
      <c r="Y352" s="411">
        <f>Y351</f>
        <v>0</v>
      </c>
      <c r="Z352" s="411">
        <f t="shared" ref="Z352" si="714">Z351</f>
        <v>0</v>
      </c>
      <c r="AA352" s="411">
        <f t="shared" ref="AA352" si="715">AA351</f>
        <v>0</v>
      </c>
      <c r="AB352" s="411">
        <f t="shared" ref="AB352" si="716">AB351</f>
        <v>0</v>
      </c>
      <c r="AC352" s="411">
        <f t="shared" ref="AC352" si="717">AC351</f>
        <v>0</v>
      </c>
      <c r="AD352" s="411">
        <f t="shared" ref="AD352" si="718">AD351</f>
        <v>0</v>
      </c>
      <c r="AE352" s="411">
        <f t="shared" ref="AE352" si="719">AE351</f>
        <v>0</v>
      </c>
      <c r="AF352" s="411">
        <f t="shared" ref="AF352" si="720">AF351</f>
        <v>0</v>
      </c>
      <c r="AG352" s="411">
        <f t="shared" ref="AG352" si="721">AG351</f>
        <v>0</v>
      </c>
      <c r="AH352" s="411">
        <f t="shared" ref="AH352" si="722">AH351</f>
        <v>0</v>
      </c>
      <c r="AI352" s="411">
        <f t="shared" ref="AI352" si="723">AI351</f>
        <v>0</v>
      </c>
      <c r="AJ352" s="411">
        <f t="shared" ref="AJ352" si="724">AJ351</f>
        <v>0</v>
      </c>
      <c r="AK352" s="411">
        <f t="shared" ref="AK352" si="725">AK351</f>
        <v>0</v>
      </c>
      <c r="AL352" s="411">
        <f t="shared" ref="AL352" si="726">AL351</f>
        <v>0</v>
      </c>
      <c r="AM352" s="306"/>
    </row>
    <row r="353" spans="1:39" outlineLevel="1">
      <c r="B353" s="520"/>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412"/>
      <c r="Z353" s="425"/>
      <c r="AA353" s="425"/>
      <c r="AB353" s="425"/>
      <c r="AC353" s="425"/>
      <c r="AD353" s="425"/>
      <c r="AE353" s="425"/>
      <c r="AF353" s="425"/>
      <c r="AG353" s="425"/>
      <c r="AH353" s="425"/>
      <c r="AI353" s="425"/>
      <c r="AJ353" s="425"/>
      <c r="AK353" s="425"/>
      <c r="AL353" s="425"/>
      <c r="AM353" s="306"/>
    </row>
    <row r="354" spans="1:39" ht="45" outlineLevel="1">
      <c r="A354" s="522">
        <v>42</v>
      </c>
      <c r="B354" s="520" t="s">
        <v>134</v>
      </c>
      <c r="C354" s="291" t="s">
        <v>25</v>
      </c>
      <c r="D354" s="295"/>
      <c r="E354" s="295"/>
      <c r="F354" s="295"/>
      <c r="G354" s="295"/>
      <c r="H354" s="295"/>
      <c r="I354" s="295"/>
      <c r="J354" s="295"/>
      <c r="K354" s="295"/>
      <c r="L354" s="295"/>
      <c r="M354" s="295"/>
      <c r="N354" s="291"/>
      <c r="O354" s="295"/>
      <c r="P354" s="295"/>
      <c r="Q354" s="295"/>
      <c r="R354" s="295"/>
      <c r="S354" s="295"/>
      <c r="T354" s="295"/>
      <c r="U354" s="295"/>
      <c r="V354" s="295"/>
      <c r="W354" s="295"/>
      <c r="X354" s="295"/>
      <c r="Y354" s="426"/>
      <c r="Z354" s="410"/>
      <c r="AA354" s="410"/>
      <c r="AB354" s="410"/>
      <c r="AC354" s="410"/>
      <c r="AD354" s="410"/>
      <c r="AE354" s="410"/>
      <c r="AF354" s="410"/>
      <c r="AG354" s="415"/>
      <c r="AH354" s="415"/>
      <c r="AI354" s="415"/>
      <c r="AJ354" s="415"/>
      <c r="AK354" s="415"/>
      <c r="AL354" s="415"/>
      <c r="AM354" s="296">
        <f>SUM(Y354:AL354)</f>
        <v>0</v>
      </c>
    </row>
    <row r="355" spans="1:39" outlineLevel="1">
      <c r="B355" s="294" t="s">
        <v>289</v>
      </c>
      <c r="C355" s="291" t="s">
        <v>163</v>
      </c>
      <c r="D355" s="295"/>
      <c r="E355" s="295"/>
      <c r="F355" s="295"/>
      <c r="G355" s="295"/>
      <c r="H355" s="295"/>
      <c r="I355" s="295"/>
      <c r="J355" s="295"/>
      <c r="K355" s="295"/>
      <c r="L355" s="295"/>
      <c r="M355" s="295"/>
      <c r="N355" s="468"/>
      <c r="O355" s="295"/>
      <c r="P355" s="295"/>
      <c r="Q355" s="295"/>
      <c r="R355" s="295"/>
      <c r="S355" s="295"/>
      <c r="T355" s="295"/>
      <c r="U355" s="295"/>
      <c r="V355" s="295"/>
      <c r="W355" s="295"/>
      <c r="X355" s="295"/>
      <c r="Y355" s="411">
        <f>Y354</f>
        <v>0</v>
      </c>
      <c r="Z355" s="411">
        <f t="shared" ref="Z355" si="727">Z354</f>
        <v>0</v>
      </c>
      <c r="AA355" s="411">
        <f t="shared" ref="AA355" si="728">AA354</f>
        <v>0</v>
      </c>
      <c r="AB355" s="411">
        <f t="shared" ref="AB355" si="729">AB354</f>
        <v>0</v>
      </c>
      <c r="AC355" s="411">
        <f t="shared" ref="AC355" si="730">AC354</f>
        <v>0</v>
      </c>
      <c r="AD355" s="411">
        <f t="shared" ref="AD355" si="731">AD354</f>
        <v>0</v>
      </c>
      <c r="AE355" s="411">
        <f t="shared" ref="AE355" si="732">AE354</f>
        <v>0</v>
      </c>
      <c r="AF355" s="411">
        <f t="shared" ref="AF355" si="733">AF354</f>
        <v>0</v>
      </c>
      <c r="AG355" s="411">
        <f t="shared" ref="AG355" si="734">AG354</f>
        <v>0</v>
      </c>
      <c r="AH355" s="411">
        <f t="shared" ref="AH355" si="735">AH354</f>
        <v>0</v>
      </c>
      <c r="AI355" s="411">
        <f t="shared" ref="AI355" si="736">AI354</f>
        <v>0</v>
      </c>
      <c r="AJ355" s="411">
        <f t="shared" ref="AJ355" si="737">AJ354</f>
        <v>0</v>
      </c>
      <c r="AK355" s="411">
        <f t="shared" ref="AK355" si="738">AK354</f>
        <v>0</v>
      </c>
      <c r="AL355" s="411">
        <f t="shared" ref="AL355" si="739">AL354</f>
        <v>0</v>
      </c>
      <c r="AM355" s="306"/>
    </row>
    <row r="356" spans="1:39" outlineLevel="1">
      <c r="B356" s="520"/>
      <c r="C356" s="291"/>
      <c r="D356" s="291"/>
      <c r="E356" s="291"/>
      <c r="F356" s="291"/>
      <c r="G356" s="291"/>
      <c r="H356" s="291"/>
      <c r="I356" s="291"/>
      <c r="J356" s="291"/>
      <c r="K356" s="291"/>
      <c r="L356" s="291"/>
      <c r="M356" s="291"/>
      <c r="N356" s="291"/>
      <c r="O356" s="291"/>
      <c r="P356" s="291"/>
      <c r="Q356" s="291"/>
      <c r="R356" s="291"/>
      <c r="S356" s="291"/>
      <c r="T356" s="291"/>
      <c r="U356" s="291"/>
      <c r="V356" s="291"/>
      <c r="W356" s="291"/>
      <c r="X356" s="291"/>
      <c r="Y356" s="412"/>
      <c r="Z356" s="425"/>
      <c r="AA356" s="425"/>
      <c r="AB356" s="425"/>
      <c r="AC356" s="425"/>
      <c r="AD356" s="425"/>
      <c r="AE356" s="425"/>
      <c r="AF356" s="425"/>
      <c r="AG356" s="425"/>
      <c r="AH356" s="425"/>
      <c r="AI356" s="425"/>
      <c r="AJ356" s="425"/>
      <c r="AK356" s="425"/>
      <c r="AL356" s="425"/>
      <c r="AM356" s="306"/>
    </row>
    <row r="357" spans="1:39" ht="30" outlineLevel="1">
      <c r="A357" s="522">
        <v>43</v>
      </c>
      <c r="B357" s="520" t="s">
        <v>135</v>
      </c>
      <c r="C357" s="291" t="s">
        <v>25</v>
      </c>
      <c r="D357" s="295"/>
      <c r="E357" s="295"/>
      <c r="F357" s="295"/>
      <c r="G357" s="295"/>
      <c r="H357" s="295"/>
      <c r="I357" s="295"/>
      <c r="J357" s="295"/>
      <c r="K357" s="295"/>
      <c r="L357" s="295"/>
      <c r="M357" s="295"/>
      <c r="N357" s="295">
        <v>12</v>
      </c>
      <c r="O357" s="295"/>
      <c r="P357" s="295"/>
      <c r="Q357" s="295"/>
      <c r="R357" s="295"/>
      <c r="S357" s="295"/>
      <c r="T357" s="295"/>
      <c r="U357" s="295"/>
      <c r="V357" s="295"/>
      <c r="W357" s="295"/>
      <c r="X357" s="295"/>
      <c r="Y357" s="426"/>
      <c r="Z357" s="410"/>
      <c r="AA357" s="410"/>
      <c r="AB357" s="410"/>
      <c r="AC357" s="410"/>
      <c r="AD357" s="410"/>
      <c r="AE357" s="410"/>
      <c r="AF357" s="410"/>
      <c r="AG357" s="415"/>
      <c r="AH357" s="415"/>
      <c r="AI357" s="415"/>
      <c r="AJ357" s="415"/>
      <c r="AK357" s="415"/>
      <c r="AL357" s="415"/>
      <c r="AM357" s="296">
        <f>SUM(Y357:AL357)</f>
        <v>0</v>
      </c>
    </row>
    <row r="358" spans="1:39" outlineLevel="1">
      <c r="B358" s="294" t="s">
        <v>289</v>
      </c>
      <c r="C358" s="291" t="s">
        <v>163</v>
      </c>
      <c r="D358" s="295"/>
      <c r="E358" s="295"/>
      <c r="F358" s="295"/>
      <c r="G358" s="295"/>
      <c r="H358" s="295"/>
      <c r="I358" s="295"/>
      <c r="J358" s="295"/>
      <c r="K358" s="295"/>
      <c r="L358" s="295"/>
      <c r="M358" s="295"/>
      <c r="N358" s="295">
        <f>N357</f>
        <v>12</v>
      </c>
      <c r="O358" s="295"/>
      <c r="P358" s="295"/>
      <c r="Q358" s="295"/>
      <c r="R358" s="295"/>
      <c r="S358" s="295"/>
      <c r="T358" s="295"/>
      <c r="U358" s="295"/>
      <c r="V358" s="295"/>
      <c r="W358" s="295"/>
      <c r="X358" s="295"/>
      <c r="Y358" s="411">
        <f>Y357</f>
        <v>0</v>
      </c>
      <c r="Z358" s="411">
        <f t="shared" ref="Z358" si="740">Z357</f>
        <v>0</v>
      </c>
      <c r="AA358" s="411">
        <f t="shared" ref="AA358" si="741">AA357</f>
        <v>0</v>
      </c>
      <c r="AB358" s="411">
        <f t="shared" ref="AB358" si="742">AB357</f>
        <v>0</v>
      </c>
      <c r="AC358" s="411">
        <f t="shared" ref="AC358" si="743">AC357</f>
        <v>0</v>
      </c>
      <c r="AD358" s="411">
        <f t="shared" ref="AD358" si="744">AD357</f>
        <v>0</v>
      </c>
      <c r="AE358" s="411">
        <f t="shared" ref="AE358" si="745">AE357</f>
        <v>0</v>
      </c>
      <c r="AF358" s="411">
        <f t="shared" ref="AF358" si="746">AF357</f>
        <v>0</v>
      </c>
      <c r="AG358" s="411">
        <f t="shared" ref="AG358" si="747">AG357</f>
        <v>0</v>
      </c>
      <c r="AH358" s="411">
        <f t="shared" ref="AH358" si="748">AH357</f>
        <v>0</v>
      </c>
      <c r="AI358" s="411">
        <f t="shared" ref="AI358" si="749">AI357</f>
        <v>0</v>
      </c>
      <c r="AJ358" s="411">
        <f t="shared" ref="AJ358" si="750">AJ357</f>
        <v>0</v>
      </c>
      <c r="AK358" s="411">
        <f t="shared" ref="AK358" si="751">AK357</f>
        <v>0</v>
      </c>
      <c r="AL358" s="411">
        <f t="shared" ref="AL358" si="752">AL357</f>
        <v>0</v>
      </c>
      <c r="AM358" s="306"/>
    </row>
    <row r="359" spans="1:39" outlineLevel="1">
      <c r="B359" s="520"/>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412"/>
      <c r="Z359" s="425"/>
      <c r="AA359" s="425"/>
      <c r="AB359" s="425"/>
      <c r="AC359" s="425"/>
      <c r="AD359" s="425"/>
      <c r="AE359" s="425"/>
      <c r="AF359" s="425"/>
      <c r="AG359" s="425"/>
      <c r="AH359" s="425"/>
      <c r="AI359" s="425"/>
      <c r="AJ359" s="425"/>
      <c r="AK359" s="425"/>
      <c r="AL359" s="425"/>
      <c r="AM359" s="306"/>
    </row>
    <row r="360" spans="1:39" ht="45" outlineLevel="1">
      <c r="A360" s="522">
        <v>44</v>
      </c>
      <c r="B360" s="520" t="s">
        <v>136</v>
      </c>
      <c r="C360" s="291" t="s">
        <v>25</v>
      </c>
      <c r="D360" s="295"/>
      <c r="E360" s="295"/>
      <c r="F360" s="295"/>
      <c r="G360" s="295"/>
      <c r="H360" s="295"/>
      <c r="I360" s="295"/>
      <c r="J360" s="295"/>
      <c r="K360" s="295"/>
      <c r="L360" s="295"/>
      <c r="M360" s="295"/>
      <c r="N360" s="295">
        <v>12</v>
      </c>
      <c r="O360" s="295"/>
      <c r="P360" s="295"/>
      <c r="Q360" s="295"/>
      <c r="R360" s="295"/>
      <c r="S360" s="295"/>
      <c r="T360" s="295"/>
      <c r="U360" s="295"/>
      <c r="V360" s="295"/>
      <c r="W360" s="295"/>
      <c r="X360" s="295"/>
      <c r="Y360" s="426"/>
      <c r="Z360" s="410"/>
      <c r="AA360" s="410"/>
      <c r="AB360" s="410"/>
      <c r="AC360" s="410"/>
      <c r="AD360" s="410"/>
      <c r="AE360" s="410"/>
      <c r="AF360" s="410"/>
      <c r="AG360" s="415"/>
      <c r="AH360" s="415"/>
      <c r="AI360" s="415"/>
      <c r="AJ360" s="415"/>
      <c r="AK360" s="415"/>
      <c r="AL360" s="415"/>
      <c r="AM360" s="296">
        <f>SUM(Y360:AL360)</f>
        <v>0</v>
      </c>
    </row>
    <row r="361" spans="1:39" outlineLevel="1">
      <c r="B361" s="294" t="s">
        <v>289</v>
      </c>
      <c r="C361" s="291" t="s">
        <v>163</v>
      </c>
      <c r="D361" s="295"/>
      <c r="E361" s="295"/>
      <c r="F361" s="295"/>
      <c r="G361" s="295"/>
      <c r="H361" s="295"/>
      <c r="I361" s="295"/>
      <c r="J361" s="295"/>
      <c r="K361" s="295"/>
      <c r="L361" s="295"/>
      <c r="M361" s="295"/>
      <c r="N361" s="295">
        <f>N360</f>
        <v>12</v>
      </c>
      <c r="O361" s="295"/>
      <c r="P361" s="295"/>
      <c r="Q361" s="295"/>
      <c r="R361" s="295"/>
      <c r="S361" s="295"/>
      <c r="T361" s="295"/>
      <c r="U361" s="295"/>
      <c r="V361" s="295"/>
      <c r="W361" s="295"/>
      <c r="X361" s="295"/>
      <c r="Y361" s="411">
        <f>Y360</f>
        <v>0</v>
      </c>
      <c r="Z361" s="411">
        <f t="shared" ref="Z361" si="753">Z360</f>
        <v>0</v>
      </c>
      <c r="AA361" s="411">
        <f t="shared" ref="AA361" si="754">AA360</f>
        <v>0</v>
      </c>
      <c r="AB361" s="411">
        <f t="shared" ref="AB361" si="755">AB360</f>
        <v>0</v>
      </c>
      <c r="AC361" s="411">
        <f t="shared" ref="AC361" si="756">AC360</f>
        <v>0</v>
      </c>
      <c r="AD361" s="411">
        <f t="shared" ref="AD361" si="757">AD360</f>
        <v>0</v>
      </c>
      <c r="AE361" s="411">
        <f t="shared" ref="AE361" si="758">AE360</f>
        <v>0</v>
      </c>
      <c r="AF361" s="411">
        <f t="shared" ref="AF361" si="759">AF360</f>
        <v>0</v>
      </c>
      <c r="AG361" s="411">
        <f t="shared" ref="AG361" si="760">AG360</f>
        <v>0</v>
      </c>
      <c r="AH361" s="411">
        <f t="shared" ref="AH361" si="761">AH360</f>
        <v>0</v>
      </c>
      <c r="AI361" s="411">
        <f t="shared" ref="AI361" si="762">AI360</f>
        <v>0</v>
      </c>
      <c r="AJ361" s="411">
        <f t="shared" ref="AJ361" si="763">AJ360</f>
        <v>0</v>
      </c>
      <c r="AK361" s="411">
        <f t="shared" ref="AK361" si="764">AK360</f>
        <v>0</v>
      </c>
      <c r="AL361" s="411">
        <f t="shared" ref="AL361" si="765">AL360</f>
        <v>0</v>
      </c>
      <c r="AM361" s="306"/>
    </row>
    <row r="362" spans="1:39" outlineLevel="1">
      <c r="B362" s="520"/>
      <c r="C362" s="291"/>
      <c r="D362" s="291"/>
      <c r="E362" s="291"/>
      <c r="F362" s="291"/>
      <c r="G362" s="291"/>
      <c r="H362" s="291"/>
      <c r="I362" s="291"/>
      <c r="J362" s="291"/>
      <c r="K362" s="291"/>
      <c r="L362" s="291"/>
      <c r="M362" s="291"/>
      <c r="N362" s="291"/>
      <c r="O362" s="291"/>
      <c r="P362" s="291"/>
      <c r="Q362" s="291"/>
      <c r="R362" s="291"/>
      <c r="S362" s="291"/>
      <c r="T362" s="291"/>
      <c r="U362" s="291"/>
      <c r="V362" s="291"/>
      <c r="W362" s="291"/>
      <c r="X362" s="291"/>
      <c r="Y362" s="412"/>
      <c r="Z362" s="425"/>
      <c r="AA362" s="425"/>
      <c r="AB362" s="425"/>
      <c r="AC362" s="425"/>
      <c r="AD362" s="425"/>
      <c r="AE362" s="425"/>
      <c r="AF362" s="425"/>
      <c r="AG362" s="425"/>
      <c r="AH362" s="425"/>
      <c r="AI362" s="425"/>
      <c r="AJ362" s="425"/>
      <c r="AK362" s="425"/>
      <c r="AL362" s="425"/>
      <c r="AM362" s="306"/>
    </row>
    <row r="363" spans="1:39" ht="30" outlineLevel="1">
      <c r="A363" s="522">
        <v>45</v>
      </c>
      <c r="B363" s="520" t="s">
        <v>137</v>
      </c>
      <c r="C363" s="291" t="s">
        <v>25</v>
      </c>
      <c r="D363" s="295"/>
      <c r="E363" s="295"/>
      <c r="F363" s="295"/>
      <c r="G363" s="295"/>
      <c r="H363" s="295"/>
      <c r="I363" s="295"/>
      <c r="J363" s="295"/>
      <c r="K363" s="295"/>
      <c r="L363" s="295"/>
      <c r="M363" s="295"/>
      <c r="N363" s="295">
        <v>12</v>
      </c>
      <c r="O363" s="295"/>
      <c r="P363" s="295"/>
      <c r="Q363" s="295"/>
      <c r="R363" s="295"/>
      <c r="S363" s="295"/>
      <c r="T363" s="295"/>
      <c r="U363" s="295"/>
      <c r="V363" s="295"/>
      <c r="W363" s="295"/>
      <c r="X363" s="295"/>
      <c r="Y363" s="426"/>
      <c r="Z363" s="410"/>
      <c r="AA363" s="410"/>
      <c r="AB363" s="410"/>
      <c r="AC363" s="410"/>
      <c r="AD363" s="410"/>
      <c r="AE363" s="410"/>
      <c r="AF363" s="410"/>
      <c r="AG363" s="415"/>
      <c r="AH363" s="415"/>
      <c r="AI363" s="415"/>
      <c r="AJ363" s="415"/>
      <c r="AK363" s="415"/>
      <c r="AL363" s="415"/>
      <c r="AM363" s="296">
        <f>SUM(Y363:AL363)</f>
        <v>0</v>
      </c>
    </row>
    <row r="364" spans="1:39" outlineLevel="1">
      <c r="B364" s="294" t="s">
        <v>289</v>
      </c>
      <c r="C364" s="291" t="s">
        <v>163</v>
      </c>
      <c r="D364" s="295"/>
      <c r="E364" s="295"/>
      <c r="F364" s="295"/>
      <c r="G364" s="295"/>
      <c r="H364" s="295"/>
      <c r="I364" s="295"/>
      <c r="J364" s="295"/>
      <c r="K364" s="295"/>
      <c r="L364" s="295"/>
      <c r="M364" s="295"/>
      <c r="N364" s="295">
        <f>N363</f>
        <v>12</v>
      </c>
      <c r="O364" s="295"/>
      <c r="P364" s="295"/>
      <c r="Q364" s="295"/>
      <c r="R364" s="295"/>
      <c r="S364" s="295"/>
      <c r="T364" s="295"/>
      <c r="U364" s="295"/>
      <c r="V364" s="295"/>
      <c r="W364" s="295"/>
      <c r="X364" s="295"/>
      <c r="Y364" s="411">
        <f>Y363</f>
        <v>0</v>
      </c>
      <c r="Z364" s="411">
        <f t="shared" ref="Z364" si="766">Z363</f>
        <v>0</v>
      </c>
      <c r="AA364" s="411">
        <f t="shared" ref="AA364" si="767">AA363</f>
        <v>0</v>
      </c>
      <c r="AB364" s="411">
        <f t="shared" ref="AB364" si="768">AB363</f>
        <v>0</v>
      </c>
      <c r="AC364" s="411">
        <f t="shared" ref="AC364" si="769">AC363</f>
        <v>0</v>
      </c>
      <c r="AD364" s="411">
        <f t="shared" ref="AD364" si="770">AD363</f>
        <v>0</v>
      </c>
      <c r="AE364" s="411">
        <f t="shared" ref="AE364" si="771">AE363</f>
        <v>0</v>
      </c>
      <c r="AF364" s="411">
        <f t="shared" ref="AF364" si="772">AF363</f>
        <v>0</v>
      </c>
      <c r="AG364" s="411">
        <f t="shared" ref="AG364" si="773">AG363</f>
        <v>0</v>
      </c>
      <c r="AH364" s="411">
        <f t="shared" ref="AH364" si="774">AH363</f>
        <v>0</v>
      </c>
      <c r="AI364" s="411">
        <f t="shared" ref="AI364" si="775">AI363</f>
        <v>0</v>
      </c>
      <c r="AJ364" s="411">
        <f t="shared" ref="AJ364" si="776">AJ363</f>
        <v>0</v>
      </c>
      <c r="AK364" s="411">
        <f t="shared" ref="AK364" si="777">AK363</f>
        <v>0</v>
      </c>
      <c r="AL364" s="411">
        <f t="shared" ref="AL364" si="778">AL363</f>
        <v>0</v>
      </c>
      <c r="AM364" s="306"/>
    </row>
    <row r="365" spans="1:39" outlineLevel="1">
      <c r="B365" s="520"/>
      <c r="C365" s="291"/>
      <c r="D365" s="291"/>
      <c r="E365" s="291"/>
      <c r="F365" s="291"/>
      <c r="G365" s="291"/>
      <c r="H365" s="291"/>
      <c r="I365" s="291"/>
      <c r="J365" s="291"/>
      <c r="K365" s="291"/>
      <c r="L365" s="291"/>
      <c r="M365" s="291"/>
      <c r="N365" s="291"/>
      <c r="O365" s="291"/>
      <c r="P365" s="291"/>
      <c r="Q365" s="291"/>
      <c r="R365" s="291"/>
      <c r="S365" s="291"/>
      <c r="T365" s="291"/>
      <c r="U365" s="291"/>
      <c r="V365" s="291"/>
      <c r="W365" s="291"/>
      <c r="X365" s="291"/>
      <c r="Y365" s="412"/>
      <c r="Z365" s="425"/>
      <c r="AA365" s="425"/>
      <c r="AB365" s="425"/>
      <c r="AC365" s="425"/>
      <c r="AD365" s="425"/>
      <c r="AE365" s="425"/>
      <c r="AF365" s="425"/>
      <c r="AG365" s="425"/>
      <c r="AH365" s="425"/>
      <c r="AI365" s="425"/>
      <c r="AJ365" s="425"/>
      <c r="AK365" s="425"/>
      <c r="AL365" s="425"/>
      <c r="AM365" s="306"/>
    </row>
    <row r="366" spans="1:39" ht="30" outlineLevel="1">
      <c r="A366" s="522">
        <v>46</v>
      </c>
      <c r="B366" s="520" t="s">
        <v>138</v>
      </c>
      <c r="C366" s="291" t="s">
        <v>25</v>
      </c>
      <c r="D366" s="295"/>
      <c r="E366" s="295"/>
      <c r="F366" s="295"/>
      <c r="G366" s="295"/>
      <c r="H366" s="295"/>
      <c r="I366" s="295"/>
      <c r="J366" s="295"/>
      <c r="K366" s="295"/>
      <c r="L366" s="295"/>
      <c r="M366" s="295"/>
      <c r="N366" s="295">
        <v>12</v>
      </c>
      <c r="O366" s="295"/>
      <c r="P366" s="295"/>
      <c r="Q366" s="295"/>
      <c r="R366" s="295"/>
      <c r="S366" s="295"/>
      <c r="T366" s="295"/>
      <c r="U366" s="295"/>
      <c r="V366" s="295"/>
      <c r="W366" s="295"/>
      <c r="X366" s="295"/>
      <c r="Y366" s="426"/>
      <c r="Z366" s="410"/>
      <c r="AA366" s="410"/>
      <c r="AB366" s="410"/>
      <c r="AC366" s="410"/>
      <c r="AD366" s="410"/>
      <c r="AE366" s="410"/>
      <c r="AF366" s="410"/>
      <c r="AG366" s="415"/>
      <c r="AH366" s="415"/>
      <c r="AI366" s="415"/>
      <c r="AJ366" s="415"/>
      <c r="AK366" s="415"/>
      <c r="AL366" s="415"/>
      <c r="AM366" s="296">
        <f>SUM(Y366:AL366)</f>
        <v>0</v>
      </c>
    </row>
    <row r="367" spans="1:39" outlineLevel="1">
      <c r="B367" s="294" t="s">
        <v>289</v>
      </c>
      <c r="C367" s="291" t="s">
        <v>163</v>
      </c>
      <c r="D367" s="295"/>
      <c r="E367" s="295"/>
      <c r="F367" s="295"/>
      <c r="G367" s="295"/>
      <c r="H367" s="295"/>
      <c r="I367" s="295"/>
      <c r="J367" s="295"/>
      <c r="K367" s="295"/>
      <c r="L367" s="295"/>
      <c r="M367" s="295"/>
      <c r="N367" s="295">
        <f>N366</f>
        <v>12</v>
      </c>
      <c r="O367" s="295"/>
      <c r="P367" s="295"/>
      <c r="Q367" s="295"/>
      <c r="R367" s="295"/>
      <c r="S367" s="295"/>
      <c r="T367" s="295"/>
      <c r="U367" s="295"/>
      <c r="V367" s="295"/>
      <c r="W367" s="295"/>
      <c r="X367" s="295"/>
      <c r="Y367" s="411">
        <f>Y366</f>
        <v>0</v>
      </c>
      <c r="Z367" s="411">
        <f t="shared" ref="Z367" si="779">Z366</f>
        <v>0</v>
      </c>
      <c r="AA367" s="411">
        <f t="shared" ref="AA367" si="780">AA366</f>
        <v>0</v>
      </c>
      <c r="AB367" s="411">
        <f t="shared" ref="AB367" si="781">AB366</f>
        <v>0</v>
      </c>
      <c r="AC367" s="411">
        <f t="shared" ref="AC367" si="782">AC366</f>
        <v>0</v>
      </c>
      <c r="AD367" s="411">
        <f t="shared" ref="AD367" si="783">AD366</f>
        <v>0</v>
      </c>
      <c r="AE367" s="411">
        <f t="shared" ref="AE367" si="784">AE366</f>
        <v>0</v>
      </c>
      <c r="AF367" s="411">
        <f t="shared" ref="AF367" si="785">AF366</f>
        <v>0</v>
      </c>
      <c r="AG367" s="411">
        <f t="shared" ref="AG367" si="786">AG366</f>
        <v>0</v>
      </c>
      <c r="AH367" s="411">
        <f t="shared" ref="AH367" si="787">AH366</f>
        <v>0</v>
      </c>
      <c r="AI367" s="411">
        <f t="shared" ref="AI367" si="788">AI366</f>
        <v>0</v>
      </c>
      <c r="AJ367" s="411">
        <f t="shared" ref="AJ367" si="789">AJ366</f>
        <v>0</v>
      </c>
      <c r="AK367" s="411">
        <f t="shared" ref="AK367" si="790">AK366</f>
        <v>0</v>
      </c>
      <c r="AL367" s="411">
        <f t="shared" ref="AL367" si="791">AL366</f>
        <v>0</v>
      </c>
      <c r="AM367" s="306"/>
    </row>
    <row r="368" spans="1:39" outlineLevel="1">
      <c r="B368" s="520"/>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412"/>
      <c r="Z368" s="425"/>
      <c r="AA368" s="425"/>
      <c r="AB368" s="425"/>
      <c r="AC368" s="425"/>
      <c r="AD368" s="425"/>
      <c r="AE368" s="425"/>
      <c r="AF368" s="425"/>
      <c r="AG368" s="425"/>
      <c r="AH368" s="425"/>
      <c r="AI368" s="425"/>
      <c r="AJ368" s="425"/>
      <c r="AK368" s="425"/>
      <c r="AL368" s="425"/>
      <c r="AM368" s="306"/>
    </row>
    <row r="369" spans="1:42" ht="30" outlineLevel="1">
      <c r="A369" s="522">
        <v>47</v>
      </c>
      <c r="B369" s="520" t="s">
        <v>139</v>
      </c>
      <c r="C369" s="291" t="s">
        <v>25</v>
      </c>
      <c r="D369" s="295"/>
      <c r="E369" s="295"/>
      <c r="F369" s="295"/>
      <c r="G369" s="295"/>
      <c r="H369" s="295"/>
      <c r="I369" s="295"/>
      <c r="J369" s="295"/>
      <c r="K369" s="295"/>
      <c r="L369" s="295"/>
      <c r="M369" s="295"/>
      <c r="N369" s="295">
        <v>12</v>
      </c>
      <c r="O369" s="295"/>
      <c r="P369" s="295"/>
      <c r="Q369" s="295"/>
      <c r="R369" s="295"/>
      <c r="S369" s="295"/>
      <c r="T369" s="295"/>
      <c r="U369" s="295"/>
      <c r="V369" s="295"/>
      <c r="W369" s="295"/>
      <c r="X369" s="295"/>
      <c r="Y369" s="426"/>
      <c r="Z369" s="410"/>
      <c r="AA369" s="410"/>
      <c r="AB369" s="410"/>
      <c r="AC369" s="410"/>
      <c r="AD369" s="410"/>
      <c r="AE369" s="410"/>
      <c r="AF369" s="410"/>
      <c r="AG369" s="415"/>
      <c r="AH369" s="415"/>
      <c r="AI369" s="415"/>
      <c r="AJ369" s="415"/>
      <c r="AK369" s="415"/>
      <c r="AL369" s="415"/>
      <c r="AM369" s="296">
        <f>SUM(Y369:AL369)</f>
        <v>0</v>
      </c>
    </row>
    <row r="370" spans="1:42" outlineLevel="1">
      <c r="B370" s="294" t="s">
        <v>289</v>
      </c>
      <c r="C370" s="291" t="s">
        <v>163</v>
      </c>
      <c r="D370" s="295"/>
      <c r="E370" s="295"/>
      <c r="F370" s="295"/>
      <c r="G370" s="295"/>
      <c r="H370" s="295"/>
      <c r="I370" s="295"/>
      <c r="J370" s="295"/>
      <c r="K370" s="295"/>
      <c r="L370" s="295"/>
      <c r="M370" s="295"/>
      <c r="N370" s="295">
        <f>N369</f>
        <v>12</v>
      </c>
      <c r="O370" s="295"/>
      <c r="P370" s="295"/>
      <c r="Q370" s="295"/>
      <c r="R370" s="295"/>
      <c r="S370" s="295"/>
      <c r="T370" s="295"/>
      <c r="U370" s="295"/>
      <c r="V370" s="295"/>
      <c r="W370" s="295"/>
      <c r="X370" s="295"/>
      <c r="Y370" s="411">
        <f>Y369</f>
        <v>0</v>
      </c>
      <c r="Z370" s="411">
        <f t="shared" ref="Z370" si="792">Z369</f>
        <v>0</v>
      </c>
      <c r="AA370" s="411">
        <f t="shared" ref="AA370" si="793">AA369</f>
        <v>0</v>
      </c>
      <c r="AB370" s="411">
        <f t="shared" ref="AB370" si="794">AB369</f>
        <v>0</v>
      </c>
      <c r="AC370" s="411">
        <f t="shared" ref="AC370" si="795">AC369</f>
        <v>0</v>
      </c>
      <c r="AD370" s="411">
        <f t="shared" ref="AD370" si="796">AD369</f>
        <v>0</v>
      </c>
      <c r="AE370" s="411">
        <f t="shared" ref="AE370" si="797">AE369</f>
        <v>0</v>
      </c>
      <c r="AF370" s="411">
        <f t="shared" ref="AF370" si="798">AF369</f>
        <v>0</v>
      </c>
      <c r="AG370" s="411">
        <f t="shared" ref="AG370" si="799">AG369</f>
        <v>0</v>
      </c>
      <c r="AH370" s="411">
        <f t="shared" ref="AH370" si="800">AH369</f>
        <v>0</v>
      </c>
      <c r="AI370" s="411">
        <f t="shared" ref="AI370" si="801">AI369</f>
        <v>0</v>
      </c>
      <c r="AJ370" s="411">
        <f t="shared" ref="AJ370" si="802">AJ369</f>
        <v>0</v>
      </c>
      <c r="AK370" s="411">
        <f t="shared" ref="AK370" si="803">AK369</f>
        <v>0</v>
      </c>
      <c r="AL370" s="411">
        <f t="shared" ref="AL370" si="804">AL369</f>
        <v>0</v>
      </c>
      <c r="AM370" s="306"/>
    </row>
    <row r="371" spans="1:42" outlineLevel="1">
      <c r="B371" s="520"/>
      <c r="C371" s="291"/>
      <c r="D371" s="291"/>
      <c r="E371" s="291"/>
      <c r="F371" s="291"/>
      <c r="G371" s="291"/>
      <c r="H371" s="291"/>
      <c r="I371" s="291"/>
      <c r="J371" s="291"/>
      <c r="K371" s="291"/>
      <c r="L371" s="291"/>
      <c r="M371" s="291"/>
      <c r="N371" s="291"/>
      <c r="O371" s="291"/>
      <c r="P371" s="291"/>
      <c r="Q371" s="291"/>
      <c r="R371" s="291"/>
      <c r="S371" s="291"/>
      <c r="T371" s="291"/>
      <c r="U371" s="291"/>
      <c r="V371" s="291"/>
      <c r="W371" s="291"/>
      <c r="X371" s="291"/>
      <c r="Y371" s="412"/>
      <c r="Z371" s="425"/>
      <c r="AA371" s="425"/>
      <c r="AB371" s="425"/>
      <c r="AC371" s="425"/>
      <c r="AD371" s="425"/>
      <c r="AE371" s="425"/>
      <c r="AF371" s="425"/>
      <c r="AG371" s="425"/>
      <c r="AH371" s="425"/>
      <c r="AI371" s="425"/>
      <c r="AJ371" s="425"/>
      <c r="AK371" s="425"/>
      <c r="AL371" s="425"/>
      <c r="AM371" s="306"/>
    </row>
    <row r="372" spans="1:42" ht="45" outlineLevel="1">
      <c r="A372" s="522">
        <v>48</v>
      </c>
      <c r="B372" s="520" t="s">
        <v>140</v>
      </c>
      <c r="C372" s="291" t="s">
        <v>25</v>
      </c>
      <c r="D372" s="295"/>
      <c r="E372" s="295"/>
      <c r="F372" s="295"/>
      <c r="G372" s="295"/>
      <c r="H372" s="295"/>
      <c r="I372" s="295"/>
      <c r="J372" s="295"/>
      <c r="K372" s="295"/>
      <c r="L372" s="295"/>
      <c r="M372" s="295"/>
      <c r="N372" s="295">
        <v>12</v>
      </c>
      <c r="O372" s="295"/>
      <c r="P372" s="295"/>
      <c r="Q372" s="295"/>
      <c r="R372" s="295"/>
      <c r="S372" s="295"/>
      <c r="T372" s="295"/>
      <c r="U372" s="295"/>
      <c r="V372" s="295"/>
      <c r="W372" s="295"/>
      <c r="X372" s="295"/>
      <c r="Y372" s="426"/>
      <c r="Z372" s="410"/>
      <c r="AA372" s="410"/>
      <c r="AB372" s="410"/>
      <c r="AC372" s="410"/>
      <c r="AD372" s="410"/>
      <c r="AE372" s="410"/>
      <c r="AF372" s="410"/>
      <c r="AG372" s="415"/>
      <c r="AH372" s="415"/>
      <c r="AI372" s="415"/>
      <c r="AJ372" s="415"/>
      <c r="AK372" s="415"/>
      <c r="AL372" s="415"/>
      <c r="AM372" s="296">
        <f>SUM(Y372:AL372)</f>
        <v>0</v>
      </c>
    </row>
    <row r="373" spans="1:42" outlineLevel="1">
      <c r="B373" s="294" t="s">
        <v>289</v>
      </c>
      <c r="C373" s="291" t="s">
        <v>163</v>
      </c>
      <c r="D373" s="295"/>
      <c r="E373" s="295"/>
      <c r="F373" s="295"/>
      <c r="G373" s="295"/>
      <c r="H373" s="295"/>
      <c r="I373" s="295"/>
      <c r="J373" s="295"/>
      <c r="K373" s="295"/>
      <c r="L373" s="295"/>
      <c r="M373" s="295"/>
      <c r="N373" s="295">
        <f>N372</f>
        <v>12</v>
      </c>
      <c r="O373" s="295"/>
      <c r="P373" s="295"/>
      <c r="Q373" s="295"/>
      <c r="R373" s="295"/>
      <c r="S373" s="295"/>
      <c r="T373" s="295"/>
      <c r="U373" s="295"/>
      <c r="V373" s="295"/>
      <c r="W373" s="295"/>
      <c r="X373" s="295"/>
      <c r="Y373" s="411">
        <f>Y372</f>
        <v>0</v>
      </c>
      <c r="Z373" s="411">
        <f t="shared" ref="Z373" si="805">Z372</f>
        <v>0</v>
      </c>
      <c r="AA373" s="411">
        <f t="shared" ref="AA373" si="806">AA372</f>
        <v>0</v>
      </c>
      <c r="AB373" s="411">
        <f t="shared" ref="AB373" si="807">AB372</f>
        <v>0</v>
      </c>
      <c r="AC373" s="411">
        <f t="shared" ref="AC373" si="808">AC372</f>
        <v>0</v>
      </c>
      <c r="AD373" s="411">
        <f t="shared" ref="AD373" si="809">AD372</f>
        <v>0</v>
      </c>
      <c r="AE373" s="411">
        <f t="shared" ref="AE373" si="810">AE372</f>
        <v>0</v>
      </c>
      <c r="AF373" s="411">
        <f t="shared" ref="AF373" si="811">AF372</f>
        <v>0</v>
      </c>
      <c r="AG373" s="411">
        <f t="shared" ref="AG373" si="812">AG372</f>
        <v>0</v>
      </c>
      <c r="AH373" s="411">
        <f t="shared" ref="AH373" si="813">AH372</f>
        <v>0</v>
      </c>
      <c r="AI373" s="411">
        <f t="shared" ref="AI373" si="814">AI372</f>
        <v>0</v>
      </c>
      <c r="AJ373" s="411">
        <f t="shared" ref="AJ373" si="815">AJ372</f>
        <v>0</v>
      </c>
      <c r="AK373" s="411">
        <f t="shared" ref="AK373" si="816">AK372</f>
        <v>0</v>
      </c>
      <c r="AL373" s="411">
        <f t="shared" ref="AL373" si="817">AL372</f>
        <v>0</v>
      </c>
      <c r="AM373" s="306"/>
    </row>
    <row r="374" spans="1:42" outlineLevel="1">
      <c r="B374" s="520"/>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25"/>
      <c r="AA374" s="425"/>
      <c r="AB374" s="425"/>
      <c r="AC374" s="425"/>
      <c r="AD374" s="425"/>
      <c r="AE374" s="425"/>
      <c r="AF374" s="425"/>
      <c r="AG374" s="425"/>
      <c r="AH374" s="425"/>
      <c r="AI374" s="425"/>
      <c r="AJ374" s="425"/>
      <c r="AK374" s="425"/>
      <c r="AL374" s="425"/>
      <c r="AM374" s="306"/>
    </row>
    <row r="375" spans="1:42" ht="30" outlineLevel="1">
      <c r="A375" s="522">
        <v>49</v>
      </c>
      <c r="B375" s="520" t="s">
        <v>141</v>
      </c>
      <c r="C375" s="291" t="s">
        <v>25</v>
      </c>
      <c r="D375" s="295"/>
      <c r="E375" s="295"/>
      <c r="F375" s="295"/>
      <c r="G375" s="295"/>
      <c r="H375" s="295"/>
      <c r="I375" s="295"/>
      <c r="J375" s="295"/>
      <c r="K375" s="295"/>
      <c r="L375" s="295"/>
      <c r="M375" s="295"/>
      <c r="N375" s="295">
        <v>12</v>
      </c>
      <c r="O375" s="295"/>
      <c r="P375" s="295"/>
      <c r="Q375" s="295"/>
      <c r="R375" s="295"/>
      <c r="S375" s="295"/>
      <c r="T375" s="295"/>
      <c r="U375" s="295"/>
      <c r="V375" s="295"/>
      <c r="W375" s="295"/>
      <c r="X375" s="295"/>
      <c r="Y375" s="426"/>
      <c r="Z375" s="410"/>
      <c r="AA375" s="410"/>
      <c r="AB375" s="410"/>
      <c r="AC375" s="410"/>
      <c r="AD375" s="410"/>
      <c r="AE375" s="410"/>
      <c r="AF375" s="410"/>
      <c r="AG375" s="415"/>
      <c r="AH375" s="415"/>
      <c r="AI375" s="415"/>
      <c r="AJ375" s="415"/>
      <c r="AK375" s="415"/>
      <c r="AL375" s="415"/>
      <c r="AM375" s="296">
        <f>SUM(Y375:AL375)</f>
        <v>0</v>
      </c>
    </row>
    <row r="376" spans="1:42" outlineLevel="1">
      <c r="B376" s="294" t="s">
        <v>289</v>
      </c>
      <c r="C376" s="291" t="s">
        <v>163</v>
      </c>
      <c r="D376" s="295"/>
      <c r="E376" s="295"/>
      <c r="F376" s="295"/>
      <c r="G376" s="295"/>
      <c r="H376" s="295"/>
      <c r="I376" s="295"/>
      <c r="J376" s="295"/>
      <c r="K376" s="295"/>
      <c r="L376" s="295"/>
      <c r="M376" s="295"/>
      <c r="N376" s="295">
        <f>N375</f>
        <v>12</v>
      </c>
      <c r="O376" s="295"/>
      <c r="P376" s="295"/>
      <c r="Q376" s="295"/>
      <c r="R376" s="295"/>
      <c r="S376" s="295"/>
      <c r="T376" s="295"/>
      <c r="U376" s="295"/>
      <c r="V376" s="295"/>
      <c r="W376" s="295"/>
      <c r="X376" s="295"/>
      <c r="Y376" s="411">
        <f>Y375</f>
        <v>0</v>
      </c>
      <c r="Z376" s="411">
        <f t="shared" ref="Z376" si="818">Z375</f>
        <v>0</v>
      </c>
      <c r="AA376" s="411">
        <f t="shared" ref="AA376" si="819">AA375</f>
        <v>0</v>
      </c>
      <c r="AB376" s="411">
        <f t="shared" ref="AB376" si="820">AB375</f>
        <v>0</v>
      </c>
      <c r="AC376" s="411">
        <f t="shared" ref="AC376" si="821">AC375</f>
        <v>0</v>
      </c>
      <c r="AD376" s="411">
        <f t="shared" ref="AD376" si="822">AD375</f>
        <v>0</v>
      </c>
      <c r="AE376" s="411">
        <f t="shared" ref="AE376" si="823">AE375</f>
        <v>0</v>
      </c>
      <c r="AF376" s="411">
        <f t="shared" ref="AF376" si="824">AF375</f>
        <v>0</v>
      </c>
      <c r="AG376" s="411">
        <f t="shared" ref="AG376" si="825">AG375</f>
        <v>0</v>
      </c>
      <c r="AH376" s="411">
        <f t="shared" ref="AH376" si="826">AH375</f>
        <v>0</v>
      </c>
      <c r="AI376" s="411">
        <f t="shared" ref="AI376" si="827">AI375</f>
        <v>0</v>
      </c>
      <c r="AJ376" s="411">
        <f t="shared" ref="AJ376" si="828">AJ375</f>
        <v>0</v>
      </c>
      <c r="AK376" s="411">
        <f t="shared" ref="AK376" si="829">AK375</f>
        <v>0</v>
      </c>
      <c r="AL376" s="411">
        <f t="shared" ref="AL376" si="830">AL375</f>
        <v>0</v>
      </c>
      <c r="AM376" s="306"/>
    </row>
    <row r="377" spans="1:42" outlineLevel="1">
      <c r="B377" s="437"/>
      <c r="C377" s="305"/>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301"/>
      <c r="Z377" s="301"/>
      <c r="AA377" s="301"/>
      <c r="AB377" s="301"/>
      <c r="AC377" s="301"/>
      <c r="AD377" s="301"/>
      <c r="AE377" s="301"/>
      <c r="AF377" s="301"/>
      <c r="AG377" s="301"/>
      <c r="AH377" s="301"/>
      <c r="AI377" s="301"/>
      <c r="AJ377" s="301"/>
      <c r="AK377" s="301"/>
      <c r="AL377" s="301"/>
      <c r="AM377" s="306"/>
    </row>
    <row r="378" spans="1:42" ht="15.75">
      <c r="B378" s="327" t="s">
        <v>274</v>
      </c>
      <c r="C378" s="329"/>
      <c r="D378" s="329">
        <f>SUM(D221:D376)</f>
        <v>53554726.201104335</v>
      </c>
      <c r="E378" s="329">
        <f t="shared" ref="E378:M378" si="831">SUM(E221:E376)</f>
        <v>49650348.201104335</v>
      </c>
      <c r="F378" s="329">
        <f t="shared" si="831"/>
        <v>49672655.201104335</v>
      </c>
      <c r="G378" s="329">
        <f t="shared" si="831"/>
        <v>48965970.201104335</v>
      </c>
      <c r="H378" s="329">
        <f t="shared" si="831"/>
        <v>44884275</v>
      </c>
      <c r="I378" s="329">
        <f t="shared" si="831"/>
        <v>44751911</v>
      </c>
      <c r="J378" s="329">
        <f t="shared" si="831"/>
        <v>44749095</v>
      </c>
      <c r="K378" s="329">
        <f t="shared" si="831"/>
        <v>44738248</v>
      </c>
      <c r="L378" s="329">
        <f t="shared" si="831"/>
        <v>44675765</v>
      </c>
      <c r="M378" s="329">
        <f t="shared" si="831"/>
        <v>44510795</v>
      </c>
      <c r="N378" s="329"/>
      <c r="O378" s="329">
        <f>SUM(O221:O376)</f>
        <v>6187</v>
      </c>
      <c r="P378" s="329">
        <f t="shared" ref="P378:X378" si="832">SUM(P221:P376)</f>
        <v>6109</v>
      </c>
      <c r="Q378" s="329">
        <f t="shared" si="832"/>
        <v>6114</v>
      </c>
      <c r="R378" s="329">
        <f t="shared" si="832"/>
        <v>6026</v>
      </c>
      <c r="S378" s="329">
        <f t="shared" si="832"/>
        <v>5530</v>
      </c>
      <c r="T378" s="329">
        <f t="shared" si="832"/>
        <v>5510</v>
      </c>
      <c r="U378" s="329">
        <f t="shared" si="832"/>
        <v>5509</v>
      </c>
      <c r="V378" s="329">
        <f t="shared" si="832"/>
        <v>5508</v>
      </c>
      <c r="W378" s="329">
        <f t="shared" si="832"/>
        <v>5494</v>
      </c>
      <c r="X378" s="329">
        <f t="shared" si="832"/>
        <v>5477</v>
      </c>
      <c r="Y378" s="329">
        <f>IF(Y219="kWh",SUMPRODUCT(D221:D376,Y221:Y376))</f>
        <v>25595716.201104335</v>
      </c>
      <c r="Z378" s="329">
        <f>IF(Z219="kWh",SUMPRODUCT(D221:D376,Z221:Z376))</f>
        <v>9704101.2770538963</v>
      </c>
      <c r="AA378" s="329">
        <f>IF(AA219="kw",SUMPRODUCT(N221:N376,O221:O376,AA221:AA376),SUMPRODUCT(D221:D376,AA221:AA376))</f>
        <v>21273.265087369604</v>
      </c>
      <c r="AB378" s="329">
        <f>IF(AB219="kw",SUMPRODUCT(N221:N376,O221:O376,AB221:AB376),SUMPRODUCT(D221:D376,AB221:AB376))</f>
        <v>4511.5225274417198</v>
      </c>
      <c r="AC378" s="329">
        <f>IF(AC219="kw",SUMPRODUCT(N221:N376,O221:O376,AC221:AC376),SUMPRODUCT(D221:D376,AC221:AC376))</f>
        <v>3675.6264704324299</v>
      </c>
      <c r="AD378" s="329">
        <f>IF(AD219="kw",SUMPRODUCT(N221:N376,O221:O376,AD221:AD376),SUMPRODUCT(D221:D376,AD221:AD376))</f>
        <v>0</v>
      </c>
      <c r="AE378" s="329">
        <f>IF(AE219="kw",SUMPRODUCT(N221:N376,O221:O376,AE221:AE376),SUMPRODUCT(D221:D376,AE221:AE376))</f>
        <v>0</v>
      </c>
      <c r="AF378" s="329">
        <f>IF(AF219="kw",SUMPRODUCT(N221:N376,O221:O376,AF221:AF376),SUMPRODUCT(D221:D376,AF221:AF376))</f>
        <v>0</v>
      </c>
      <c r="AG378" s="329">
        <f>IF(AG219="kw",SUMPRODUCT(N221:N376,O221:O376,AG221:AG376),SUMPRODUCT(D221:D376,AG221:AG376))</f>
        <v>0</v>
      </c>
      <c r="AH378" s="329">
        <f>IF(AH219="kw",SUMPRODUCT(N221:N376,O221:O376,AH221:AH376),SUMPRODUCT(D221:D376,AH221:AH376))</f>
        <v>0</v>
      </c>
      <c r="AI378" s="329">
        <f>IF(AI219="kw",SUMPRODUCT(N221:N376,O221:O376,AI221:AI376),SUMPRODUCT(D221:D376,AI221:AI376))</f>
        <v>0</v>
      </c>
      <c r="AJ378" s="329">
        <f>IF(AJ219="kw",SUMPRODUCT(N221:N376,O221:O376,AJ221:AJ376),SUMPRODUCT(D221:D376,AJ221:AJ376))</f>
        <v>0</v>
      </c>
      <c r="AK378" s="329">
        <f>IF(AK219="kw",SUMPRODUCT(N221:N376,O221:O376,AK221:AK376),SUMPRODUCT(D221:D376,AK221:AK376))</f>
        <v>0</v>
      </c>
      <c r="AL378" s="329">
        <f>IF(AL219="kw",SUMPRODUCT(N221:N376,O221:O376,AL221:AL376),SUMPRODUCT(D221:D376,AL221:AL376))</f>
        <v>0</v>
      </c>
      <c r="AM378" s="330"/>
    </row>
    <row r="379" spans="1:42" ht="15.75">
      <c r="B379" s="391" t="s">
        <v>275</v>
      </c>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f>HLOOKUP(Y218,'2. LRAMVA Threshold'!$B$42:$Q$53,8,FALSE)</f>
        <v>0</v>
      </c>
      <c r="Z379" s="392">
        <f>HLOOKUP(Z218,'2. LRAMVA Threshold'!$B$42:$Q$53,8,FALSE)</f>
        <v>0</v>
      </c>
      <c r="AA379" s="392">
        <f>HLOOKUP(AA218,'2. LRAMVA Threshold'!$B$42:$Q$53,8,FALSE)</f>
        <v>0</v>
      </c>
      <c r="AB379" s="392">
        <f>HLOOKUP(AB218,'2. LRAMVA Threshold'!$B$42:$Q$53,8,FALSE)</f>
        <v>0</v>
      </c>
      <c r="AC379" s="392">
        <f>HLOOKUP(AC218,'2. LRAMVA Threshold'!$B$42:$Q$53,8,FALSE)</f>
        <v>0</v>
      </c>
      <c r="AD379" s="392">
        <f>HLOOKUP(AD218,'2. LRAMVA Threshold'!$B$42:$Q$53,8,FALSE)</f>
        <v>0</v>
      </c>
      <c r="AE379" s="392">
        <f>HLOOKUP(AE218,'2. LRAMVA Threshold'!$B$42:$Q$53,8,FALSE)</f>
        <v>0</v>
      </c>
      <c r="AF379" s="392">
        <f>HLOOKUP(AF218,'2. LRAMVA Threshold'!$B$42:$Q$53,8,FALSE)</f>
        <v>0</v>
      </c>
      <c r="AG379" s="392">
        <f>HLOOKUP(AG218,'2. LRAMVA Threshold'!$B$42:$Q$53,8,FALSE)</f>
        <v>0</v>
      </c>
      <c r="AH379" s="392">
        <f>HLOOKUP(AH218,'2. LRAMVA Threshold'!$B$42:$Q$53,8,FALSE)</f>
        <v>0</v>
      </c>
      <c r="AI379" s="392">
        <f>HLOOKUP(AI218,'2. LRAMVA Threshold'!$B$42:$Q$53,8,FALSE)</f>
        <v>0</v>
      </c>
      <c r="AJ379" s="392">
        <f>HLOOKUP(AJ218,'2. LRAMVA Threshold'!$B$42:$Q$53,8,FALSE)</f>
        <v>0</v>
      </c>
      <c r="AK379" s="392">
        <f>HLOOKUP(AK218,'2. LRAMVA Threshold'!$B$42:$Q$53,8,FALSE)</f>
        <v>0</v>
      </c>
      <c r="AL379" s="392">
        <f>HLOOKUP(AL218,'2. LRAMVA Threshold'!$B$42:$Q$53,8,FALSE)</f>
        <v>0</v>
      </c>
      <c r="AM379" s="393"/>
    </row>
    <row r="380" spans="1:42">
      <c r="B380" s="394"/>
      <c r="C380" s="432"/>
      <c r="D380" s="433"/>
      <c r="E380" s="433"/>
      <c r="F380" s="433"/>
      <c r="G380" s="433"/>
      <c r="H380" s="433"/>
      <c r="I380" s="433"/>
      <c r="J380" s="433"/>
      <c r="K380" s="433"/>
      <c r="L380" s="433"/>
      <c r="M380" s="433"/>
      <c r="N380" s="433"/>
      <c r="O380" s="434"/>
      <c r="P380" s="433"/>
      <c r="Q380" s="433"/>
      <c r="R380" s="433"/>
      <c r="S380" s="435"/>
      <c r="T380" s="435"/>
      <c r="U380" s="435"/>
      <c r="V380" s="435"/>
      <c r="W380" s="433"/>
      <c r="X380" s="433"/>
      <c r="Y380" s="436"/>
      <c r="Z380" s="436"/>
      <c r="AA380" s="436"/>
      <c r="AB380" s="436"/>
      <c r="AC380" s="436"/>
      <c r="AD380" s="436"/>
      <c r="AE380" s="436"/>
      <c r="AF380" s="399"/>
      <c r="AG380" s="399"/>
      <c r="AH380" s="399"/>
      <c r="AI380" s="399"/>
      <c r="AJ380" s="399"/>
      <c r="AK380" s="399"/>
      <c r="AL380" s="399"/>
      <c r="AM380" s="400"/>
    </row>
    <row r="381" spans="1:42">
      <c r="B381" s="324" t="s">
        <v>276</v>
      </c>
      <c r="C381" s="338"/>
      <c r="D381" s="338"/>
      <c r="E381" s="376"/>
      <c r="F381" s="376"/>
      <c r="G381" s="376"/>
      <c r="H381" s="376"/>
      <c r="I381" s="376"/>
      <c r="J381" s="376"/>
      <c r="K381" s="376"/>
      <c r="L381" s="376"/>
      <c r="M381" s="376"/>
      <c r="N381" s="376"/>
      <c r="O381" s="291"/>
      <c r="P381" s="340"/>
      <c r="Q381" s="340"/>
      <c r="R381" s="340"/>
      <c r="S381" s="339"/>
      <c r="T381" s="339"/>
      <c r="U381" s="339"/>
      <c r="V381" s="339"/>
      <c r="W381" s="340"/>
      <c r="X381" s="340"/>
      <c r="Y381" s="341">
        <f>HLOOKUP(Y$35,'3.  Distribution Rates'!$C$122:$P$133,8,FALSE)</f>
        <v>0</v>
      </c>
      <c r="Z381" s="341">
        <f>HLOOKUP(Z$35,'3.  Distribution Rates'!$C$122:$P$133,8,FALSE)</f>
        <v>0</v>
      </c>
      <c r="AA381" s="341">
        <f>HLOOKUP(AA$35,'3.  Distribution Rates'!$C$122:$P$133,8,FALSE)</f>
        <v>0</v>
      </c>
      <c r="AB381" s="341">
        <f>HLOOKUP(AB$35,'3.  Distribution Rates'!$C$122:$P$133,8,FALSE)</f>
        <v>0</v>
      </c>
      <c r="AC381" s="341">
        <f>HLOOKUP(AC$35,'3.  Distribution Rates'!$C$122:$P$133,8,FALSE)</f>
        <v>0</v>
      </c>
      <c r="AD381" s="341">
        <f>HLOOKUP(AD$35,'3.  Distribution Rates'!$C$122:$P$133,8,FALSE)</f>
        <v>0</v>
      </c>
      <c r="AE381" s="341">
        <f>HLOOKUP(AE$35,'3.  Distribution Rates'!$C$122:$P$133,8,FALSE)</f>
        <v>0</v>
      </c>
      <c r="AF381" s="341">
        <f>HLOOKUP(AF$35,'3.  Distribution Rates'!$C$122:$P$133,8,FALSE)</f>
        <v>0</v>
      </c>
      <c r="AG381" s="341">
        <f>HLOOKUP(AG$35,'3.  Distribution Rates'!$C$122:$P$133,8,FALSE)</f>
        <v>0</v>
      </c>
      <c r="AH381" s="341">
        <f>HLOOKUP(AH$35,'3.  Distribution Rates'!$C$122:$P$133,8,FALSE)</f>
        <v>0</v>
      </c>
      <c r="AI381" s="341">
        <f>HLOOKUP(AI$35,'3.  Distribution Rates'!$C$122:$P$133,8,FALSE)</f>
        <v>0</v>
      </c>
      <c r="AJ381" s="341">
        <f>HLOOKUP(AJ$35,'3.  Distribution Rates'!$C$122:$P$133,8,FALSE)</f>
        <v>0</v>
      </c>
      <c r="AK381" s="341">
        <f>HLOOKUP(AK$35,'3.  Distribution Rates'!$C$122:$P$133,8,FALSE)</f>
        <v>0</v>
      </c>
      <c r="AL381" s="341">
        <f>HLOOKUP(AL$35,'3.  Distribution Rates'!$C$122:$P$133,8,FALSE)</f>
        <v>0</v>
      </c>
      <c r="AM381" s="377"/>
      <c r="AN381" s="341"/>
      <c r="AO381" s="341"/>
      <c r="AP381" s="341"/>
    </row>
    <row r="382" spans="1:42">
      <c r="B382" s="324" t="s">
        <v>277</v>
      </c>
      <c r="C382" s="345"/>
      <c r="D382" s="309"/>
      <c r="E382" s="279"/>
      <c r="F382" s="279"/>
      <c r="G382" s="279"/>
      <c r="H382" s="279"/>
      <c r="I382" s="279"/>
      <c r="J382" s="279"/>
      <c r="K382" s="279"/>
      <c r="L382" s="279"/>
      <c r="M382" s="279"/>
      <c r="N382" s="279"/>
      <c r="O382" s="291"/>
      <c r="P382" s="279"/>
      <c r="Q382" s="279"/>
      <c r="R382" s="279"/>
      <c r="S382" s="309"/>
      <c r="T382" s="309"/>
      <c r="U382" s="309"/>
      <c r="V382" s="309"/>
      <c r="W382" s="279"/>
      <c r="X382" s="279"/>
      <c r="Y382" s="378">
        <f>'4.  2011-2014 LRAM'!Y139*Y381</f>
        <v>0</v>
      </c>
      <c r="Z382" s="378">
        <f>'4.  2011-2014 LRAM'!Z139*Z381</f>
        <v>0</v>
      </c>
      <c r="AA382" s="378">
        <f>'4.  2011-2014 LRAM'!AA139*AA381</f>
        <v>0</v>
      </c>
      <c r="AB382" s="378">
        <f>'4.  2011-2014 LRAM'!AB139*AB381</f>
        <v>0</v>
      </c>
      <c r="AC382" s="378">
        <f>'4.  2011-2014 LRAM'!AC139*AC381</f>
        <v>0</v>
      </c>
      <c r="AD382" s="378">
        <f>'4.  2011-2014 LRAM'!AD139*AD381</f>
        <v>0</v>
      </c>
      <c r="AE382" s="378">
        <f>'4.  2011-2014 LRAM'!AE139*AE381</f>
        <v>0</v>
      </c>
      <c r="AF382" s="378">
        <f>'4.  2011-2014 LRAM'!AF139*AF381</f>
        <v>0</v>
      </c>
      <c r="AG382" s="378">
        <f>'4.  2011-2014 LRAM'!AG139*AG381</f>
        <v>0</v>
      </c>
      <c r="AH382" s="378">
        <f>'4.  2011-2014 LRAM'!AH139*AH381</f>
        <v>0</v>
      </c>
      <c r="AI382" s="378">
        <f>'4.  2011-2014 LRAM'!AI139*AI381</f>
        <v>0</v>
      </c>
      <c r="AJ382" s="378">
        <f>'4.  2011-2014 LRAM'!AJ139*AJ381</f>
        <v>0</v>
      </c>
      <c r="AK382" s="378">
        <f>'4.  2011-2014 LRAM'!AK139*AK381</f>
        <v>0</v>
      </c>
      <c r="AL382" s="378">
        <f>'4.  2011-2014 LRAM'!AL139*AL381</f>
        <v>0</v>
      </c>
      <c r="AM382" s="629">
        <f>SUM(Y382:AL382)</f>
        <v>0</v>
      </c>
    </row>
    <row r="383" spans="1:42">
      <c r="B383" s="324" t="s">
        <v>278</v>
      </c>
      <c r="C383" s="345"/>
      <c r="D383" s="309"/>
      <c r="E383" s="279"/>
      <c r="F383" s="279"/>
      <c r="G383" s="279"/>
      <c r="H383" s="279"/>
      <c r="I383" s="279"/>
      <c r="J383" s="279"/>
      <c r="K383" s="279"/>
      <c r="L383" s="279"/>
      <c r="M383" s="279"/>
      <c r="N383" s="279"/>
      <c r="O383" s="291"/>
      <c r="P383" s="279"/>
      <c r="Q383" s="279"/>
      <c r="R383" s="279"/>
      <c r="S383" s="309"/>
      <c r="T383" s="309"/>
      <c r="U383" s="309"/>
      <c r="V383" s="309"/>
      <c r="W383" s="279"/>
      <c r="X383" s="279"/>
      <c r="Y383" s="378">
        <f>'4.  2011-2014 LRAM'!Y268*Y381</f>
        <v>0</v>
      </c>
      <c r="Z383" s="378">
        <f>'4.  2011-2014 LRAM'!Z268*Z381</f>
        <v>0</v>
      </c>
      <c r="AA383" s="378">
        <f>'4.  2011-2014 LRAM'!AA268*AA381</f>
        <v>0</v>
      </c>
      <c r="AB383" s="378">
        <f>'4.  2011-2014 LRAM'!AB268*AB381</f>
        <v>0</v>
      </c>
      <c r="AC383" s="378">
        <f>'4.  2011-2014 LRAM'!AC268*AC381</f>
        <v>0</v>
      </c>
      <c r="AD383" s="378">
        <f>'4.  2011-2014 LRAM'!AD268*AD381</f>
        <v>0</v>
      </c>
      <c r="AE383" s="378">
        <f>'4.  2011-2014 LRAM'!AE268*AE381</f>
        <v>0</v>
      </c>
      <c r="AF383" s="378">
        <f>'4.  2011-2014 LRAM'!AF268*AF381</f>
        <v>0</v>
      </c>
      <c r="AG383" s="378">
        <f>'4.  2011-2014 LRAM'!AG268*AG381</f>
        <v>0</v>
      </c>
      <c r="AH383" s="378">
        <f>'4.  2011-2014 LRAM'!AH268*AH381</f>
        <v>0</v>
      </c>
      <c r="AI383" s="378">
        <f>'4.  2011-2014 LRAM'!AI268*AI381</f>
        <v>0</v>
      </c>
      <c r="AJ383" s="378">
        <f>'4.  2011-2014 LRAM'!AJ268*AJ381</f>
        <v>0</v>
      </c>
      <c r="AK383" s="378">
        <f>'4.  2011-2014 LRAM'!AK268*AK381</f>
        <v>0</v>
      </c>
      <c r="AL383" s="378">
        <f>'4.  2011-2014 LRAM'!AL268*AL381</f>
        <v>0</v>
      </c>
      <c r="AM383" s="629">
        <f>SUM(Y383:AL383)</f>
        <v>0</v>
      </c>
    </row>
    <row r="384" spans="1:42">
      <c r="B384" s="324" t="s">
        <v>279</v>
      </c>
      <c r="C384" s="345"/>
      <c r="D384" s="309"/>
      <c r="E384" s="279"/>
      <c r="F384" s="279"/>
      <c r="G384" s="279"/>
      <c r="H384" s="279"/>
      <c r="I384" s="279"/>
      <c r="J384" s="279"/>
      <c r="K384" s="279"/>
      <c r="L384" s="279"/>
      <c r="M384" s="279"/>
      <c r="N384" s="279"/>
      <c r="O384" s="291"/>
      <c r="P384" s="279"/>
      <c r="Q384" s="279"/>
      <c r="R384" s="279"/>
      <c r="S384" s="309"/>
      <c r="T384" s="309"/>
      <c r="U384" s="309"/>
      <c r="V384" s="309"/>
      <c r="W384" s="279"/>
      <c r="X384" s="279"/>
      <c r="Y384" s="378">
        <f>'4.  2011-2014 LRAM'!Y397*Y381</f>
        <v>0</v>
      </c>
      <c r="Z384" s="378">
        <f>'4.  2011-2014 LRAM'!Z397*Z381</f>
        <v>0</v>
      </c>
      <c r="AA384" s="378">
        <f>'4.  2011-2014 LRAM'!AA397*AA381</f>
        <v>0</v>
      </c>
      <c r="AB384" s="378">
        <f>'4.  2011-2014 LRAM'!AB397*AB381</f>
        <v>0</v>
      </c>
      <c r="AC384" s="378">
        <f>'4.  2011-2014 LRAM'!AC397*AC381</f>
        <v>0</v>
      </c>
      <c r="AD384" s="378">
        <f>'4.  2011-2014 LRAM'!AD397*AD381</f>
        <v>0</v>
      </c>
      <c r="AE384" s="378">
        <f>'4.  2011-2014 LRAM'!AE397*AE381</f>
        <v>0</v>
      </c>
      <c r="AF384" s="378">
        <f>'4.  2011-2014 LRAM'!AF397*AF381</f>
        <v>0</v>
      </c>
      <c r="AG384" s="378">
        <f>'4.  2011-2014 LRAM'!AG397*AG381</f>
        <v>0</v>
      </c>
      <c r="AH384" s="378">
        <f>'4.  2011-2014 LRAM'!AH397*AH381</f>
        <v>0</v>
      </c>
      <c r="AI384" s="378">
        <f>'4.  2011-2014 LRAM'!AI397*AI381</f>
        <v>0</v>
      </c>
      <c r="AJ384" s="378">
        <f>'4.  2011-2014 LRAM'!AJ397*AJ381</f>
        <v>0</v>
      </c>
      <c r="AK384" s="378">
        <f>'4.  2011-2014 LRAM'!AK397*AK381</f>
        <v>0</v>
      </c>
      <c r="AL384" s="378">
        <f>'4.  2011-2014 LRAM'!AL397*AL381</f>
        <v>0</v>
      </c>
      <c r="AM384" s="629">
        <f>SUM(Y384:AL384)</f>
        <v>0</v>
      </c>
    </row>
    <row r="385" spans="2:39">
      <c r="B385" s="324" t="s">
        <v>280</v>
      </c>
      <c r="C385" s="345"/>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8">
        <f>'4.  2011-2014 LRAM'!Y527*Y381</f>
        <v>0</v>
      </c>
      <c r="Z385" s="378">
        <f>'4.  2011-2014 LRAM'!Z527*Z381</f>
        <v>0</v>
      </c>
      <c r="AA385" s="378">
        <f>'4.  2011-2014 LRAM'!AA527*AA381</f>
        <v>0</v>
      </c>
      <c r="AB385" s="378">
        <f>'4.  2011-2014 LRAM'!AB527*AB381</f>
        <v>0</v>
      </c>
      <c r="AC385" s="378">
        <f>'4.  2011-2014 LRAM'!AC527*AC381</f>
        <v>0</v>
      </c>
      <c r="AD385" s="378">
        <f>'4.  2011-2014 LRAM'!AD527*AD381</f>
        <v>0</v>
      </c>
      <c r="AE385" s="378">
        <f>'4.  2011-2014 LRAM'!AE527*AE381</f>
        <v>0</v>
      </c>
      <c r="AF385" s="378">
        <f>'4.  2011-2014 LRAM'!AF527*AF381</f>
        <v>0</v>
      </c>
      <c r="AG385" s="378">
        <f>'4.  2011-2014 LRAM'!AG527*AG381</f>
        <v>0</v>
      </c>
      <c r="AH385" s="378">
        <f>'4.  2011-2014 LRAM'!AH527*AH381</f>
        <v>0</v>
      </c>
      <c r="AI385" s="378">
        <f>'4.  2011-2014 LRAM'!AI527*AI381</f>
        <v>0</v>
      </c>
      <c r="AJ385" s="378">
        <f>'4.  2011-2014 LRAM'!AJ527*AJ381</f>
        <v>0</v>
      </c>
      <c r="AK385" s="378">
        <f>'4.  2011-2014 LRAM'!AK527*AK381</f>
        <v>0</v>
      </c>
      <c r="AL385" s="378">
        <f>'4.  2011-2014 LRAM'!AL527*AL381</f>
        <v>0</v>
      </c>
      <c r="AM385" s="629">
        <f t="shared" ref="AM385:AM387" si="833">SUM(Y385:AL385)</f>
        <v>0</v>
      </c>
    </row>
    <row r="386" spans="2:39">
      <c r="B386" s="324" t="s">
        <v>281</v>
      </c>
      <c r="C386" s="345"/>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8">
        <f t="shared" ref="Y386:AL386" si="834">Y208*Y381</f>
        <v>0</v>
      </c>
      <c r="Z386" s="378">
        <f t="shared" si="834"/>
        <v>0</v>
      </c>
      <c r="AA386" s="378">
        <f t="shared" si="834"/>
        <v>0</v>
      </c>
      <c r="AB386" s="378">
        <f t="shared" si="834"/>
        <v>0</v>
      </c>
      <c r="AC386" s="378">
        <f t="shared" si="834"/>
        <v>0</v>
      </c>
      <c r="AD386" s="378">
        <f t="shared" si="834"/>
        <v>0</v>
      </c>
      <c r="AE386" s="378">
        <f t="shared" si="834"/>
        <v>0</v>
      </c>
      <c r="AF386" s="378">
        <f t="shared" si="834"/>
        <v>0</v>
      </c>
      <c r="AG386" s="378">
        <f t="shared" si="834"/>
        <v>0</v>
      </c>
      <c r="AH386" s="378">
        <f t="shared" si="834"/>
        <v>0</v>
      </c>
      <c r="AI386" s="378">
        <f t="shared" si="834"/>
        <v>0</v>
      </c>
      <c r="AJ386" s="378">
        <f t="shared" si="834"/>
        <v>0</v>
      </c>
      <c r="AK386" s="378">
        <f t="shared" si="834"/>
        <v>0</v>
      </c>
      <c r="AL386" s="378">
        <f t="shared" si="834"/>
        <v>0</v>
      </c>
      <c r="AM386" s="629">
        <f t="shared" si="833"/>
        <v>0</v>
      </c>
    </row>
    <row r="387" spans="2:39">
      <c r="B387" s="324" t="s">
        <v>290</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f>Y378*Y381</f>
        <v>0</v>
      </c>
      <c r="Z387" s="378">
        <f t="shared" ref="Z387:AL387" si="835">Z378*Z381</f>
        <v>0</v>
      </c>
      <c r="AA387" s="378">
        <f t="shared" si="835"/>
        <v>0</v>
      </c>
      <c r="AB387" s="378">
        <f t="shared" si="835"/>
        <v>0</v>
      </c>
      <c r="AC387" s="378">
        <f t="shared" si="835"/>
        <v>0</v>
      </c>
      <c r="AD387" s="378">
        <f t="shared" si="835"/>
        <v>0</v>
      </c>
      <c r="AE387" s="378">
        <f t="shared" si="835"/>
        <v>0</v>
      </c>
      <c r="AF387" s="378">
        <f t="shared" si="835"/>
        <v>0</v>
      </c>
      <c r="AG387" s="378">
        <f t="shared" si="835"/>
        <v>0</v>
      </c>
      <c r="AH387" s="378">
        <f t="shared" si="835"/>
        <v>0</v>
      </c>
      <c r="AI387" s="378">
        <f t="shared" si="835"/>
        <v>0</v>
      </c>
      <c r="AJ387" s="378">
        <f t="shared" si="835"/>
        <v>0</v>
      </c>
      <c r="AK387" s="378">
        <f t="shared" si="835"/>
        <v>0</v>
      </c>
      <c r="AL387" s="378">
        <f t="shared" si="835"/>
        <v>0</v>
      </c>
      <c r="AM387" s="629">
        <f t="shared" si="833"/>
        <v>0</v>
      </c>
    </row>
    <row r="388" spans="2:39" ht="15.75">
      <c r="B388" s="349" t="s">
        <v>282</v>
      </c>
      <c r="C388" s="345"/>
      <c r="D388" s="336"/>
      <c r="E388" s="334"/>
      <c r="F388" s="334"/>
      <c r="G388" s="334"/>
      <c r="H388" s="334"/>
      <c r="I388" s="334"/>
      <c r="J388" s="334"/>
      <c r="K388" s="334"/>
      <c r="L388" s="334"/>
      <c r="M388" s="334"/>
      <c r="N388" s="334"/>
      <c r="O388" s="300"/>
      <c r="P388" s="334"/>
      <c r="Q388" s="334"/>
      <c r="R388" s="334"/>
      <c r="S388" s="336"/>
      <c r="T388" s="336"/>
      <c r="U388" s="336"/>
      <c r="V388" s="336"/>
      <c r="W388" s="334"/>
      <c r="X388" s="334"/>
      <c r="Y388" s="346">
        <f>SUM(Y382:Y387)</f>
        <v>0</v>
      </c>
      <c r="Z388" s="346">
        <f t="shared" ref="Z388:AE388" si="836">SUM(Z382:Z387)</f>
        <v>0</v>
      </c>
      <c r="AA388" s="346">
        <f t="shared" si="836"/>
        <v>0</v>
      </c>
      <c r="AB388" s="346">
        <f t="shared" si="836"/>
        <v>0</v>
      </c>
      <c r="AC388" s="346">
        <f t="shared" si="836"/>
        <v>0</v>
      </c>
      <c r="AD388" s="346">
        <f t="shared" si="836"/>
        <v>0</v>
      </c>
      <c r="AE388" s="346">
        <f t="shared" si="836"/>
        <v>0</v>
      </c>
      <c r="AF388" s="346">
        <f>SUM(AF382:AF387)</f>
        <v>0</v>
      </c>
      <c r="AG388" s="346">
        <f t="shared" ref="AG388:AL388" si="837">SUM(AG382:AG387)</f>
        <v>0</v>
      </c>
      <c r="AH388" s="346">
        <f t="shared" si="837"/>
        <v>0</v>
      </c>
      <c r="AI388" s="346">
        <f t="shared" si="837"/>
        <v>0</v>
      </c>
      <c r="AJ388" s="346">
        <f t="shared" si="837"/>
        <v>0</v>
      </c>
      <c r="AK388" s="346">
        <f t="shared" si="837"/>
        <v>0</v>
      </c>
      <c r="AL388" s="346">
        <f t="shared" si="837"/>
        <v>0</v>
      </c>
      <c r="AM388" s="407">
        <f>SUM(AM382:AM387)</f>
        <v>0</v>
      </c>
    </row>
    <row r="389" spans="2:39" ht="15.75">
      <c r="B389" s="349" t="s">
        <v>283</v>
      </c>
      <c r="C389" s="345"/>
      <c r="D389" s="350"/>
      <c r="E389" s="334"/>
      <c r="F389" s="334"/>
      <c r="G389" s="334"/>
      <c r="H389" s="334"/>
      <c r="I389" s="334"/>
      <c r="J389" s="334"/>
      <c r="K389" s="334"/>
      <c r="L389" s="334"/>
      <c r="M389" s="334"/>
      <c r="N389" s="334"/>
      <c r="O389" s="300"/>
      <c r="P389" s="334"/>
      <c r="Q389" s="334"/>
      <c r="R389" s="334"/>
      <c r="S389" s="336"/>
      <c r="T389" s="336"/>
      <c r="U389" s="336"/>
      <c r="V389" s="336"/>
      <c r="W389" s="334"/>
      <c r="X389" s="334"/>
      <c r="Y389" s="347">
        <f>Y379*Y381</f>
        <v>0</v>
      </c>
      <c r="Z389" s="347">
        <f t="shared" ref="Z389:AE389" si="838">Z379*Z381</f>
        <v>0</v>
      </c>
      <c r="AA389" s="347">
        <f t="shared" si="838"/>
        <v>0</v>
      </c>
      <c r="AB389" s="347">
        <f t="shared" si="838"/>
        <v>0</v>
      </c>
      <c r="AC389" s="347">
        <f t="shared" si="838"/>
        <v>0</v>
      </c>
      <c r="AD389" s="347">
        <f t="shared" si="838"/>
        <v>0</v>
      </c>
      <c r="AE389" s="347">
        <f t="shared" si="838"/>
        <v>0</v>
      </c>
      <c r="AF389" s="347">
        <f>AF379*AF381</f>
        <v>0</v>
      </c>
      <c r="AG389" s="347">
        <f t="shared" ref="AG389:AL389" si="839">AG379*AG381</f>
        <v>0</v>
      </c>
      <c r="AH389" s="347">
        <f t="shared" si="839"/>
        <v>0</v>
      </c>
      <c r="AI389" s="347">
        <f t="shared" si="839"/>
        <v>0</v>
      </c>
      <c r="AJ389" s="347">
        <f t="shared" si="839"/>
        <v>0</v>
      </c>
      <c r="AK389" s="347">
        <f t="shared" si="839"/>
        <v>0</v>
      </c>
      <c r="AL389" s="347">
        <f t="shared" si="839"/>
        <v>0</v>
      </c>
      <c r="AM389" s="407">
        <f>SUM(Y389:AL389)</f>
        <v>0</v>
      </c>
    </row>
    <row r="390" spans="2:39" ht="15.75">
      <c r="B390" s="349" t="s">
        <v>284</v>
      </c>
      <c r="C390" s="345"/>
      <c r="D390" s="350"/>
      <c r="E390" s="334"/>
      <c r="F390" s="334"/>
      <c r="G390" s="334"/>
      <c r="H390" s="334"/>
      <c r="I390" s="334"/>
      <c r="J390" s="334"/>
      <c r="K390" s="334"/>
      <c r="L390" s="334"/>
      <c r="M390" s="334"/>
      <c r="N390" s="334"/>
      <c r="O390" s="300"/>
      <c r="P390" s="334"/>
      <c r="Q390" s="334"/>
      <c r="R390" s="334"/>
      <c r="S390" s="350"/>
      <c r="T390" s="350"/>
      <c r="U390" s="350"/>
      <c r="V390" s="350"/>
      <c r="W390" s="334"/>
      <c r="X390" s="334"/>
      <c r="Y390" s="351"/>
      <c r="Z390" s="351"/>
      <c r="AA390" s="351"/>
      <c r="AB390" s="351"/>
      <c r="AC390" s="351"/>
      <c r="AD390" s="351"/>
      <c r="AE390" s="351"/>
      <c r="AF390" s="351"/>
      <c r="AG390" s="351"/>
      <c r="AH390" s="351"/>
      <c r="AI390" s="351"/>
      <c r="AJ390" s="351"/>
      <c r="AK390" s="351"/>
      <c r="AL390" s="351"/>
      <c r="AM390" s="407">
        <f>AM388-AM389</f>
        <v>0</v>
      </c>
    </row>
    <row r="391" spans="2:39">
      <c r="B391" s="324"/>
      <c r="C391" s="350"/>
      <c r="D391" s="350"/>
      <c r="E391" s="334"/>
      <c r="F391" s="334"/>
      <c r="G391" s="334"/>
      <c r="H391" s="334"/>
      <c r="I391" s="334"/>
      <c r="J391" s="334"/>
      <c r="K391" s="334"/>
      <c r="L391" s="334"/>
      <c r="M391" s="334"/>
      <c r="N391" s="334"/>
      <c r="O391" s="300"/>
      <c r="P391" s="334"/>
      <c r="Q391" s="334"/>
      <c r="R391" s="334"/>
      <c r="S391" s="350"/>
      <c r="T391" s="345"/>
      <c r="U391" s="350"/>
      <c r="V391" s="350"/>
      <c r="W391" s="334"/>
      <c r="X391" s="334"/>
      <c r="Y391" s="352"/>
      <c r="Z391" s="352"/>
      <c r="AA391" s="352"/>
      <c r="AB391" s="352"/>
      <c r="AC391" s="352"/>
      <c r="AD391" s="352"/>
      <c r="AE391" s="352"/>
      <c r="AF391" s="352"/>
      <c r="AG391" s="352"/>
      <c r="AH391" s="352"/>
      <c r="AI391" s="352"/>
      <c r="AJ391" s="352"/>
      <c r="AK391" s="352"/>
      <c r="AL391" s="352"/>
      <c r="AM391" s="348"/>
    </row>
    <row r="392" spans="2:39">
      <c r="B392" s="439" t="s">
        <v>285</v>
      </c>
      <c r="C392" s="304"/>
      <c r="D392" s="279"/>
      <c r="E392" s="279"/>
      <c r="F392" s="279"/>
      <c r="G392" s="279"/>
      <c r="H392" s="279"/>
      <c r="I392" s="279"/>
      <c r="J392" s="279"/>
      <c r="K392" s="279"/>
      <c r="L392" s="279"/>
      <c r="M392" s="279"/>
      <c r="N392" s="279"/>
      <c r="O392" s="357"/>
      <c r="P392" s="279"/>
      <c r="Q392" s="279"/>
      <c r="R392" s="279"/>
      <c r="S392" s="304"/>
      <c r="T392" s="309"/>
      <c r="U392" s="309"/>
      <c r="V392" s="279"/>
      <c r="W392" s="279"/>
      <c r="X392" s="309"/>
      <c r="Y392" s="291">
        <f>SUMPRODUCT(E221:E376,Y221:Y376)</f>
        <v>22161334.201104335</v>
      </c>
      <c r="Z392" s="291">
        <f>SUMPRODUCT(E221:E376,Z221:Z376)</f>
        <v>9551574.9985373095</v>
      </c>
      <c r="AA392" s="291">
        <f t="shared" ref="AA392:AL392" si="840">IF(AA219="kw",SUMPRODUCT($N$221:$N$376,$P$221:$P$376,AA221:AA376),SUMPRODUCT($E$221:$E$376,AA221:AA376))</f>
        <v>20836.150483509737</v>
      </c>
      <c r="AB392" s="291">
        <f t="shared" si="840"/>
        <v>4419.9054398921353</v>
      </c>
      <c r="AC392" s="291">
        <f t="shared" si="840"/>
        <v>3600.9842204840215</v>
      </c>
      <c r="AD392" s="291">
        <f t="shared" si="840"/>
        <v>0</v>
      </c>
      <c r="AE392" s="291">
        <f t="shared" si="840"/>
        <v>0</v>
      </c>
      <c r="AF392" s="291">
        <f t="shared" si="840"/>
        <v>0</v>
      </c>
      <c r="AG392" s="291">
        <f t="shared" si="840"/>
        <v>0</v>
      </c>
      <c r="AH392" s="291">
        <f t="shared" si="840"/>
        <v>0</v>
      </c>
      <c r="AI392" s="291">
        <f t="shared" si="840"/>
        <v>0</v>
      </c>
      <c r="AJ392" s="291">
        <f t="shared" si="840"/>
        <v>0</v>
      </c>
      <c r="AK392" s="291">
        <f t="shared" si="840"/>
        <v>0</v>
      </c>
      <c r="AL392" s="291">
        <f t="shared" si="840"/>
        <v>0</v>
      </c>
      <c r="AM392" s="348"/>
    </row>
    <row r="393" spans="2:39">
      <c r="B393" s="439" t="s">
        <v>286</v>
      </c>
      <c r="C393" s="304"/>
      <c r="D393" s="279"/>
      <c r="E393" s="279"/>
      <c r="F393" s="279"/>
      <c r="G393" s="279"/>
      <c r="H393" s="279"/>
      <c r="I393" s="279"/>
      <c r="J393" s="279"/>
      <c r="K393" s="279"/>
      <c r="L393" s="279"/>
      <c r="M393" s="279"/>
      <c r="N393" s="279"/>
      <c r="O393" s="357"/>
      <c r="P393" s="279"/>
      <c r="Q393" s="279"/>
      <c r="R393" s="279"/>
      <c r="S393" s="304"/>
      <c r="T393" s="309"/>
      <c r="U393" s="309"/>
      <c r="V393" s="279"/>
      <c r="W393" s="279"/>
      <c r="X393" s="309"/>
      <c r="Y393" s="291">
        <f>SUMPRODUCT(F221:F376,Y221:Y376)</f>
        <v>22161334.201104335</v>
      </c>
      <c r="Z393" s="291">
        <f>SUMPRODUCT(F221:F376,Z221:Z376)</f>
        <v>9557642.3141214345</v>
      </c>
      <c r="AA393" s="291">
        <f t="shared" ref="AA393:AL393" si="841">IF(AA219="kw",SUMPRODUCT($N$221:$N$376,$Q$221:$Q$376,AA221:AA376),SUMPRODUCT($F$221:$F$376,AA221:AA376))</f>
        <v>20862.442010797567</v>
      </c>
      <c r="AB393" s="291">
        <f t="shared" si="841"/>
        <v>4426.0957836454854</v>
      </c>
      <c r="AC393" s="291">
        <f t="shared" si="841"/>
        <v>3606.0276157508056</v>
      </c>
      <c r="AD393" s="291">
        <f t="shared" si="841"/>
        <v>0</v>
      </c>
      <c r="AE393" s="291">
        <f t="shared" si="841"/>
        <v>0</v>
      </c>
      <c r="AF393" s="291">
        <f t="shared" si="841"/>
        <v>0</v>
      </c>
      <c r="AG393" s="291">
        <f t="shared" si="841"/>
        <v>0</v>
      </c>
      <c r="AH393" s="291">
        <f t="shared" si="841"/>
        <v>0</v>
      </c>
      <c r="AI393" s="291">
        <f t="shared" si="841"/>
        <v>0</v>
      </c>
      <c r="AJ393" s="291">
        <f t="shared" si="841"/>
        <v>0</v>
      </c>
      <c r="AK393" s="291">
        <f t="shared" si="841"/>
        <v>0</v>
      </c>
      <c r="AL393" s="291">
        <f t="shared" si="841"/>
        <v>0</v>
      </c>
      <c r="AM393" s="337"/>
    </row>
    <row r="394" spans="2:39">
      <c r="B394" s="439" t="s">
        <v>287</v>
      </c>
      <c r="C394" s="304"/>
      <c r="D394" s="279"/>
      <c r="E394" s="279"/>
      <c r="F394" s="279"/>
      <c r="G394" s="279"/>
      <c r="H394" s="279"/>
      <c r="I394" s="279"/>
      <c r="J394" s="279"/>
      <c r="K394" s="279"/>
      <c r="L394" s="279"/>
      <c r="M394" s="279"/>
      <c r="N394" s="279"/>
      <c r="O394" s="357"/>
      <c r="P394" s="279"/>
      <c r="Q394" s="279"/>
      <c r="R394" s="279"/>
      <c r="S394" s="304"/>
      <c r="T394" s="309"/>
      <c r="U394" s="309"/>
      <c r="V394" s="279"/>
      <c r="W394" s="279"/>
      <c r="X394" s="309"/>
      <c r="Y394" s="291">
        <f>SUMPRODUCT(G221:G376,Y221:Y376)</f>
        <v>22161334.201104335</v>
      </c>
      <c r="Z394" s="291">
        <f>SUMPRODUCT(G221:G376,Z221:Z376)</f>
        <v>9552142.3141214345</v>
      </c>
      <c r="AA394" s="291">
        <f t="shared" ref="AA394:AL394" si="842">IF(AA219="kw",SUMPRODUCT($N$221:$N$376,$R$221:$R$376,AA221:AA376),SUMPRODUCT($G$221:$G$376,AA221:AA376))</f>
        <v>19818.442010797567</v>
      </c>
      <c r="AB394" s="291">
        <f t="shared" si="842"/>
        <v>4426.0957836454854</v>
      </c>
      <c r="AC394" s="291">
        <f t="shared" si="842"/>
        <v>3606.0276157508056</v>
      </c>
      <c r="AD394" s="291">
        <f t="shared" si="842"/>
        <v>0</v>
      </c>
      <c r="AE394" s="291">
        <f t="shared" si="842"/>
        <v>0</v>
      </c>
      <c r="AF394" s="291">
        <f t="shared" si="842"/>
        <v>0</v>
      </c>
      <c r="AG394" s="291">
        <f t="shared" si="842"/>
        <v>0</v>
      </c>
      <c r="AH394" s="291">
        <f t="shared" si="842"/>
        <v>0</v>
      </c>
      <c r="AI394" s="291">
        <f t="shared" si="842"/>
        <v>0</v>
      </c>
      <c r="AJ394" s="291">
        <f t="shared" si="842"/>
        <v>0</v>
      </c>
      <c r="AK394" s="291">
        <f t="shared" si="842"/>
        <v>0</v>
      </c>
      <c r="AL394" s="291">
        <f t="shared" si="842"/>
        <v>0</v>
      </c>
      <c r="AM394" s="337"/>
    </row>
    <row r="395" spans="2:39">
      <c r="B395" s="440" t="s">
        <v>288</v>
      </c>
      <c r="C395" s="364"/>
      <c r="D395" s="384"/>
      <c r="E395" s="384"/>
      <c r="F395" s="384"/>
      <c r="G395" s="384"/>
      <c r="H395" s="384"/>
      <c r="I395" s="384"/>
      <c r="J395" s="384"/>
      <c r="K395" s="384"/>
      <c r="L395" s="384"/>
      <c r="M395" s="384"/>
      <c r="N395" s="384"/>
      <c r="O395" s="383"/>
      <c r="P395" s="384"/>
      <c r="Q395" s="384"/>
      <c r="R395" s="384"/>
      <c r="S395" s="364"/>
      <c r="T395" s="385"/>
      <c r="U395" s="385"/>
      <c r="V395" s="384"/>
      <c r="W395" s="384"/>
      <c r="X395" s="385"/>
      <c r="Y395" s="326">
        <f>SUMPRODUCT(H221:H376,Y221:Y376)</f>
        <v>20355731</v>
      </c>
      <c r="Z395" s="326">
        <f>SUMPRODUCT(H221:H376,Z221:Z376)</f>
        <v>8697586.8303474411</v>
      </c>
      <c r="AA395" s="326">
        <f t="shared" ref="AA395:AL395" si="843">IF(AA219="kw",SUMPRODUCT($N$221:$N$376,$S$221:$S$376,AA221:AA376),SUMPRODUCT($H$221:$H$376,AA221:AA376))</f>
        <v>17862.352380583106</v>
      </c>
      <c r="AB395" s="326">
        <f t="shared" si="843"/>
        <v>3965.5342083962209</v>
      </c>
      <c r="AC395" s="326">
        <f t="shared" si="843"/>
        <v>3230.7990079020506</v>
      </c>
      <c r="AD395" s="326">
        <f t="shared" si="843"/>
        <v>0</v>
      </c>
      <c r="AE395" s="326">
        <f t="shared" si="843"/>
        <v>0</v>
      </c>
      <c r="AF395" s="326">
        <f t="shared" si="843"/>
        <v>0</v>
      </c>
      <c r="AG395" s="326">
        <f t="shared" si="843"/>
        <v>0</v>
      </c>
      <c r="AH395" s="326">
        <f t="shared" si="843"/>
        <v>0</v>
      </c>
      <c r="AI395" s="326">
        <f t="shared" si="843"/>
        <v>0</v>
      </c>
      <c r="AJ395" s="326">
        <f t="shared" si="843"/>
        <v>0</v>
      </c>
      <c r="AK395" s="326">
        <f t="shared" si="843"/>
        <v>0</v>
      </c>
      <c r="AL395" s="326">
        <f t="shared" si="843"/>
        <v>0</v>
      </c>
      <c r="AM395" s="386"/>
    </row>
    <row r="396" spans="2:39" ht="21" customHeight="1">
      <c r="B396" s="368" t="s">
        <v>592</v>
      </c>
      <c r="C396" s="387"/>
      <c r="D396" s="388"/>
      <c r="E396" s="388"/>
      <c r="F396" s="388"/>
      <c r="G396" s="388"/>
      <c r="H396" s="388"/>
      <c r="I396" s="388"/>
      <c r="J396" s="388"/>
      <c r="K396" s="388"/>
      <c r="L396" s="388"/>
      <c r="M396" s="388"/>
      <c r="N396" s="388"/>
      <c r="O396" s="388"/>
      <c r="P396" s="388"/>
      <c r="Q396" s="388"/>
      <c r="R396" s="388"/>
      <c r="S396" s="371"/>
      <c r="T396" s="372"/>
      <c r="U396" s="388"/>
      <c r="V396" s="388"/>
      <c r="W396" s="388"/>
      <c r="X396" s="388"/>
      <c r="Y396" s="409"/>
      <c r="Z396" s="409"/>
      <c r="AA396" s="409"/>
      <c r="AB396" s="409"/>
      <c r="AC396" s="409"/>
      <c r="AD396" s="409"/>
      <c r="AE396" s="409"/>
      <c r="AF396" s="409"/>
      <c r="AG396" s="409"/>
      <c r="AH396" s="409"/>
      <c r="AI396" s="409"/>
      <c r="AJ396" s="409"/>
      <c r="AK396" s="409"/>
      <c r="AL396" s="409"/>
      <c r="AM396" s="389"/>
    </row>
    <row r="399" spans="2:39" ht="15.75">
      <c r="B399" s="280" t="s">
        <v>291</v>
      </c>
      <c r="C399" s="281"/>
      <c r="D399" s="590" t="s">
        <v>526</v>
      </c>
      <c r="E399" s="253"/>
      <c r="F399" s="592"/>
      <c r="G399" s="253"/>
      <c r="H399" s="253"/>
      <c r="I399" s="253"/>
      <c r="J399" s="253"/>
      <c r="K399" s="253"/>
      <c r="L399" s="253"/>
      <c r="M399" s="253"/>
      <c r="N399" s="253"/>
      <c r="O399" s="281"/>
      <c r="P399" s="253"/>
      <c r="Q399" s="253"/>
      <c r="R399" s="253"/>
      <c r="S399" s="253"/>
      <c r="T399" s="253"/>
      <c r="U399" s="253"/>
      <c r="V399" s="253"/>
      <c r="W399" s="253"/>
      <c r="X399" s="253"/>
      <c r="Y399" s="270"/>
      <c r="Z399" s="267"/>
      <c r="AA399" s="267"/>
      <c r="AB399" s="267"/>
      <c r="AC399" s="267"/>
      <c r="AD399" s="267"/>
      <c r="AE399" s="267"/>
      <c r="AF399" s="267"/>
      <c r="AG399" s="267"/>
      <c r="AH399" s="267"/>
      <c r="AI399" s="267"/>
      <c r="AJ399" s="267"/>
      <c r="AK399" s="267"/>
      <c r="AL399" s="267"/>
      <c r="AM399" s="282"/>
    </row>
    <row r="400" spans="2:39" ht="33.75" customHeight="1">
      <c r="B400" s="812" t="s">
        <v>211</v>
      </c>
      <c r="C400" s="814" t="s">
        <v>33</v>
      </c>
      <c r="D400" s="284" t="s">
        <v>422</v>
      </c>
      <c r="E400" s="816" t="s">
        <v>209</v>
      </c>
      <c r="F400" s="817"/>
      <c r="G400" s="817"/>
      <c r="H400" s="817"/>
      <c r="I400" s="817"/>
      <c r="J400" s="817"/>
      <c r="K400" s="817"/>
      <c r="L400" s="817"/>
      <c r="M400" s="818"/>
      <c r="N400" s="819" t="s">
        <v>213</v>
      </c>
      <c r="O400" s="284" t="s">
        <v>423</v>
      </c>
      <c r="P400" s="816" t="s">
        <v>212</v>
      </c>
      <c r="Q400" s="817"/>
      <c r="R400" s="817"/>
      <c r="S400" s="817"/>
      <c r="T400" s="817"/>
      <c r="U400" s="817"/>
      <c r="V400" s="817"/>
      <c r="W400" s="817"/>
      <c r="X400" s="818"/>
      <c r="Y400" s="809" t="s">
        <v>243</v>
      </c>
      <c r="Z400" s="810"/>
      <c r="AA400" s="810"/>
      <c r="AB400" s="810"/>
      <c r="AC400" s="810"/>
      <c r="AD400" s="810"/>
      <c r="AE400" s="810"/>
      <c r="AF400" s="810"/>
      <c r="AG400" s="810"/>
      <c r="AH400" s="810"/>
      <c r="AI400" s="810"/>
      <c r="AJ400" s="810"/>
      <c r="AK400" s="810"/>
      <c r="AL400" s="810"/>
      <c r="AM400" s="811"/>
    </row>
    <row r="401" spans="1:39" ht="61.5" customHeight="1">
      <c r="B401" s="813"/>
      <c r="C401" s="815"/>
      <c r="D401" s="285">
        <v>2017</v>
      </c>
      <c r="E401" s="285">
        <v>2018</v>
      </c>
      <c r="F401" s="285">
        <v>2019</v>
      </c>
      <c r="G401" s="285">
        <v>2020</v>
      </c>
      <c r="H401" s="285">
        <v>2021</v>
      </c>
      <c r="I401" s="285">
        <v>2022</v>
      </c>
      <c r="J401" s="285">
        <v>2023</v>
      </c>
      <c r="K401" s="285">
        <v>2024</v>
      </c>
      <c r="L401" s="285">
        <v>2025</v>
      </c>
      <c r="M401" s="285">
        <v>2026</v>
      </c>
      <c r="N401" s="820"/>
      <c r="O401" s="285">
        <v>2017</v>
      </c>
      <c r="P401" s="285">
        <v>2018</v>
      </c>
      <c r="Q401" s="285">
        <v>2019</v>
      </c>
      <c r="R401" s="285">
        <v>2020</v>
      </c>
      <c r="S401" s="285">
        <v>2021</v>
      </c>
      <c r="T401" s="285">
        <v>2022</v>
      </c>
      <c r="U401" s="285">
        <v>2023</v>
      </c>
      <c r="V401" s="285">
        <v>2024</v>
      </c>
      <c r="W401" s="285">
        <v>2025</v>
      </c>
      <c r="X401" s="285">
        <v>2026</v>
      </c>
      <c r="Y401" s="285" t="str">
        <f>'1.  LRAMVA Summary'!D52</f>
        <v>Residential</v>
      </c>
      <c r="Z401" s="285" t="str">
        <f>'1.  LRAMVA Summary'!E52</f>
        <v>GS&lt;50 kW</v>
      </c>
      <c r="AA401" s="285" t="str">
        <f>'1.  LRAMVA Summary'!F52</f>
        <v>General Service 50 to 4,999 kW</v>
      </c>
      <c r="AB401" s="285" t="str">
        <f>'1.  LRAMVA Summary'!G52</f>
        <v>Large Use</v>
      </c>
      <c r="AC401" s="285" t="str">
        <f>'1.  LRAMVA Summary'!H52</f>
        <v>Large Use 2</v>
      </c>
      <c r="AD401" s="285" t="str">
        <f>'1.  LRAMVA Summary'!I52</f>
        <v>Street Lighting</v>
      </c>
      <c r="AE401" s="285" t="str">
        <f>'1.  LRAMVA Summary'!J52</f>
        <v>Unmetered Scattered Load</v>
      </c>
      <c r="AF401" s="285" t="str">
        <f>'1.  LRAMVA Summary'!K52</f>
        <v/>
      </c>
      <c r="AG401" s="285" t="str">
        <f>'1.  LRAMVA Summary'!L52</f>
        <v/>
      </c>
      <c r="AH401" s="285" t="str">
        <f>'1.  LRAMVA Summary'!M52</f>
        <v/>
      </c>
      <c r="AI401" s="285" t="str">
        <f>'1.  LRAMVA Summary'!N52</f>
        <v/>
      </c>
      <c r="AJ401" s="285" t="str">
        <f>'1.  LRAMVA Summary'!O52</f>
        <v/>
      </c>
      <c r="AK401" s="285" t="str">
        <f>'1.  LRAMVA Summary'!P52</f>
        <v/>
      </c>
      <c r="AL401" s="285" t="str">
        <f>'1.  LRAMVA Summary'!Q52</f>
        <v/>
      </c>
      <c r="AM401" s="287" t="str">
        <f>'1.  LRAMVA Summary'!R52</f>
        <v>Total</v>
      </c>
    </row>
    <row r="402" spans="1:39" ht="15.75" customHeight="1">
      <c r="A402" s="532"/>
      <c r="B402" s="524" t="s">
        <v>504</v>
      </c>
      <c r="C402" s="289"/>
      <c r="D402" s="289"/>
      <c r="E402" s="289"/>
      <c r="F402" s="289"/>
      <c r="G402" s="289"/>
      <c r="H402" s="289"/>
      <c r="I402" s="289"/>
      <c r="J402" s="289"/>
      <c r="K402" s="289"/>
      <c r="L402" s="289"/>
      <c r="M402" s="289"/>
      <c r="N402" s="290"/>
      <c r="O402" s="289"/>
      <c r="P402" s="289"/>
      <c r="Q402" s="289"/>
      <c r="R402" s="289"/>
      <c r="S402" s="289"/>
      <c r="T402" s="289"/>
      <c r="U402" s="289"/>
      <c r="V402" s="289"/>
      <c r="W402" s="289"/>
      <c r="X402" s="289"/>
      <c r="Y402" s="291" t="str">
        <f>'1.  LRAMVA Summary'!D53</f>
        <v>kWh</v>
      </c>
      <c r="Z402" s="291" t="str">
        <f>'1.  LRAMVA Summary'!E53</f>
        <v>kWh</v>
      </c>
      <c r="AA402" s="291" t="str">
        <f>'1.  LRAMVA Summary'!F53</f>
        <v>kW</v>
      </c>
      <c r="AB402" s="291" t="str">
        <f>'1.  LRAMVA Summary'!G53</f>
        <v>kW</v>
      </c>
      <c r="AC402" s="291" t="str">
        <f>'1.  LRAMVA Summary'!H53</f>
        <v>kW</v>
      </c>
      <c r="AD402" s="291" t="str">
        <f>'1.  LRAMVA Summary'!I53</f>
        <v>kW</v>
      </c>
      <c r="AE402" s="291" t="str">
        <f>'1.  LRAMVA Summary'!J53</f>
        <v>kWh</v>
      </c>
      <c r="AF402" s="291">
        <f>'1.  LRAMVA Summary'!K53</f>
        <v>0</v>
      </c>
      <c r="AG402" s="291">
        <f>'1.  LRAMVA Summary'!L53</f>
        <v>0</v>
      </c>
      <c r="AH402" s="291">
        <f>'1.  LRAMVA Summary'!M53</f>
        <v>0</v>
      </c>
      <c r="AI402" s="291">
        <f>'1.  LRAMVA Summary'!N53</f>
        <v>0</v>
      </c>
      <c r="AJ402" s="291">
        <f>'1.  LRAMVA Summary'!O53</f>
        <v>0</v>
      </c>
      <c r="AK402" s="291">
        <f>'1.  LRAMVA Summary'!P53</f>
        <v>0</v>
      </c>
      <c r="AL402" s="291">
        <f>'1.  LRAMVA Summary'!Q53</f>
        <v>0</v>
      </c>
      <c r="AM402" s="292"/>
    </row>
    <row r="403" spans="1:39" ht="15.75" outlineLevel="1">
      <c r="A403" s="532"/>
      <c r="B403" s="504" t="s">
        <v>497</v>
      </c>
      <c r="C403" s="289"/>
      <c r="D403" s="289"/>
      <c r="E403" s="289"/>
      <c r="F403" s="289"/>
      <c r="G403" s="289"/>
      <c r="H403" s="289"/>
      <c r="I403" s="289"/>
      <c r="J403" s="289"/>
      <c r="K403" s="289"/>
      <c r="L403" s="289"/>
      <c r="M403" s="289"/>
      <c r="N403" s="290"/>
      <c r="O403" s="289"/>
      <c r="P403" s="289"/>
      <c r="Q403" s="289"/>
      <c r="R403" s="289"/>
      <c r="S403" s="289"/>
      <c r="T403" s="289"/>
      <c r="U403" s="289"/>
      <c r="V403" s="289"/>
      <c r="W403" s="289"/>
      <c r="X403" s="289"/>
      <c r="Y403" s="291"/>
      <c r="Z403" s="291"/>
      <c r="AA403" s="291"/>
      <c r="AB403" s="291"/>
      <c r="AC403" s="291"/>
      <c r="AD403" s="291"/>
      <c r="AE403" s="291"/>
      <c r="AF403" s="291"/>
      <c r="AG403" s="291"/>
      <c r="AH403" s="291"/>
      <c r="AI403" s="291"/>
      <c r="AJ403" s="291"/>
      <c r="AK403" s="291"/>
      <c r="AL403" s="291"/>
      <c r="AM403" s="292"/>
    </row>
    <row r="404" spans="1:39" outlineLevel="1">
      <c r="A404" s="532">
        <v>1</v>
      </c>
      <c r="B404" s="428" t="s">
        <v>95</v>
      </c>
      <c r="C404" s="291" t="s">
        <v>25</v>
      </c>
      <c r="D404" s="295"/>
      <c r="E404" s="295"/>
      <c r="F404" s="295"/>
      <c r="G404" s="295"/>
      <c r="H404" s="295"/>
      <c r="I404" s="295"/>
      <c r="J404" s="295"/>
      <c r="K404" s="295"/>
      <c r="L404" s="295"/>
      <c r="M404" s="295"/>
      <c r="N404" s="291"/>
      <c r="O404" s="295"/>
      <c r="P404" s="295"/>
      <c r="Q404" s="295"/>
      <c r="R404" s="295"/>
      <c r="S404" s="295"/>
      <c r="T404" s="295"/>
      <c r="U404" s="295"/>
      <c r="V404" s="295"/>
      <c r="W404" s="295"/>
      <c r="X404" s="295"/>
      <c r="Y404" s="410"/>
      <c r="Z404" s="410"/>
      <c r="AA404" s="410"/>
      <c r="AB404" s="410"/>
      <c r="AC404" s="410"/>
      <c r="AD404" s="410"/>
      <c r="AE404" s="410"/>
      <c r="AF404" s="410"/>
      <c r="AG404" s="410"/>
      <c r="AH404" s="410"/>
      <c r="AI404" s="410"/>
      <c r="AJ404" s="410"/>
      <c r="AK404" s="410"/>
      <c r="AL404" s="410"/>
      <c r="AM404" s="296">
        <f>SUM(Y404:AL404)</f>
        <v>0</v>
      </c>
    </row>
    <row r="405" spans="1:39" outlineLevel="1">
      <c r="A405" s="532"/>
      <c r="B405" s="431" t="s">
        <v>308</v>
      </c>
      <c r="C405" s="291" t="s">
        <v>163</v>
      </c>
      <c r="D405" s="295"/>
      <c r="E405" s="295"/>
      <c r="F405" s="295"/>
      <c r="G405" s="295"/>
      <c r="H405" s="295"/>
      <c r="I405" s="295"/>
      <c r="J405" s="295"/>
      <c r="K405" s="295"/>
      <c r="L405" s="295"/>
      <c r="M405" s="295"/>
      <c r="N405" s="468"/>
      <c r="O405" s="295"/>
      <c r="P405" s="295"/>
      <c r="Q405" s="295"/>
      <c r="R405" s="295"/>
      <c r="S405" s="295"/>
      <c r="T405" s="295"/>
      <c r="U405" s="295"/>
      <c r="V405" s="295"/>
      <c r="W405" s="295"/>
      <c r="X405" s="295"/>
      <c r="Y405" s="411">
        <f>Y404</f>
        <v>0</v>
      </c>
      <c r="Z405" s="411">
        <f t="shared" ref="Z405" si="844">Z404</f>
        <v>0</v>
      </c>
      <c r="AA405" s="411">
        <f t="shared" ref="AA405" si="845">AA404</f>
        <v>0</v>
      </c>
      <c r="AB405" s="411">
        <f t="shared" ref="AB405" si="846">AB404</f>
        <v>0</v>
      </c>
      <c r="AC405" s="411">
        <f t="shared" ref="AC405" si="847">AC404</f>
        <v>0</v>
      </c>
      <c r="AD405" s="411">
        <f t="shared" ref="AD405" si="848">AD404</f>
        <v>0</v>
      </c>
      <c r="AE405" s="411">
        <f t="shared" ref="AE405" si="849">AE404</f>
        <v>0</v>
      </c>
      <c r="AF405" s="411">
        <f t="shared" ref="AF405" si="850">AF404</f>
        <v>0</v>
      </c>
      <c r="AG405" s="411">
        <f t="shared" ref="AG405" si="851">AG404</f>
        <v>0</v>
      </c>
      <c r="AH405" s="411">
        <f t="shared" ref="AH405" si="852">AH404</f>
        <v>0</v>
      </c>
      <c r="AI405" s="411">
        <f t="shared" ref="AI405" si="853">AI404</f>
        <v>0</v>
      </c>
      <c r="AJ405" s="411">
        <f t="shared" ref="AJ405" si="854">AJ404</f>
        <v>0</v>
      </c>
      <c r="AK405" s="411">
        <f t="shared" ref="AK405" si="855">AK404</f>
        <v>0</v>
      </c>
      <c r="AL405" s="411">
        <f t="shared" ref="AL405" si="856">AL404</f>
        <v>0</v>
      </c>
      <c r="AM405" s="297"/>
    </row>
    <row r="406" spans="1:39" ht="15.75" outlineLevel="1">
      <c r="A406" s="532"/>
      <c r="B406" s="525"/>
      <c r="C406" s="299"/>
      <c r="D406" s="299"/>
      <c r="E406" s="299"/>
      <c r="F406" s="299"/>
      <c r="G406" s="299"/>
      <c r="H406" s="299"/>
      <c r="I406" s="299"/>
      <c r="J406" s="299"/>
      <c r="K406" s="299"/>
      <c r="L406" s="299"/>
      <c r="M406" s="299"/>
      <c r="N406" s="300"/>
      <c r="O406" s="299"/>
      <c r="P406" s="299"/>
      <c r="Q406" s="299"/>
      <c r="R406" s="299"/>
      <c r="S406" s="299"/>
      <c r="T406" s="299"/>
      <c r="U406" s="299"/>
      <c r="V406" s="299"/>
      <c r="W406" s="299"/>
      <c r="X406" s="299"/>
      <c r="Y406" s="412"/>
      <c r="Z406" s="413"/>
      <c r="AA406" s="413"/>
      <c r="AB406" s="413"/>
      <c r="AC406" s="413"/>
      <c r="AD406" s="413"/>
      <c r="AE406" s="413"/>
      <c r="AF406" s="413"/>
      <c r="AG406" s="413"/>
      <c r="AH406" s="413"/>
      <c r="AI406" s="413"/>
      <c r="AJ406" s="413"/>
      <c r="AK406" s="413"/>
      <c r="AL406" s="413"/>
      <c r="AM406" s="302"/>
    </row>
    <row r="407" spans="1:39" outlineLevel="1">
      <c r="A407" s="532">
        <v>2</v>
      </c>
      <c r="B407" s="428" t="s">
        <v>96</v>
      </c>
      <c r="C407" s="291" t="s">
        <v>25</v>
      </c>
      <c r="D407" s="295"/>
      <c r="E407" s="295"/>
      <c r="F407" s="295"/>
      <c r="G407" s="295"/>
      <c r="H407" s="295"/>
      <c r="I407" s="295"/>
      <c r="J407" s="295"/>
      <c r="K407" s="295"/>
      <c r="L407" s="295"/>
      <c r="M407" s="295"/>
      <c r="N407" s="291"/>
      <c r="O407" s="295"/>
      <c r="P407" s="295"/>
      <c r="Q407" s="295"/>
      <c r="R407" s="295"/>
      <c r="S407" s="295"/>
      <c r="T407" s="295"/>
      <c r="U407" s="295"/>
      <c r="V407" s="295"/>
      <c r="W407" s="295"/>
      <c r="X407" s="295"/>
      <c r="Y407" s="410"/>
      <c r="Z407" s="410"/>
      <c r="AA407" s="410"/>
      <c r="AB407" s="410"/>
      <c r="AC407" s="410"/>
      <c r="AD407" s="410"/>
      <c r="AE407" s="410"/>
      <c r="AF407" s="410"/>
      <c r="AG407" s="410"/>
      <c r="AH407" s="410"/>
      <c r="AI407" s="410"/>
      <c r="AJ407" s="410"/>
      <c r="AK407" s="410"/>
      <c r="AL407" s="410"/>
      <c r="AM407" s="296">
        <f>SUM(Y407:AL407)</f>
        <v>0</v>
      </c>
    </row>
    <row r="408" spans="1:39" outlineLevel="1">
      <c r="A408" s="532"/>
      <c r="B408" s="431" t="s">
        <v>308</v>
      </c>
      <c r="C408" s="291" t="s">
        <v>163</v>
      </c>
      <c r="D408" s="295"/>
      <c r="E408" s="295"/>
      <c r="F408" s="295"/>
      <c r="G408" s="295"/>
      <c r="H408" s="295"/>
      <c r="I408" s="295"/>
      <c r="J408" s="295"/>
      <c r="K408" s="295"/>
      <c r="L408" s="295"/>
      <c r="M408" s="295"/>
      <c r="N408" s="468"/>
      <c r="O408" s="295"/>
      <c r="P408" s="295"/>
      <c r="Q408" s="295"/>
      <c r="R408" s="295"/>
      <c r="S408" s="295"/>
      <c r="T408" s="295"/>
      <c r="U408" s="295"/>
      <c r="V408" s="295"/>
      <c r="W408" s="295"/>
      <c r="X408" s="295"/>
      <c r="Y408" s="411">
        <f>Y407</f>
        <v>0</v>
      </c>
      <c r="Z408" s="411">
        <f t="shared" ref="Z408" si="857">Z407</f>
        <v>0</v>
      </c>
      <c r="AA408" s="411">
        <f t="shared" ref="AA408" si="858">AA407</f>
        <v>0</v>
      </c>
      <c r="AB408" s="411">
        <f t="shared" ref="AB408" si="859">AB407</f>
        <v>0</v>
      </c>
      <c r="AC408" s="411">
        <f t="shared" ref="AC408" si="860">AC407</f>
        <v>0</v>
      </c>
      <c r="AD408" s="411">
        <f t="shared" ref="AD408" si="861">AD407</f>
        <v>0</v>
      </c>
      <c r="AE408" s="411">
        <f t="shared" ref="AE408" si="862">AE407</f>
        <v>0</v>
      </c>
      <c r="AF408" s="411">
        <f t="shared" ref="AF408" si="863">AF407</f>
        <v>0</v>
      </c>
      <c r="AG408" s="411">
        <f t="shared" ref="AG408" si="864">AG407</f>
        <v>0</v>
      </c>
      <c r="AH408" s="411">
        <f t="shared" ref="AH408" si="865">AH407</f>
        <v>0</v>
      </c>
      <c r="AI408" s="411">
        <f t="shared" ref="AI408" si="866">AI407</f>
        <v>0</v>
      </c>
      <c r="AJ408" s="411">
        <f t="shared" ref="AJ408" si="867">AJ407</f>
        <v>0</v>
      </c>
      <c r="AK408" s="411">
        <f t="shared" ref="AK408" si="868">AK407</f>
        <v>0</v>
      </c>
      <c r="AL408" s="411">
        <f t="shared" ref="AL408" si="869">AL407</f>
        <v>0</v>
      </c>
      <c r="AM408" s="297"/>
    </row>
    <row r="409" spans="1:39" ht="15.75" outlineLevel="1">
      <c r="A409" s="532"/>
      <c r="B409" s="525"/>
      <c r="C409" s="299"/>
      <c r="D409" s="304"/>
      <c r="E409" s="304"/>
      <c r="F409" s="304"/>
      <c r="G409" s="304"/>
      <c r="H409" s="304"/>
      <c r="I409" s="304"/>
      <c r="J409" s="304"/>
      <c r="K409" s="304"/>
      <c r="L409" s="304"/>
      <c r="M409" s="304"/>
      <c r="N409" s="300"/>
      <c r="O409" s="304"/>
      <c r="P409" s="304"/>
      <c r="Q409" s="304"/>
      <c r="R409" s="304"/>
      <c r="S409" s="304"/>
      <c r="T409" s="304"/>
      <c r="U409" s="304"/>
      <c r="V409" s="304"/>
      <c r="W409" s="304"/>
      <c r="X409" s="304"/>
      <c r="Y409" s="412"/>
      <c r="Z409" s="413"/>
      <c r="AA409" s="413"/>
      <c r="AB409" s="413"/>
      <c r="AC409" s="413"/>
      <c r="AD409" s="413"/>
      <c r="AE409" s="413"/>
      <c r="AF409" s="413"/>
      <c r="AG409" s="413"/>
      <c r="AH409" s="413"/>
      <c r="AI409" s="413"/>
      <c r="AJ409" s="413"/>
      <c r="AK409" s="413"/>
      <c r="AL409" s="413"/>
      <c r="AM409" s="302"/>
    </row>
    <row r="410" spans="1:39" outlineLevel="1">
      <c r="A410" s="532">
        <v>3</v>
      </c>
      <c r="B410" s="428" t="s">
        <v>97</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410"/>
      <c r="Z410" s="410"/>
      <c r="AA410" s="410"/>
      <c r="AB410" s="410"/>
      <c r="AC410" s="410"/>
      <c r="AD410" s="410"/>
      <c r="AE410" s="410"/>
      <c r="AF410" s="410"/>
      <c r="AG410" s="410"/>
      <c r="AH410" s="410"/>
      <c r="AI410" s="410"/>
      <c r="AJ410" s="410"/>
      <c r="AK410" s="410"/>
      <c r="AL410" s="410"/>
      <c r="AM410" s="296">
        <f>SUM(Y410:AL410)</f>
        <v>0</v>
      </c>
    </row>
    <row r="411" spans="1:39" outlineLevel="1">
      <c r="A411" s="532"/>
      <c r="B411" s="431" t="s">
        <v>308</v>
      </c>
      <c r="C411" s="291" t="s">
        <v>163</v>
      </c>
      <c r="D411" s="295"/>
      <c r="E411" s="295"/>
      <c r="F411" s="295"/>
      <c r="G411" s="295"/>
      <c r="H411" s="295"/>
      <c r="I411" s="295"/>
      <c r="J411" s="295"/>
      <c r="K411" s="295"/>
      <c r="L411" s="295"/>
      <c r="M411" s="295"/>
      <c r="N411" s="468"/>
      <c r="O411" s="295"/>
      <c r="P411" s="295"/>
      <c r="Q411" s="295"/>
      <c r="R411" s="295"/>
      <c r="S411" s="295"/>
      <c r="T411" s="295"/>
      <c r="U411" s="295"/>
      <c r="V411" s="295"/>
      <c r="W411" s="295"/>
      <c r="X411" s="295"/>
      <c r="Y411" s="411">
        <f>Y410</f>
        <v>0</v>
      </c>
      <c r="Z411" s="411">
        <f t="shared" ref="Z411" si="870">Z410</f>
        <v>0</v>
      </c>
      <c r="AA411" s="411">
        <f t="shared" ref="AA411" si="871">AA410</f>
        <v>0</v>
      </c>
      <c r="AB411" s="411">
        <f t="shared" ref="AB411" si="872">AB410</f>
        <v>0</v>
      </c>
      <c r="AC411" s="411">
        <f t="shared" ref="AC411" si="873">AC410</f>
        <v>0</v>
      </c>
      <c r="AD411" s="411">
        <f t="shared" ref="AD411" si="874">AD410</f>
        <v>0</v>
      </c>
      <c r="AE411" s="411">
        <f t="shared" ref="AE411" si="875">AE410</f>
        <v>0</v>
      </c>
      <c r="AF411" s="411">
        <f t="shared" ref="AF411" si="876">AF410</f>
        <v>0</v>
      </c>
      <c r="AG411" s="411">
        <f t="shared" ref="AG411" si="877">AG410</f>
        <v>0</v>
      </c>
      <c r="AH411" s="411">
        <f t="shared" ref="AH411" si="878">AH410</f>
        <v>0</v>
      </c>
      <c r="AI411" s="411">
        <f t="shared" ref="AI411" si="879">AI410</f>
        <v>0</v>
      </c>
      <c r="AJ411" s="411">
        <f t="shared" ref="AJ411" si="880">AJ410</f>
        <v>0</v>
      </c>
      <c r="AK411" s="411">
        <f t="shared" ref="AK411" si="881">AK410</f>
        <v>0</v>
      </c>
      <c r="AL411" s="411">
        <f t="shared" ref="AL411" si="882">AL410</f>
        <v>0</v>
      </c>
      <c r="AM411" s="297"/>
    </row>
    <row r="412" spans="1:39" outlineLevel="1">
      <c r="A412" s="532"/>
      <c r="B412" s="431"/>
      <c r="C412" s="305"/>
      <c r="D412" s="291"/>
      <c r="E412" s="291"/>
      <c r="F412" s="291"/>
      <c r="G412" s="291"/>
      <c r="H412" s="291"/>
      <c r="I412" s="291"/>
      <c r="J412" s="291"/>
      <c r="K412" s="291"/>
      <c r="L412" s="291"/>
      <c r="M412" s="291"/>
      <c r="N412" s="291"/>
      <c r="O412" s="291"/>
      <c r="P412" s="291"/>
      <c r="Q412" s="291"/>
      <c r="R412" s="291"/>
      <c r="S412" s="291"/>
      <c r="T412" s="291"/>
      <c r="U412" s="291"/>
      <c r="V412" s="291"/>
      <c r="W412" s="291"/>
      <c r="X412" s="291"/>
      <c r="Y412" s="412"/>
      <c r="Z412" s="412"/>
      <c r="AA412" s="412"/>
      <c r="AB412" s="412"/>
      <c r="AC412" s="412"/>
      <c r="AD412" s="412"/>
      <c r="AE412" s="412"/>
      <c r="AF412" s="412"/>
      <c r="AG412" s="412"/>
      <c r="AH412" s="412"/>
      <c r="AI412" s="412"/>
      <c r="AJ412" s="412"/>
      <c r="AK412" s="412"/>
      <c r="AL412" s="412"/>
      <c r="AM412" s="306"/>
    </row>
    <row r="413" spans="1:39" outlineLevel="1">
      <c r="A413" s="532">
        <v>4</v>
      </c>
      <c r="B413" s="520" t="s">
        <v>682</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410"/>
      <c r="Z413" s="410"/>
      <c r="AA413" s="410"/>
      <c r="AB413" s="410"/>
      <c r="AC413" s="410"/>
      <c r="AD413" s="410"/>
      <c r="AE413" s="410"/>
      <c r="AF413" s="410"/>
      <c r="AG413" s="410"/>
      <c r="AH413" s="410"/>
      <c r="AI413" s="410"/>
      <c r="AJ413" s="410"/>
      <c r="AK413" s="410"/>
      <c r="AL413" s="410"/>
      <c r="AM413" s="296">
        <f>SUM(Y413:AL413)</f>
        <v>0</v>
      </c>
    </row>
    <row r="414" spans="1:39" outlineLevel="1">
      <c r="A414" s="532"/>
      <c r="B414" s="431" t="s">
        <v>308</v>
      </c>
      <c r="C414" s="291" t="s">
        <v>163</v>
      </c>
      <c r="D414" s="295"/>
      <c r="E414" s="295"/>
      <c r="F414" s="295"/>
      <c r="G414" s="295"/>
      <c r="H414" s="295"/>
      <c r="I414" s="295"/>
      <c r="J414" s="295"/>
      <c r="K414" s="295"/>
      <c r="L414" s="295"/>
      <c r="M414" s="295"/>
      <c r="N414" s="468"/>
      <c r="O414" s="295"/>
      <c r="P414" s="295"/>
      <c r="Q414" s="295"/>
      <c r="R414" s="295"/>
      <c r="S414" s="295"/>
      <c r="T414" s="295"/>
      <c r="U414" s="295"/>
      <c r="V414" s="295"/>
      <c r="W414" s="295"/>
      <c r="X414" s="295"/>
      <c r="Y414" s="411">
        <f>Y413</f>
        <v>0</v>
      </c>
      <c r="Z414" s="411">
        <f t="shared" ref="Z414" si="883">Z413</f>
        <v>0</v>
      </c>
      <c r="AA414" s="411">
        <f t="shared" ref="AA414" si="884">AA413</f>
        <v>0</v>
      </c>
      <c r="AB414" s="411">
        <f t="shared" ref="AB414" si="885">AB413</f>
        <v>0</v>
      </c>
      <c r="AC414" s="411">
        <f t="shared" ref="AC414" si="886">AC413</f>
        <v>0</v>
      </c>
      <c r="AD414" s="411">
        <f t="shared" ref="AD414" si="887">AD413</f>
        <v>0</v>
      </c>
      <c r="AE414" s="411">
        <f t="shared" ref="AE414" si="888">AE413</f>
        <v>0</v>
      </c>
      <c r="AF414" s="411">
        <f t="shared" ref="AF414" si="889">AF413</f>
        <v>0</v>
      </c>
      <c r="AG414" s="411">
        <f t="shared" ref="AG414" si="890">AG413</f>
        <v>0</v>
      </c>
      <c r="AH414" s="411">
        <f t="shared" ref="AH414" si="891">AH413</f>
        <v>0</v>
      </c>
      <c r="AI414" s="411">
        <f t="shared" ref="AI414" si="892">AI413</f>
        <v>0</v>
      </c>
      <c r="AJ414" s="411">
        <f t="shared" ref="AJ414" si="893">AJ413</f>
        <v>0</v>
      </c>
      <c r="AK414" s="411">
        <f t="shared" ref="AK414" si="894">AK413</f>
        <v>0</v>
      </c>
      <c r="AL414" s="411">
        <f t="shared" ref="AL414" si="895">AL413</f>
        <v>0</v>
      </c>
      <c r="AM414" s="297"/>
    </row>
    <row r="415" spans="1:39" outlineLevel="1">
      <c r="A415" s="532"/>
      <c r="B415" s="431"/>
      <c r="C415" s="305"/>
      <c r="D415" s="304"/>
      <c r="E415" s="304"/>
      <c r="F415" s="304"/>
      <c r="G415" s="304"/>
      <c r="H415" s="304"/>
      <c r="I415" s="304"/>
      <c r="J415" s="304"/>
      <c r="K415" s="304"/>
      <c r="L415" s="304"/>
      <c r="M415" s="304"/>
      <c r="N415" s="291"/>
      <c r="O415" s="304"/>
      <c r="P415" s="304"/>
      <c r="Q415" s="304"/>
      <c r="R415" s="304"/>
      <c r="S415" s="304"/>
      <c r="T415" s="304"/>
      <c r="U415" s="304"/>
      <c r="V415" s="304"/>
      <c r="W415" s="304"/>
      <c r="X415" s="304"/>
      <c r="Y415" s="412"/>
      <c r="Z415" s="412"/>
      <c r="AA415" s="412"/>
      <c r="AB415" s="412"/>
      <c r="AC415" s="412"/>
      <c r="AD415" s="412"/>
      <c r="AE415" s="412"/>
      <c r="AF415" s="412"/>
      <c r="AG415" s="412"/>
      <c r="AH415" s="412"/>
      <c r="AI415" s="412"/>
      <c r="AJ415" s="412"/>
      <c r="AK415" s="412"/>
      <c r="AL415" s="412"/>
      <c r="AM415" s="306"/>
    </row>
    <row r="416" spans="1:39" ht="30" outlineLevel="1">
      <c r="A416" s="532">
        <v>5</v>
      </c>
      <c r="B416" s="428" t="s">
        <v>98</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410"/>
      <c r="Z416" s="410"/>
      <c r="AA416" s="410"/>
      <c r="AB416" s="410"/>
      <c r="AC416" s="410"/>
      <c r="AD416" s="410"/>
      <c r="AE416" s="410"/>
      <c r="AF416" s="410"/>
      <c r="AG416" s="410"/>
      <c r="AH416" s="410"/>
      <c r="AI416" s="410"/>
      <c r="AJ416" s="410"/>
      <c r="AK416" s="410"/>
      <c r="AL416" s="410"/>
      <c r="AM416" s="296">
        <f>SUM(Y416:AL416)</f>
        <v>0</v>
      </c>
    </row>
    <row r="417" spans="1:39" outlineLevel="1">
      <c r="A417" s="532"/>
      <c r="B417" s="431" t="s">
        <v>308</v>
      </c>
      <c r="C417" s="291" t="s">
        <v>163</v>
      </c>
      <c r="D417" s="295"/>
      <c r="E417" s="295"/>
      <c r="F417" s="295"/>
      <c r="G417" s="295"/>
      <c r="H417" s="295"/>
      <c r="I417" s="295"/>
      <c r="J417" s="295"/>
      <c r="K417" s="295"/>
      <c r="L417" s="295"/>
      <c r="M417" s="295"/>
      <c r="N417" s="468"/>
      <c r="O417" s="295"/>
      <c r="P417" s="295"/>
      <c r="Q417" s="295"/>
      <c r="R417" s="295"/>
      <c r="S417" s="295"/>
      <c r="T417" s="295"/>
      <c r="U417" s="295"/>
      <c r="V417" s="295"/>
      <c r="W417" s="295"/>
      <c r="X417" s="295"/>
      <c r="Y417" s="411">
        <f>Y416</f>
        <v>0</v>
      </c>
      <c r="Z417" s="411">
        <f t="shared" ref="Z417" si="896">Z416</f>
        <v>0</v>
      </c>
      <c r="AA417" s="411">
        <f t="shared" ref="AA417" si="897">AA416</f>
        <v>0</v>
      </c>
      <c r="AB417" s="411">
        <f t="shared" ref="AB417" si="898">AB416</f>
        <v>0</v>
      </c>
      <c r="AC417" s="411">
        <f t="shared" ref="AC417" si="899">AC416</f>
        <v>0</v>
      </c>
      <c r="AD417" s="411">
        <f t="shared" ref="AD417" si="900">AD416</f>
        <v>0</v>
      </c>
      <c r="AE417" s="411">
        <f t="shared" ref="AE417" si="901">AE416</f>
        <v>0</v>
      </c>
      <c r="AF417" s="411">
        <f t="shared" ref="AF417" si="902">AF416</f>
        <v>0</v>
      </c>
      <c r="AG417" s="411">
        <f t="shared" ref="AG417" si="903">AG416</f>
        <v>0</v>
      </c>
      <c r="AH417" s="411">
        <f t="shared" ref="AH417" si="904">AH416</f>
        <v>0</v>
      </c>
      <c r="AI417" s="411">
        <f t="shared" ref="AI417" si="905">AI416</f>
        <v>0</v>
      </c>
      <c r="AJ417" s="411">
        <f t="shared" ref="AJ417" si="906">AJ416</f>
        <v>0</v>
      </c>
      <c r="AK417" s="411">
        <f t="shared" ref="AK417" si="907">AK416</f>
        <v>0</v>
      </c>
      <c r="AL417" s="411">
        <f t="shared" ref="AL417" si="908">AL416</f>
        <v>0</v>
      </c>
      <c r="AM417" s="297"/>
    </row>
    <row r="418" spans="1:39" outlineLevel="1">
      <c r="A418" s="532"/>
      <c r="B418" s="431"/>
      <c r="C418" s="291"/>
      <c r="D418" s="291"/>
      <c r="E418" s="291"/>
      <c r="F418" s="291"/>
      <c r="G418" s="291"/>
      <c r="H418" s="291"/>
      <c r="I418" s="291"/>
      <c r="J418" s="291"/>
      <c r="K418" s="291"/>
      <c r="L418" s="291"/>
      <c r="M418" s="291"/>
      <c r="N418" s="291"/>
      <c r="O418" s="291"/>
      <c r="P418" s="291"/>
      <c r="Q418" s="291"/>
      <c r="R418" s="291"/>
      <c r="S418" s="291"/>
      <c r="T418" s="291"/>
      <c r="U418" s="291"/>
      <c r="V418" s="291"/>
      <c r="W418" s="291"/>
      <c r="X418" s="291"/>
      <c r="Y418" s="422"/>
      <c r="Z418" s="423"/>
      <c r="AA418" s="423"/>
      <c r="AB418" s="423"/>
      <c r="AC418" s="423"/>
      <c r="AD418" s="423"/>
      <c r="AE418" s="423"/>
      <c r="AF418" s="423"/>
      <c r="AG418" s="423"/>
      <c r="AH418" s="423"/>
      <c r="AI418" s="423"/>
      <c r="AJ418" s="423"/>
      <c r="AK418" s="423"/>
      <c r="AL418" s="423"/>
      <c r="AM418" s="297"/>
    </row>
    <row r="419" spans="1:39" ht="15.75" outlineLevel="1">
      <c r="A419" s="532"/>
      <c r="B419" s="514" t="s">
        <v>498</v>
      </c>
      <c r="C419" s="289"/>
      <c r="D419" s="289"/>
      <c r="E419" s="289"/>
      <c r="F419" s="289"/>
      <c r="G419" s="289"/>
      <c r="H419" s="289"/>
      <c r="I419" s="289"/>
      <c r="J419" s="289"/>
      <c r="K419" s="289"/>
      <c r="L419" s="289"/>
      <c r="M419" s="289"/>
      <c r="N419" s="290"/>
      <c r="O419" s="289"/>
      <c r="P419" s="289"/>
      <c r="Q419" s="289"/>
      <c r="R419" s="289"/>
      <c r="S419" s="289"/>
      <c r="T419" s="289"/>
      <c r="U419" s="289"/>
      <c r="V419" s="289"/>
      <c r="W419" s="289"/>
      <c r="X419" s="289"/>
      <c r="Y419" s="414"/>
      <c r="Z419" s="414"/>
      <c r="AA419" s="414"/>
      <c r="AB419" s="414"/>
      <c r="AC419" s="414"/>
      <c r="AD419" s="414"/>
      <c r="AE419" s="414"/>
      <c r="AF419" s="414"/>
      <c r="AG419" s="414"/>
      <c r="AH419" s="414"/>
      <c r="AI419" s="414"/>
      <c r="AJ419" s="414"/>
      <c r="AK419" s="414"/>
      <c r="AL419" s="414"/>
      <c r="AM419" s="292"/>
    </row>
    <row r="420" spans="1:39" outlineLevel="1">
      <c r="A420" s="532">
        <v>6</v>
      </c>
      <c r="B420" s="428" t="s">
        <v>99</v>
      </c>
      <c r="C420" s="291" t="s">
        <v>25</v>
      </c>
      <c r="D420" s="295"/>
      <c r="E420" s="295"/>
      <c r="F420" s="295"/>
      <c r="G420" s="295"/>
      <c r="H420" s="295"/>
      <c r="I420" s="295"/>
      <c r="J420" s="295"/>
      <c r="K420" s="295"/>
      <c r="L420" s="295"/>
      <c r="M420" s="295"/>
      <c r="N420" s="295">
        <v>12</v>
      </c>
      <c r="O420" s="295"/>
      <c r="P420" s="295"/>
      <c r="Q420" s="295"/>
      <c r="R420" s="295"/>
      <c r="S420" s="295"/>
      <c r="T420" s="295"/>
      <c r="U420" s="295"/>
      <c r="V420" s="295"/>
      <c r="W420" s="295"/>
      <c r="X420" s="295"/>
      <c r="Y420" s="415"/>
      <c r="Z420" s="410"/>
      <c r="AA420" s="410"/>
      <c r="AB420" s="410"/>
      <c r="AC420" s="410"/>
      <c r="AD420" s="410"/>
      <c r="AE420" s="410"/>
      <c r="AF420" s="415"/>
      <c r="AG420" s="415"/>
      <c r="AH420" s="415"/>
      <c r="AI420" s="415"/>
      <c r="AJ420" s="415"/>
      <c r="AK420" s="415"/>
      <c r="AL420" s="415"/>
      <c r="AM420" s="296">
        <f>SUM(Y420:AL420)</f>
        <v>0</v>
      </c>
    </row>
    <row r="421" spans="1:39" outlineLevel="1">
      <c r="A421" s="532"/>
      <c r="B421" s="431" t="s">
        <v>308</v>
      </c>
      <c r="C421" s="291" t="s">
        <v>163</v>
      </c>
      <c r="D421" s="295"/>
      <c r="E421" s="295"/>
      <c r="F421" s="295"/>
      <c r="G421" s="295"/>
      <c r="H421" s="295"/>
      <c r="I421" s="295"/>
      <c r="J421" s="295"/>
      <c r="K421" s="295"/>
      <c r="L421" s="295"/>
      <c r="M421" s="295"/>
      <c r="N421" s="295">
        <f>N420</f>
        <v>12</v>
      </c>
      <c r="O421" s="295"/>
      <c r="P421" s="295"/>
      <c r="Q421" s="295"/>
      <c r="R421" s="295"/>
      <c r="S421" s="295"/>
      <c r="T421" s="295"/>
      <c r="U421" s="295"/>
      <c r="V421" s="295"/>
      <c r="W421" s="295"/>
      <c r="X421" s="295"/>
      <c r="Y421" s="411">
        <f>Y420</f>
        <v>0</v>
      </c>
      <c r="Z421" s="411">
        <f t="shared" ref="Z421" si="909">Z420</f>
        <v>0</v>
      </c>
      <c r="AA421" s="411">
        <f t="shared" ref="AA421" si="910">AA420</f>
        <v>0</v>
      </c>
      <c r="AB421" s="411">
        <f t="shared" ref="AB421" si="911">AB420</f>
        <v>0</v>
      </c>
      <c r="AC421" s="411">
        <f t="shared" ref="AC421" si="912">AC420</f>
        <v>0</v>
      </c>
      <c r="AD421" s="411">
        <f t="shared" ref="AD421" si="913">AD420</f>
        <v>0</v>
      </c>
      <c r="AE421" s="411">
        <f t="shared" ref="AE421" si="914">AE420</f>
        <v>0</v>
      </c>
      <c r="AF421" s="411">
        <f t="shared" ref="AF421" si="915">AF420</f>
        <v>0</v>
      </c>
      <c r="AG421" s="411">
        <f t="shared" ref="AG421" si="916">AG420</f>
        <v>0</v>
      </c>
      <c r="AH421" s="411">
        <f t="shared" ref="AH421" si="917">AH420</f>
        <v>0</v>
      </c>
      <c r="AI421" s="411">
        <f t="shared" ref="AI421" si="918">AI420</f>
        <v>0</v>
      </c>
      <c r="AJ421" s="411">
        <f t="shared" ref="AJ421" si="919">AJ420</f>
        <v>0</v>
      </c>
      <c r="AK421" s="411">
        <f t="shared" ref="AK421" si="920">AK420</f>
        <v>0</v>
      </c>
      <c r="AL421" s="411">
        <f t="shared" ref="AL421" si="921">AL420</f>
        <v>0</v>
      </c>
      <c r="AM421" s="311"/>
    </row>
    <row r="422" spans="1:39" outlineLevel="1">
      <c r="A422" s="532"/>
      <c r="B422" s="526"/>
      <c r="C422" s="312"/>
      <c r="D422" s="291"/>
      <c r="E422" s="291"/>
      <c r="F422" s="291"/>
      <c r="G422" s="291"/>
      <c r="H422" s="291"/>
      <c r="I422" s="291"/>
      <c r="J422" s="291"/>
      <c r="K422" s="291"/>
      <c r="L422" s="291"/>
      <c r="M422" s="291"/>
      <c r="N422" s="291"/>
      <c r="O422" s="291"/>
      <c r="P422" s="291"/>
      <c r="Q422" s="291"/>
      <c r="R422" s="291"/>
      <c r="S422" s="291"/>
      <c r="T422" s="291"/>
      <c r="U422" s="291"/>
      <c r="V422" s="291"/>
      <c r="W422" s="291"/>
      <c r="X422" s="291"/>
      <c r="Y422" s="416"/>
      <c r="Z422" s="416"/>
      <c r="AA422" s="416"/>
      <c r="AB422" s="416"/>
      <c r="AC422" s="416"/>
      <c r="AD422" s="416"/>
      <c r="AE422" s="416"/>
      <c r="AF422" s="416"/>
      <c r="AG422" s="416"/>
      <c r="AH422" s="416"/>
      <c r="AI422" s="416"/>
      <c r="AJ422" s="416"/>
      <c r="AK422" s="416"/>
      <c r="AL422" s="416"/>
      <c r="AM422" s="313"/>
    </row>
    <row r="423" spans="1:39" ht="30" outlineLevel="1">
      <c r="A423" s="532">
        <v>7</v>
      </c>
      <c r="B423" s="428" t="s">
        <v>100</v>
      </c>
      <c r="C423" s="291" t="s">
        <v>25</v>
      </c>
      <c r="D423" s="295"/>
      <c r="E423" s="295"/>
      <c r="F423" s="295"/>
      <c r="G423" s="295"/>
      <c r="H423" s="295"/>
      <c r="I423" s="295"/>
      <c r="J423" s="295"/>
      <c r="K423" s="295"/>
      <c r="L423" s="295"/>
      <c r="M423" s="295"/>
      <c r="N423" s="295">
        <v>12</v>
      </c>
      <c r="O423" s="295"/>
      <c r="P423" s="295"/>
      <c r="Q423" s="295"/>
      <c r="R423" s="295"/>
      <c r="S423" s="295"/>
      <c r="T423" s="295"/>
      <c r="U423" s="295"/>
      <c r="V423" s="295"/>
      <c r="W423" s="295"/>
      <c r="X423" s="295"/>
      <c r="Y423" s="415"/>
      <c r="Z423" s="410"/>
      <c r="AA423" s="410"/>
      <c r="AB423" s="410"/>
      <c r="AC423" s="410"/>
      <c r="AD423" s="410"/>
      <c r="AE423" s="410"/>
      <c r="AF423" s="415"/>
      <c r="AG423" s="415"/>
      <c r="AH423" s="415"/>
      <c r="AI423" s="415"/>
      <c r="AJ423" s="415"/>
      <c r="AK423" s="415"/>
      <c r="AL423" s="415"/>
      <c r="AM423" s="296">
        <f>SUM(Y423:AL423)</f>
        <v>0</v>
      </c>
    </row>
    <row r="424" spans="1:39" outlineLevel="1">
      <c r="A424" s="532"/>
      <c r="B424" s="431" t="s">
        <v>308</v>
      </c>
      <c r="C424" s="291" t="s">
        <v>163</v>
      </c>
      <c r="D424" s="295"/>
      <c r="E424" s="295"/>
      <c r="F424" s="295"/>
      <c r="G424" s="295"/>
      <c r="H424" s="295"/>
      <c r="I424" s="295"/>
      <c r="J424" s="295"/>
      <c r="K424" s="295"/>
      <c r="L424" s="295"/>
      <c r="M424" s="295"/>
      <c r="N424" s="295">
        <f>N423</f>
        <v>12</v>
      </c>
      <c r="O424" s="295"/>
      <c r="P424" s="295"/>
      <c r="Q424" s="295"/>
      <c r="R424" s="295"/>
      <c r="S424" s="295"/>
      <c r="T424" s="295"/>
      <c r="U424" s="295"/>
      <c r="V424" s="295"/>
      <c r="W424" s="295"/>
      <c r="X424" s="295"/>
      <c r="Y424" s="411">
        <f>Y423</f>
        <v>0</v>
      </c>
      <c r="Z424" s="411">
        <f t="shared" ref="Z424" si="922">Z423</f>
        <v>0</v>
      </c>
      <c r="AA424" s="411">
        <f t="shared" ref="AA424" si="923">AA423</f>
        <v>0</v>
      </c>
      <c r="AB424" s="411">
        <f t="shared" ref="AB424" si="924">AB423</f>
        <v>0</v>
      </c>
      <c r="AC424" s="411">
        <f t="shared" ref="AC424" si="925">AC423</f>
        <v>0</v>
      </c>
      <c r="AD424" s="411">
        <f t="shared" ref="AD424" si="926">AD423</f>
        <v>0</v>
      </c>
      <c r="AE424" s="411">
        <f t="shared" ref="AE424" si="927">AE423</f>
        <v>0</v>
      </c>
      <c r="AF424" s="411">
        <f t="shared" ref="AF424" si="928">AF423</f>
        <v>0</v>
      </c>
      <c r="AG424" s="411">
        <f t="shared" ref="AG424" si="929">AG423</f>
        <v>0</v>
      </c>
      <c r="AH424" s="411">
        <f t="shared" ref="AH424" si="930">AH423</f>
        <v>0</v>
      </c>
      <c r="AI424" s="411">
        <f t="shared" ref="AI424" si="931">AI423</f>
        <v>0</v>
      </c>
      <c r="AJ424" s="411">
        <f t="shared" ref="AJ424" si="932">AJ423</f>
        <v>0</v>
      </c>
      <c r="AK424" s="411">
        <f t="shared" ref="AK424" si="933">AK423</f>
        <v>0</v>
      </c>
      <c r="AL424" s="411">
        <f t="shared" ref="AL424" si="934">AL423</f>
        <v>0</v>
      </c>
      <c r="AM424" s="311"/>
    </row>
    <row r="425" spans="1:39" outlineLevel="1">
      <c r="A425" s="532"/>
      <c r="B425" s="527"/>
      <c r="C425" s="312"/>
      <c r="D425" s="291"/>
      <c r="E425" s="291"/>
      <c r="F425" s="291"/>
      <c r="G425" s="291"/>
      <c r="H425" s="291"/>
      <c r="I425" s="291"/>
      <c r="J425" s="291"/>
      <c r="K425" s="291"/>
      <c r="L425" s="291"/>
      <c r="M425" s="291"/>
      <c r="N425" s="291"/>
      <c r="O425" s="291"/>
      <c r="P425" s="291"/>
      <c r="Q425" s="291"/>
      <c r="R425" s="291"/>
      <c r="S425" s="291"/>
      <c r="T425" s="291"/>
      <c r="U425" s="291"/>
      <c r="V425" s="291"/>
      <c r="W425" s="291"/>
      <c r="X425" s="291"/>
      <c r="Y425" s="416"/>
      <c r="Z425" s="417"/>
      <c r="AA425" s="416"/>
      <c r="AB425" s="416"/>
      <c r="AC425" s="416"/>
      <c r="AD425" s="416"/>
      <c r="AE425" s="416"/>
      <c r="AF425" s="416"/>
      <c r="AG425" s="416"/>
      <c r="AH425" s="416"/>
      <c r="AI425" s="416"/>
      <c r="AJ425" s="416"/>
      <c r="AK425" s="416"/>
      <c r="AL425" s="416"/>
      <c r="AM425" s="313"/>
    </row>
    <row r="426" spans="1:39" ht="30" outlineLevel="1">
      <c r="A426" s="532">
        <v>8</v>
      </c>
      <c r="B426" s="428" t="s">
        <v>101</v>
      </c>
      <c r="C426" s="291" t="s">
        <v>25</v>
      </c>
      <c r="D426" s="295"/>
      <c r="E426" s="295"/>
      <c r="F426" s="295"/>
      <c r="G426" s="295"/>
      <c r="H426" s="295"/>
      <c r="I426" s="295"/>
      <c r="J426" s="295"/>
      <c r="K426" s="295"/>
      <c r="L426" s="295"/>
      <c r="M426" s="295"/>
      <c r="N426" s="295">
        <v>12</v>
      </c>
      <c r="O426" s="295"/>
      <c r="P426" s="295"/>
      <c r="Q426" s="295"/>
      <c r="R426" s="295"/>
      <c r="S426" s="295"/>
      <c r="T426" s="295"/>
      <c r="U426" s="295"/>
      <c r="V426" s="295"/>
      <c r="W426" s="295"/>
      <c r="X426" s="295"/>
      <c r="Y426" s="415"/>
      <c r="Z426" s="410"/>
      <c r="AA426" s="410"/>
      <c r="AB426" s="410"/>
      <c r="AC426" s="410"/>
      <c r="AD426" s="410"/>
      <c r="AE426" s="410"/>
      <c r="AF426" s="415"/>
      <c r="AG426" s="415"/>
      <c r="AH426" s="415"/>
      <c r="AI426" s="415"/>
      <c r="AJ426" s="415"/>
      <c r="AK426" s="415"/>
      <c r="AL426" s="415"/>
      <c r="AM426" s="296">
        <f>SUM(Y426:AL426)</f>
        <v>0</v>
      </c>
    </row>
    <row r="427" spans="1:39" outlineLevel="1">
      <c r="A427" s="532"/>
      <c r="B427" s="431" t="s">
        <v>308</v>
      </c>
      <c r="C427" s="291" t="s">
        <v>163</v>
      </c>
      <c r="D427" s="295"/>
      <c r="E427" s="295"/>
      <c r="F427" s="295"/>
      <c r="G427" s="295"/>
      <c r="H427" s="295"/>
      <c r="I427" s="295"/>
      <c r="J427" s="295"/>
      <c r="K427" s="295"/>
      <c r="L427" s="295"/>
      <c r="M427" s="295"/>
      <c r="N427" s="295">
        <f>N426</f>
        <v>12</v>
      </c>
      <c r="O427" s="295"/>
      <c r="P427" s="295"/>
      <c r="Q427" s="295"/>
      <c r="R427" s="295"/>
      <c r="S427" s="295"/>
      <c r="T427" s="295"/>
      <c r="U427" s="295"/>
      <c r="V427" s="295"/>
      <c r="W427" s="295"/>
      <c r="X427" s="295"/>
      <c r="Y427" s="411">
        <f>Y426</f>
        <v>0</v>
      </c>
      <c r="Z427" s="411">
        <f t="shared" ref="Z427" si="935">Z426</f>
        <v>0</v>
      </c>
      <c r="AA427" s="411">
        <f t="shared" ref="AA427" si="936">AA426</f>
        <v>0</v>
      </c>
      <c r="AB427" s="411">
        <f t="shared" ref="AB427" si="937">AB426</f>
        <v>0</v>
      </c>
      <c r="AC427" s="411">
        <f t="shared" ref="AC427" si="938">AC426</f>
        <v>0</v>
      </c>
      <c r="AD427" s="411">
        <f t="shared" ref="AD427" si="939">AD426</f>
        <v>0</v>
      </c>
      <c r="AE427" s="411">
        <f t="shared" ref="AE427" si="940">AE426</f>
        <v>0</v>
      </c>
      <c r="AF427" s="411">
        <f t="shared" ref="AF427" si="941">AF426</f>
        <v>0</v>
      </c>
      <c r="AG427" s="411">
        <f t="shared" ref="AG427" si="942">AG426</f>
        <v>0</v>
      </c>
      <c r="AH427" s="411">
        <f t="shared" ref="AH427" si="943">AH426</f>
        <v>0</v>
      </c>
      <c r="AI427" s="411">
        <f t="shared" ref="AI427" si="944">AI426</f>
        <v>0</v>
      </c>
      <c r="AJ427" s="411">
        <f t="shared" ref="AJ427" si="945">AJ426</f>
        <v>0</v>
      </c>
      <c r="AK427" s="411">
        <f t="shared" ref="AK427" si="946">AK426</f>
        <v>0</v>
      </c>
      <c r="AL427" s="411">
        <f t="shared" ref="AL427" si="947">AL426</f>
        <v>0</v>
      </c>
      <c r="AM427" s="311"/>
    </row>
    <row r="428" spans="1:39" outlineLevel="1">
      <c r="A428" s="532"/>
      <c r="B428" s="527"/>
      <c r="C428" s="312"/>
      <c r="D428" s="316"/>
      <c r="E428" s="316"/>
      <c r="F428" s="316"/>
      <c r="G428" s="316"/>
      <c r="H428" s="316"/>
      <c r="I428" s="316"/>
      <c r="J428" s="316"/>
      <c r="K428" s="316"/>
      <c r="L428" s="316"/>
      <c r="M428" s="316"/>
      <c r="N428" s="291"/>
      <c r="O428" s="316"/>
      <c r="P428" s="316"/>
      <c r="Q428" s="316"/>
      <c r="R428" s="316"/>
      <c r="S428" s="316"/>
      <c r="T428" s="316"/>
      <c r="U428" s="316"/>
      <c r="V428" s="316"/>
      <c r="W428" s="316"/>
      <c r="X428" s="316"/>
      <c r="Y428" s="416"/>
      <c r="Z428" s="417"/>
      <c r="AA428" s="416"/>
      <c r="AB428" s="416"/>
      <c r="AC428" s="416"/>
      <c r="AD428" s="416"/>
      <c r="AE428" s="416"/>
      <c r="AF428" s="416"/>
      <c r="AG428" s="416"/>
      <c r="AH428" s="416"/>
      <c r="AI428" s="416"/>
      <c r="AJ428" s="416"/>
      <c r="AK428" s="416"/>
      <c r="AL428" s="416"/>
      <c r="AM428" s="313"/>
    </row>
    <row r="429" spans="1:39" ht="30" outlineLevel="1">
      <c r="A429" s="532">
        <v>9</v>
      </c>
      <c r="B429" s="428" t="s">
        <v>102</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415"/>
      <c r="Z429" s="410"/>
      <c r="AA429" s="410"/>
      <c r="AB429" s="410"/>
      <c r="AC429" s="410"/>
      <c r="AD429" s="410"/>
      <c r="AE429" s="410"/>
      <c r="AF429" s="415"/>
      <c r="AG429" s="415"/>
      <c r="AH429" s="415"/>
      <c r="AI429" s="415"/>
      <c r="AJ429" s="415"/>
      <c r="AK429" s="415"/>
      <c r="AL429" s="415"/>
      <c r="AM429" s="296">
        <f>SUM(Y429:AL429)</f>
        <v>0</v>
      </c>
    </row>
    <row r="430" spans="1:39" outlineLevel="1">
      <c r="A430" s="532"/>
      <c r="B430" s="431" t="s">
        <v>308</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411">
        <f>Y429</f>
        <v>0</v>
      </c>
      <c r="Z430" s="411">
        <f t="shared" ref="Z430" si="948">Z429</f>
        <v>0</v>
      </c>
      <c r="AA430" s="411">
        <f t="shared" ref="AA430" si="949">AA429</f>
        <v>0</v>
      </c>
      <c r="AB430" s="411">
        <f t="shared" ref="AB430" si="950">AB429</f>
        <v>0</v>
      </c>
      <c r="AC430" s="411">
        <f t="shared" ref="AC430" si="951">AC429</f>
        <v>0</v>
      </c>
      <c r="AD430" s="411">
        <f t="shared" ref="AD430" si="952">AD429</f>
        <v>0</v>
      </c>
      <c r="AE430" s="411">
        <f t="shared" ref="AE430" si="953">AE429</f>
        <v>0</v>
      </c>
      <c r="AF430" s="411">
        <f t="shared" ref="AF430" si="954">AF429</f>
        <v>0</v>
      </c>
      <c r="AG430" s="411">
        <f t="shared" ref="AG430" si="955">AG429</f>
        <v>0</v>
      </c>
      <c r="AH430" s="411">
        <f t="shared" ref="AH430" si="956">AH429</f>
        <v>0</v>
      </c>
      <c r="AI430" s="411">
        <f t="shared" ref="AI430" si="957">AI429</f>
        <v>0</v>
      </c>
      <c r="AJ430" s="411">
        <f t="shared" ref="AJ430" si="958">AJ429</f>
        <v>0</v>
      </c>
      <c r="AK430" s="411">
        <f t="shared" ref="AK430" si="959">AK429</f>
        <v>0</v>
      </c>
      <c r="AL430" s="411">
        <f t="shared" ref="AL430" si="960">AL429</f>
        <v>0</v>
      </c>
      <c r="AM430" s="311"/>
    </row>
    <row r="431" spans="1:39" outlineLevel="1">
      <c r="A431" s="532"/>
      <c r="B431" s="527"/>
      <c r="C431" s="312"/>
      <c r="D431" s="316"/>
      <c r="E431" s="316"/>
      <c r="F431" s="316"/>
      <c r="G431" s="316"/>
      <c r="H431" s="316"/>
      <c r="I431" s="316"/>
      <c r="J431" s="316"/>
      <c r="K431" s="316"/>
      <c r="L431" s="316"/>
      <c r="M431" s="316"/>
      <c r="N431" s="291"/>
      <c r="O431" s="316"/>
      <c r="P431" s="316"/>
      <c r="Q431" s="316"/>
      <c r="R431" s="316"/>
      <c r="S431" s="316"/>
      <c r="T431" s="316"/>
      <c r="U431" s="316"/>
      <c r="V431" s="316"/>
      <c r="W431" s="316"/>
      <c r="X431" s="316"/>
      <c r="Y431" s="416"/>
      <c r="Z431" s="416"/>
      <c r="AA431" s="416"/>
      <c r="AB431" s="416"/>
      <c r="AC431" s="416"/>
      <c r="AD431" s="416"/>
      <c r="AE431" s="416"/>
      <c r="AF431" s="416"/>
      <c r="AG431" s="416"/>
      <c r="AH431" s="416"/>
      <c r="AI431" s="416"/>
      <c r="AJ431" s="416"/>
      <c r="AK431" s="416"/>
      <c r="AL431" s="416"/>
      <c r="AM431" s="313"/>
    </row>
    <row r="432" spans="1:39" ht="30" outlineLevel="1">
      <c r="A432" s="532">
        <v>10</v>
      </c>
      <c r="B432" s="428" t="s">
        <v>103</v>
      </c>
      <c r="C432" s="291" t="s">
        <v>25</v>
      </c>
      <c r="D432" s="295"/>
      <c r="E432" s="295"/>
      <c r="F432" s="295"/>
      <c r="G432" s="295"/>
      <c r="H432" s="295"/>
      <c r="I432" s="295"/>
      <c r="J432" s="295"/>
      <c r="K432" s="295"/>
      <c r="L432" s="295"/>
      <c r="M432" s="295"/>
      <c r="N432" s="295">
        <v>3</v>
      </c>
      <c r="O432" s="295"/>
      <c r="P432" s="295"/>
      <c r="Q432" s="295"/>
      <c r="R432" s="295"/>
      <c r="S432" s="295"/>
      <c r="T432" s="295"/>
      <c r="U432" s="295"/>
      <c r="V432" s="295"/>
      <c r="W432" s="295"/>
      <c r="X432" s="295"/>
      <c r="Y432" s="415"/>
      <c r="Z432" s="410"/>
      <c r="AA432" s="410"/>
      <c r="AB432" s="410"/>
      <c r="AC432" s="410"/>
      <c r="AD432" s="410"/>
      <c r="AE432" s="410"/>
      <c r="AF432" s="415"/>
      <c r="AG432" s="415"/>
      <c r="AH432" s="415"/>
      <c r="AI432" s="415"/>
      <c r="AJ432" s="415"/>
      <c r="AK432" s="415"/>
      <c r="AL432" s="415"/>
      <c r="AM432" s="296">
        <f>SUM(Y432:AL432)</f>
        <v>0</v>
      </c>
    </row>
    <row r="433" spans="1:40" outlineLevel="1">
      <c r="A433" s="532"/>
      <c r="B433" s="431" t="s">
        <v>308</v>
      </c>
      <c r="C433" s="291" t="s">
        <v>163</v>
      </c>
      <c r="D433" s="295"/>
      <c r="E433" s="295"/>
      <c r="F433" s="295"/>
      <c r="G433" s="295"/>
      <c r="H433" s="295"/>
      <c r="I433" s="295"/>
      <c r="J433" s="295"/>
      <c r="K433" s="295"/>
      <c r="L433" s="295"/>
      <c r="M433" s="295"/>
      <c r="N433" s="295">
        <f>N432</f>
        <v>3</v>
      </c>
      <c r="O433" s="295"/>
      <c r="P433" s="295"/>
      <c r="Q433" s="295"/>
      <c r="R433" s="295"/>
      <c r="S433" s="295"/>
      <c r="T433" s="295"/>
      <c r="U433" s="295"/>
      <c r="V433" s="295"/>
      <c r="W433" s="295"/>
      <c r="X433" s="295"/>
      <c r="Y433" s="411">
        <f>Y432</f>
        <v>0</v>
      </c>
      <c r="Z433" s="411">
        <f t="shared" ref="Z433" si="961">Z432</f>
        <v>0</v>
      </c>
      <c r="AA433" s="411">
        <f t="shared" ref="AA433" si="962">AA432</f>
        <v>0</v>
      </c>
      <c r="AB433" s="411">
        <f t="shared" ref="AB433" si="963">AB432</f>
        <v>0</v>
      </c>
      <c r="AC433" s="411">
        <f t="shared" ref="AC433" si="964">AC432</f>
        <v>0</v>
      </c>
      <c r="AD433" s="411">
        <f t="shared" ref="AD433" si="965">AD432</f>
        <v>0</v>
      </c>
      <c r="AE433" s="411">
        <f t="shared" ref="AE433" si="966">AE432</f>
        <v>0</v>
      </c>
      <c r="AF433" s="411">
        <f t="shared" ref="AF433" si="967">AF432</f>
        <v>0</v>
      </c>
      <c r="AG433" s="411">
        <f t="shared" ref="AG433" si="968">AG432</f>
        <v>0</v>
      </c>
      <c r="AH433" s="411">
        <f t="shared" ref="AH433" si="969">AH432</f>
        <v>0</v>
      </c>
      <c r="AI433" s="411">
        <f t="shared" ref="AI433" si="970">AI432</f>
        <v>0</v>
      </c>
      <c r="AJ433" s="411">
        <f t="shared" ref="AJ433" si="971">AJ432</f>
        <v>0</v>
      </c>
      <c r="AK433" s="411">
        <f t="shared" ref="AK433" si="972">AK432</f>
        <v>0</v>
      </c>
      <c r="AL433" s="411">
        <f t="shared" ref="AL433" si="973">AL432</f>
        <v>0</v>
      </c>
      <c r="AM433" s="311"/>
    </row>
    <row r="434" spans="1:40" outlineLevel="1">
      <c r="A434" s="532"/>
      <c r="B434" s="527"/>
      <c r="C434" s="312"/>
      <c r="D434" s="316"/>
      <c r="E434" s="316"/>
      <c r="F434" s="316"/>
      <c r="G434" s="316"/>
      <c r="H434" s="316"/>
      <c r="I434" s="316"/>
      <c r="J434" s="316"/>
      <c r="K434" s="316"/>
      <c r="L434" s="316"/>
      <c r="M434" s="316"/>
      <c r="N434" s="291"/>
      <c r="O434" s="316"/>
      <c r="P434" s="316"/>
      <c r="Q434" s="316"/>
      <c r="R434" s="316"/>
      <c r="S434" s="316"/>
      <c r="T434" s="316"/>
      <c r="U434" s="316"/>
      <c r="V434" s="316"/>
      <c r="W434" s="316"/>
      <c r="X434" s="316"/>
      <c r="Y434" s="416"/>
      <c r="Z434" s="417"/>
      <c r="AA434" s="416"/>
      <c r="AB434" s="416"/>
      <c r="AC434" s="416"/>
      <c r="AD434" s="416"/>
      <c r="AE434" s="416"/>
      <c r="AF434" s="416"/>
      <c r="AG434" s="416"/>
      <c r="AH434" s="416"/>
      <c r="AI434" s="416"/>
      <c r="AJ434" s="416"/>
      <c r="AK434" s="416"/>
      <c r="AL434" s="416"/>
      <c r="AM434" s="313"/>
    </row>
    <row r="435" spans="1:40" ht="15.75" outlineLevel="1">
      <c r="A435" s="532"/>
      <c r="B435" s="504" t="s">
        <v>10</v>
      </c>
      <c r="C435" s="289"/>
      <c r="D435" s="289"/>
      <c r="E435" s="289"/>
      <c r="F435" s="289"/>
      <c r="G435" s="289"/>
      <c r="H435" s="289"/>
      <c r="I435" s="289"/>
      <c r="J435" s="289"/>
      <c r="K435" s="289"/>
      <c r="L435" s="289"/>
      <c r="M435" s="289"/>
      <c r="N435" s="290"/>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40" ht="30" outlineLevel="1">
      <c r="A436" s="532">
        <v>11</v>
      </c>
      <c r="B436" s="428" t="s">
        <v>104</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426"/>
      <c r="Z436" s="410"/>
      <c r="AA436" s="410"/>
      <c r="AB436" s="410"/>
      <c r="AC436" s="410"/>
      <c r="AD436" s="410"/>
      <c r="AE436" s="410"/>
      <c r="AF436" s="415"/>
      <c r="AG436" s="415"/>
      <c r="AH436" s="415"/>
      <c r="AI436" s="415"/>
      <c r="AJ436" s="415"/>
      <c r="AK436" s="415"/>
      <c r="AL436" s="415"/>
      <c r="AM436" s="296">
        <f>SUM(Y436:AL436)</f>
        <v>0</v>
      </c>
    </row>
    <row r="437" spans="1:40" outlineLevel="1">
      <c r="A437" s="532"/>
      <c r="B437" s="431" t="s">
        <v>308</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 t="shared" ref="Z437" si="974">Z436</f>
        <v>0</v>
      </c>
      <c r="AA437" s="411">
        <f t="shared" ref="AA437" si="975">AA436</f>
        <v>0</v>
      </c>
      <c r="AB437" s="411">
        <f t="shared" ref="AB437" si="976">AB436</f>
        <v>0</v>
      </c>
      <c r="AC437" s="411">
        <f t="shared" ref="AC437" si="977">AC436</f>
        <v>0</v>
      </c>
      <c r="AD437" s="411">
        <f t="shared" ref="AD437" si="978">AD436</f>
        <v>0</v>
      </c>
      <c r="AE437" s="411">
        <f t="shared" ref="AE437" si="979">AE436</f>
        <v>0</v>
      </c>
      <c r="AF437" s="411">
        <f t="shared" ref="AF437" si="980">AF436</f>
        <v>0</v>
      </c>
      <c r="AG437" s="411">
        <f t="shared" ref="AG437" si="981">AG436</f>
        <v>0</v>
      </c>
      <c r="AH437" s="411">
        <f t="shared" ref="AH437" si="982">AH436</f>
        <v>0</v>
      </c>
      <c r="AI437" s="411">
        <f t="shared" ref="AI437" si="983">AI436</f>
        <v>0</v>
      </c>
      <c r="AJ437" s="411">
        <f t="shared" ref="AJ437" si="984">AJ436</f>
        <v>0</v>
      </c>
      <c r="AK437" s="411">
        <f t="shared" ref="AK437" si="985">AK436</f>
        <v>0</v>
      </c>
      <c r="AL437" s="411">
        <f t="shared" ref="AL437" si="986">AL436</f>
        <v>0</v>
      </c>
      <c r="AM437" s="297"/>
    </row>
    <row r="438" spans="1:40" outlineLevel="1">
      <c r="A438" s="532"/>
      <c r="B438" s="528"/>
      <c r="C438" s="305"/>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2"/>
      <c r="Z438" s="421"/>
      <c r="AA438" s="421"/>
      <c r="AB438" s="421"/>
      <c r="AC438" s="421"/>
      <c r="AD438" s="421"/>
      <c r="AE438" s="421"/>
      <c r="AF438" s="421"/>
      <c r="AG438" s="421"/>
      <c r="AH438" s="421"/>
      <c r="AI438" s="421"/>
      <c r="AJ438" s="421"/>
      <c r="AK438" s="421"/>
      <c r="AL438" s="421"/>
      <c r="AM438" s="306"/>
    </row>
    <row r="439" spans="1:40" ht="45" outlineLevel="1">
      <c r="A439" s="532">
        <v>12</v>
      </c>
      <c r="B439" s="428" t="s">
        <v>105</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410"/>
      <c r="Z439" s="410"/>
      <c r="AA439" s="410"/>
      <c r="AB439" s="410"/>
      <c r="AC439" s="410"/>
      <c r="AD439" s="410"/>
      <c r="AE439" s="410"/>
      <c r="AF439" s="415"/>
      <c r="AG439" s="415"/>
      <c r="AH439" s="415"/>
      <c r="AI439" s="415"/>
      <c r="AJ439" s="415"/>
      <c r="AK439" s="415"/>
      <c r="AL439" s="415"/>
      <c r="AM439" s="296">
        <f>SUM(Y439:AL439)</f>
        <v>0</v>
      </c>
    </row>
    <row r="440" spans="1:40" outlineLevel="1">
      <c r="A440" s="532"/>
      <c r="B440" s="431" t="s">
        <v>308</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 t="shared" ref="Z440" si="987">Z439</f>
        <v>0</v>
      </c>
      <c r="AA440" s="411">
        <f t="shared" ref="AA440" si="988">AA439</f>
        <v>0</v>
      </c>
      <c r="AB440" s="411">
        <f t="shared" ref="AB440" si="989">AB439</f>
        <v>0</v>
      </c>
      <c r="AC440" s="411">
        <f t="shared" ref="AC440" si="990">AC439</f>
        <v>0</v>
      </c>
      <c r="AD440" s="411">
        <f t="shared" ref="AD440" si="991">AD439</f>
        <v>0</v>
      </c>
      <c r="AE440" s="411">
        <f t="shared" ref="AE440" si="992">AE439</f>
        <v>0</v>
      </c>
      <c r="AF440" s="411">
        <f t="shared" ref="AF440" si="993">AF439</f>
        <v>0</v>
      </c>
      <c r="AG440" s="411">
        <f t="shared" ref="AG440" si="994">AG439</f>
        <v>0</v>
      </c>
      <c r="AH440" s="411">
        <f t="shared" ref="AH440" si="995">AH439</f>
        <v>0</v>
      </c>
      <c r="AI440" s="411">
        <f t="shared" ref="AI440" si="996">AI439</f>
        <v>0</v>
      </c>
      <c r="AJ440" s="411">
        <f t="shared" ref="AJ440" si="997">AJ439</f>
        <v>0</v>
      </c>
      <c r="AK440" s="411">
        <f t="shared" ref="AK440" si="998">AK439</f>
        <v>0</v>
      </c>
      <c r="AL440" s="411">
        <f t="shared" ref="AL440" si="999">AL439</f>
        <v>0</v>
      </c>
      <c r="AM440" s="297"/>
    </row>
    <row r="441" spans="1:40" outlineLevel="1">
      <c r="A441" s="532"/>
      <c r="B441" s="528"/>
      <c r="C441" s="305"/>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22"/>
      <c r="Z441" s="422"/>
      <c r="AA441" s="412"/>
      <c r="AB441" s="412"/>
      <c r="AC441" s="412"/>
      <c r="AD441" s="412"/>
      <c r="AE441" s="412"/>
      <c r="AF441" s="412"/>
      <c r="AG441" s="412"/>
      <c r="AH441" s="412"/>
      <c r="AI441" s="412"/>
      <c r="AJ441" s="412"/>
      <c r="AK441" s="412"/>
      <c r="AL441" s="412"/>
      <c r="AM441" s="306"/>
    </row>
    <row r="442" spans="1:40" ht="30" outlineLevel="1">
      <c r="A442" s="532">
        <v>13</v>
      </c>
      <c r="B442" s="428" t="s">
        <v>106</v>
      </c>
      <c r="C442" s="291" t="s">
        <v>25</v>
      </c>
      <c r="D442" s="295"/>
      <c r="E442" s="295"/>
      <c r="F442" s="295"/>
      <c r="G442" s="295"/>
      <c r="H442" s="295"/>
      <c r="I442" s="295"/>
      <c r="J442" s="295"/>
      <c r="K442" s="295"/>
      <c r="L442" s="295"/>
      <c r="M442" s="295"/>
      <c r="N442" s="295">
        <v>12</v>
      </c>
      <c r="O442" s="295"/>
      <c r="P442" s="295"/>
      <c r="Q442" s="295"/>
      <c r="R442" s="295"/>
      <c r="S442" s="295"/>
      <c r="T442" s="295"/>
      <c r="U442" s="295"/>
      <c r="V442" s="295"/>
      <c r="W442" s="295"/>
      <c r="X442" s="295"/>
      <c r="Y442" s="410"/>
      <c r="Z442" s="410"/>
      <c r="AA442" s="410"/>
      <c r="AB442" s="410"/>
      <c r="AC442" s="410"/>
      <c r="AD442" s="410"/>
      <c r="AE442" s="410"/>
      <c r="AF442" s="415"/>
      <c r="AG442" s="415"/>
      <c r="AH442" s="415"/>
      <c r="AI442" s="415"/>
      <c r="AJ442" s="415"/>
      <c r="AK442" s="415"/>
      <c r="AL442" s="415"/>
      <c r="AM442" s="296">
        <f>SUM(Y442:AL442)</f>
        <v>0</v>
      </c>
    </row>
    <row r="443" spans="1:40" outlineLevel="1">
      <c r="A443" s="532"/>
      <c r="B443" s="431" t="s">
        <v>308</v>
      </c>
      <c r="C443" s="291" t="s">
        <v>163</v>
      </c>
      <c r="D443" s="295"/>
      <c r="E443" s="295"/>
      <c r="F443" s="295"/>
      <c r="G443" s="295"/>
      <c r="H443" s="295"/>
      <c r="I443" s="295"/>
      <c r="J443" s="295"/>
      <c r="K443" s="295"/>
      <c r="L443" s="295"/>
      <c r="M443" s="295"/>
      <c r="N443" s="295">
        <f>N442</f>
        <v>12</v>
      </c>
      <c r="O443" s="295"/>
      <c r="P443" s="295"/>
      <c r="Q443" s="295"/>
      <c r="R443" s="295"/>
      <c r="S443" s="295"/>
      <c r="T443" s="295"/>
      <c r="U443" s="295"/>
      <c r="V443" s="295"/>
      <c r="W443" s="295"/>
      <c r="X443" s="295"/>
      <c r="Y443" s="411">
        <f>Y442</f>
        <v>0</v>
      </c>
      <c r="Z443" s="411">
        <f t="shared" ref="Z443" si="1000">Z442</f>
        <v>0</v>
      </c>
      <c r="AA443" s="411">
        <f t="shared" ref="AA443" si="1001">AA442</f>
        <v>0</v>
      </c>
      <c r="AB443" s="411">
        <f t="shared" ref="AB443" si="1002">AB442</f>
        <v>0</v>
      </c>
      <c r="AC443" s="411">
        <f t="shared" ref="AC443" si="1003">AC442</f>
        <v>0</v>
      </c>
      <c r="AD443" s="411">
        <f t="shared" ref="AD443" si="1004">AD442</f>
        <v>0</v>
      </c>
      <c r="AE443" s="411">
        <f t="shared" ref="AE443" si="1005">AE442</f>
        <v>0</v>
      </c>
      <c r="AF443" s="411">
        <f t="shared" ref="AF443" si="1006">AF442</f>
        <v>0</v>
      </c>
      <c r="AG443" s="411">
        <f t="shared" ref="AG443" si="1007">AG442</f>
        <v>0</v>
      </c>
      <c r="AH443" s="411">
        <f t="shared" ref="AH443" si="1008">AH442</f>
        <v>0</v>
      </c>
      <c r="AI443" s="411">
        <f t="shared" ref="AI443" si="1009">AI442</f>
        <v>0</v>
      </c>
      <c r="AJ443" s="411">
        <f t="shared" ref="AJ443" si="1010">AJ442</f>
        <v>0</v>
      </c>
      <c r="AK443" s="411">
        <f t="shared" ref="AK443" si="1011">AK442</f>
        <v>0</v>
      </c>
      <c r="AL443" s="411">
        <f t="shared" ref="AL443" si="1012">AL442</f>
        <v>0</v>
      </c>
      <c r="AM443" s="306"/>
    </row>
    <row r="444" spans="1:40" outlineLevel="1">
      <c r="A444" s="532"/>
      <c r="B444" s="528"/>
      <c r="C444" s="305"/>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412"/>
      <c r="Z444" s="412"/>
      <c r="AA444" s="412"/>
      <c r="AB444" s="412"/>
      <c r="AC444" s="412"/>
      <c r="AD444" s="412"/>
      <c r="AE444" s="412"/>
      <c r="AF444" s="412"/>
      <c r="AG444" s="412"/>
      <c r="AH444" s="412"/>
      <c r="AI444" s="412"/>
      <c r="AJ444" s="412"/>
      <c r="AK444" s="412"/>
      <c r="AL444" s="412"/>
      <c r="AM444" s="306"/>
    </row>
    <row r="445" spans="1:40" ht="15.75" outlineLevel="1">
      <c r="A445" s="532"/>
      <c r="B445" s="504" t="s">
        <v>107</v>
      </c>
      <c r="C445" s="289"/>
      <c r="D445" s="290"/>
      <c r="E445" s="290"/>
      <c r="F445" s="290"/>
      <c r="G445" s="290"/>
      <c r="H445" s="290"/>
      <c r="I445" s="290"/>
      <c r="J445" s="290"/>
      <c r="K445" s="290"/>
      <c r="L445" s="290"/>
      <c r="M445" s="290"/>
      <c r="N445" s="290"/>
      <c r="O445" s="290"/>
      <c r="P445" s="289"/>
      <c r="Q445" s="289"/>
      <c r="R445" s="289"/>
      <c r="S445" s="289"/>
      <c r="T445" s="289"/>
      <c r="U445" s="289"/>
      <c r="V445" s="289"/>
      <c r="W445" s="289"/>
      <c r="X445" s="289"/>
      <c r="Y445" s="414"/>
      <c r="Z445" s="414"/>
      <c r="AA445" s="414"/>
      <c r="AB445" s="414"/>
      <c r="AC445" s="414"/>
      <c r="AD445" s="414"/>
      <c r="AE445" s="414"/>
      <c r="AF445" s="414"/>
      <c r="AG445" s="414"/>
      <c r="AH445" s="414"/>
      <c r="AI445" s="414"/>
      <c r="AJ445" s="414"/>
      <c r="AK445" s="414"/>
      <c r="AL445" s="414"/>
      <c r="AM445" s="292"/>
    </row>
    <row r="446" spans="1:40" outlineLevel="1">
      <c r="A446" s="532">
        <v>14</v>
      </c>
      <c r="B446" s="528" t="s">
        <v>108</v>
      </c>
      <c r="C446" s="291" t="s">
        <v>25</v>
      </c>
      <c r="D446" s="295"/>
      <c r="E446" s="295"/>
      <c r="F446" s="295"/>
      <c r="G446" s="295"/>
      <c r="H446" s="295"/>
      <c r="I446" s="295"/>
      <c r="J446" s="295"/>
      <c r="K446" s="295"/>
      <c r="L446" s="295"/>
      <c r="M446" s="295"/>
      <c r="N446" s="295">
        <v>12</v>
      </c>
      <c r="O446" s="295"/>
      <c r="P446" s="295"/>
      <c r="Q446" s="295"/>
      <c r="R446" s="295"/>
      <c r="S446" s="295"/>
      <c r="T446" s="295"/>
      <c r="U446" s="295"/>
      <c r="V446" s="295"/>
      <c r="W446" s="295"/>
      <c r="X446" s="295"/>
      <c r="Y446" s="410"/>
      <c r="Z446" s="410"/>
      <c r="AA446" s="410"/>
      <c r="AB446" s="410"/>
      <c r="AC446" s="410"/>
      <c r="AD446" s="410"/>
      <c r="AE446" s="410"/>
      <c r="AF446" s="410"/>
      <c r="AG446" s="410"/>
      <c r="AH446" s="410"/>
      <c r="AI446" s="410"/>
      <c r="AJ446" s="410"/>
      <c r="AK446" s="410"/>
      <c r="AL446" s="410"/>
      <c r="AM446" s="296">
        <f>SUM(Y446:AL446)</f>
        <v>0</v>
      </c>
    </row>
    <row r="447" spans="1:40" outlineLevel="1">
      <c r="A447" s="532"/>
      <c r="B447" s="431" t="s">
        <v>308</v>
      </c>
      <c r="C447" s="291" t="s">
        <v>163</v>
      </c>
      <c r="D447" s="295"/>
      <c r="E447" s="295"/>
      <c r="F447" s="295"/>
      <c r="G447" s="295"/>
      <c r="H447" s="295"/>
      <c r="I447" s="295"/>
      <c r="J447" s="295"/>
      <c r="K447" s="295"/>
      <c r="L447" s="295"/>
      <c r="M447" s="295"/>
      <c r="N447" s="295">
        <f>N446</f>
        <v>12</v>
      </c>
      <c r="O447" s="295"/>
      <c r="P447" s="295"/>
      <c r="Q447" s="295"/>
      <c r="R447" s="295"/>
      <c r="S447" s="295"/>
      <c r="T447" s="295"/>
      <c r="U447" s="295"/>
      <c r="V447" s="295"/>
      <c r="W447" s="295"/>
      <c r="X447" s="295"/>
      <c r="Y447" s="411">
        <f>Y446</f>
        <v>0</v>
      </c>
      <c r="Z447" s="411">
        <f t="shared" ref="Z447" si="1013">Z446</f>
        <v>0</v>
      </c>
      <c r="AA447" s="411">
        <f t="shared" ref="AA447" si="1014">AA446</f>
        <v>0</v>
      </c>
      <c r="AB447" s="411">
        <f t="shared" ref="AB447" si="1015">AB446</f>
        <v>0</v>
      </c>
      <c r="AC447" s="411">
        <f t="shared" ref="AC447" si="1016">AC446</f>
        <v>0</v>
      </c>
      <c r="AD447" s="411">
        <f t="shared" ref="AD447" si="1017">AD446</f>
        <v>0</v>
      </c>
      <c r="AE447" s="411">
        <f t="shared" ref="AE447" si="1018">AE446</f>
        <v>0</v>
      </c>
      <c r="AF447" s="411">
        <f t="shared" ref="AF447" si="1019">AF446</f>
        <v>0</v>
      </c>
      <c r="AG447" s="411">
        <f t="shared" ref="AG447" si="1020">AG446</f>
        <v>0</v>
      </c>
      <c r="AH447" s="411">
        <f t="shared" ref="AH447" si="1021">AH446</f>
        <v>0</v>
      </c>
      <c r="AI447" s="411">
        <f t="shared" ref="AI447" si="1022">AI446</f>
        <v>0</v>
      </c>
      <c r="AJ447" s="411">
        <f t="shared" ref="AJ447" si="1023">AJ446</f>
        <v>0</v>
      </c>
      <c r="AK447" s="411">
        <f t="shared" ref="AK447" si="1024">AK446</f>
        <v>0</v>
      </c>
      <c r="AL447" s="411">
        <f t="shared" ref="AL447" si="1025">AL446</f>
        <v>0</v>
      </c>
      <c r="AM447" s="297"/>
    </row>
    <row r="448" spans="1:40" outlineLevel="1">
      <c r="A448" s="532"/>
      <c r="B448" s="528"/>
      <c r="C448" s="305"/>
      <c r="D448" s="291"/>
      <c r="E448" s="291"/>
      <c r="F448" s="291"/>
      <c r="G448" s="291"/>
      <c r="H448" s="291"/>
      <c r="I448" s="291"/>
      <c r="J448" s="291"/>
      <c r="K448" s="291"/>
      <c r="L448" s="291"/>
      <c r="M448" s="291"/>
      <c r="N448" s="468"/>
      <c r="O448" s="291"/>
      <c r="P448" s="291"/>
      <c r="Q448" s="291"/>
      <c r="R448" s="291"/>
      <c r="S448" s="291"/>
      <c r="T448" s="291"/>
      <c r="U448" s="291"/>
      <c r="V448" s="291"/>
      <c r="W448" s="291"/>
      <c r="X448" s="291"/>
      <c r="Y448" s="412"/>
      <c r="Z448" s="412"/>
      <c r="AA448" s="412"/>
      <c r="AB448" s="412"/>
      <c r="AC448" s="412"/>
      <c r="AD448" s="412"/>
      <c r="AE448" s="412"/>
      <c r="AF448" s="412"/>
      <c r="AG448" s="412"/>
      <c r="AH448" s="412"/>
      <c r="AI448" s="412"/>
      <c r="AJ448" s="412"/>
      <c r="AK448" s="412"/>
      <c r="AL448" s="412"/>
      <c r="AM448" s="301"/>
      <c r="AN448" s="630"/>
    </row>
    <row r="449" spans="1:40" s="309" customFormat="1" ht="15.75" outlineLevel="1">
      <c r="A449" s="532"/>
      <c r="B449" s="504" t="s">
        <v>490</v>
      </c>
      <c r="C449" s="291"/>
      <c r="D449" s="291"/>
      <c r="E449" s="291"/>
      <c r="F449" s="291"/>
      <c r="G449" s="291"/>
      <c r="H449" s="291"/>
      <c r="I449" s="291"/>
      <c r="J449" s="291"/>
      <c r="K449" s="291"/>
      <c r="L449" s="291"/>
      <c r="M449" s="291"/>
      <c r="N449" s="291"/>
      <c r="O449" s="291"/>
      <c r="P449" s="291"/>
      <c r="Q449" s="291"/>
      <c r="R449" s="291"/>
      <c r="S449" s="291"/>
      <c r="T449" s="291"/>
      <c r="U449" s="291"/>
      <c r="V449" s="291"/>
      <c r="W449" s="291"/>
      <c r="X449" s="291"/>
      <c r="Y449" s="412"/>
      <c r="Z449" s="412"/>
      <c r="AA449" s="412"/>
      <c r="AB449" s="412"/>
      <c r="AC449" s="412"/>
      <c r="AD449" s="412"/>
      <c r="AE449" s="416"/>
      <c r="AF449" s="416"/>
      <c r="AG449" s="416"/>
      <c r="AH449" s="416"/>
      <c r="AI449" s="416"/>
      <c r="AJ449" s="416"/>
      <c r="AK449" s="416"/>
      <c r="AL449" s="416"/>
      <c r="AM449" s="517"/>
      <c r="AN449" s="631"/>
    </row>
    <row r="450" spans="1:40" outlineLevel="1">
      <c r="A450" s="532">
        <v>15</v>
      </c>
      <c r="B450" s="431" t="s">
        <v>495</v>
      </c>
      <c r="C450" s="291" t="s">
        <v>25</v>
      </c>
      <c r="D450" s="295"/>
      <c r="E450" s="295"/>
      <c r="F450" s="295"/>
      <c r="G450" s="295"/>
      <c r="H450" s="295"/>
      <c r="I450" s="295"/>
      <c r="J450" s="295"/>
      <c r="K450" s="295"/>
      <c r="L450" s="295"/>
      <c r="M450" s="295"/>
      <c r="N450" s="295">
        <v>0</v>
      </c>
      <c r="O450" s="295"/>
      <c r="P450" s="295"/>
      <c r="Q450" s="295"/>
      <c r="R450" s="295"/>
      <c r="S450" s="295"/>
      <c r="T450" s="295"/>
      <c r="U450" s="295"/>
      <c r="V450" s="295"/>
      <c r="W450" s="295"/>
      <c r="X450" s="295"/>
      <c r="Y450" s="410"/>
      <c r="Z450" s="410"/>
      <c r="AA450" s="410"/>
      <c r="AB450" s="410"/>
      <c r="AC450" s="410"/>
      <c r="AD450" s="410"/>
      <c r="AE450" s="410"/>
      <c r="AF450" s="410"/>
      <c r="AG450" s="410"/>
      <c r="AH450" s="410"/>
      <c r="AI450" s="410"/>
      <c r="AJ450" s="410"/>
      <c r="AK450" s="410"/>
      <c r="AL450" s="410"/>
      <c r="AM450" s="296">
        <f>SUM(Y450:AL450)</f>
        <v>0</v>
      </c>
    </row>
    <row r="451" spans="1:40" outlineLevel="1">
      <c r="A451" s="532"/>
      <c r="B451" s="431" t="s">
        <v>308</v>
      </c>
      <c r="C451" s="291" t="s">
        <v>163</v>
      </c>
      <c r="D451" s="295"/>
      <c r="E451" s="295"/>
      <c r="F451" s="295"/>
      <c r="G451" s="295"/>
      <c r="H451" s="295"/>
      <c r="I451" s="295"/>
      <c r="J451" s="295"/>
      <c r="K451" s="295"/>
      <c r="L451" s="295"/>
      <c r="M451" s="295"/>
      <c r="N451" s="295">
        <f>N450</f>
        <v>0</v>
      </c>
      <c r="O451" s="295"/>
      <c r="P451" s="295"/>
      <c r="Q451" s="295"/>
      <c r="R451" s="295"/>
      <c r="S451" s="295"/>
      <c r="T451" s="295"/>
      <c r="U451" s="295"/>
      <c r="V451" s="295"/>
      <c r="W451" s="295"/>
      <c r="X451" s="295"/>
      <c r="Y451" s="411">
        <f>Y450</f>
        <v>0</v>
      </c>
      <c r="Z451" s="411">
        <f t="shared" ref="Z451:AL451" si="1026">Z450</f>
        <v>0</v>
      </c>
      <c r="AA451" s="411">
        <f t="shared" si="1026"/>
        <v>0</v>
      </c>
      <c r="AB451" s="411">
        <f t="shared" si="1026"/>
        <v>0</v>
      </c>
      <c r="AC451" s="411">
        <f t="shared" si="1026"/>
        <v>0</v>
      </c>
      <c r="AD451" s="411">
        <f t="shared" si="1026"/>
        <v>0</v>
      </c>
      <c r="AE451" s="411">
        <f t="shared" si="1026"/>
        <v>0</v>
      </c>
      <c r="AF451" s="411">
        <f t="shared" si="1026"/>
        <v>0</v>
      </c>
      <c r="AG451" s="411">
        <f t="shared" si="1026"/>
        <v>0</v>
      </c>
      <c r="AH451" s="411">
        <f t="shared" si="1026"/>
        <v>0</v>
      </c>
      <c r="AI451" s="411">
        <f t="shared" si="1026"/>
        <v>0</v>
      </c>
      <c r="AJ451" s="411">
        <f t="shared" si="1026"/>
        <v>0</v>
      </c>
      <c r="AK451" s="411">
        <f t="shared" si="1026"/>
        <v>0</v>
      </c>
      <c r="AL451" s="411">
        <f t="shared" si="1026"/>
        <v>0</v>
      </c>
      <c r="AM451" s="297"/>
    </row>
    <row r="452" spans="1:40" outlineLevel="1">
      <c r="A452" s="532"/>
      <c r="B452" s="528"/>
      <c r="C452" s="305"/>
      <c r="D452" s="291"/>
      <c r="E452" s="291"/>
      <c r="F452" s="291"/>
      <c r="G452" s="291"/>
      <c r="H452" s="291"/>
      <c r="I452" s="291"/>
      <c r="J452" s="291"/>
      <c r="K452" s="291"/>
      <c r="L452" s="291"/>
      <c r="M452" s="291"/>
      <c r="N452" s="291"/>
      <c r="O452" s="291"/>
      <c r="P452" s="291"/>
      <c r="Q452" s="291"/>
      <c r="R452" s="291"/>
      <c r="S452" s="291"/>
      <c r="T452" s="291"/>
      <c r="U452" s="291"/>
      <c r="V452" s="291"/>
      <c r="W452" s="291"/>
      <c r="X452" s="291"/>
      <c r="Y452" s="412"/>
      <c r="Z452" s="412"/>
      <c r="AA452" s="412"/>
      <c r="AB452" s="412"/>
      <c r="AC452" s="412"/>
      <c r="AD452" s="412"/>
      <c r="AE452" s="412"/>
      <c r="AF452" s="412"/>
      <c r="AG452" s="412"/>
      <c r="AH452" s="412"/>
      <c r="AI452" s="412"/>
      <c r="AJ452" s="412"/>
      <c r="AK452" s="412"/>
      <c r="AL452" s="412"/>
      <c r="AM452" s="306"/>
    </row>
    <row r="453" spans="1:40" s="283" customFormat="1" outlineLevel="1">
      <c r="A453" s="532">
        <v>16</v>
      </c>
      <c r="B453" s="529" t="s">
        <v>491</v>
      </c>
      <c r="C453" s="291" t="s">
        <v>25</v>
      </c>
      <c r="D453" s="295"/>
      <c r="E453" s="295"/>
      <c r="F453" s="295"/>
      <c r="G453" s="295"/>
      <c r="H453" s="295"/>
      <c r="I453" s="295"/>
      <c r="J453" s="295"/>
      <c r="K453" s="295"/>
      <c r="L453" s="295"/>
      <c r="M453" s="295"/>
      <c r="N453" s="295">
        <v>0</v>
      </c>
      <c r="O453" s="295"/>
      <c r="P453" s="295"/>
      <c r="Q453" s="295"/>
      <c r="R453" s="295"/>
      <c r="S453" s="295"/>
      <c r="T453" s="295"/>
      <c r="U453" s="295"/>
      <c r="V453" s="295"/>
      <c r="W453" s="295"/>
      <c r="X453" s="295"/>
      <c r="Y453" s="410"/>
      <c r="Z453" s="410"/>
      <c r="AA453" s="410"/>
      <c r="AB453" s="410"/>
      <c r="AC453" s="410"/>
      <c r="AD453" s="410"/>
      <c r="AE453" s="410"/>
      <c r="AF453" s="410"/>
      <c r="AG453" s="410"/>
      <c r="AH453" s="410"/>
      <c r="AI453" s="410"/>
      <c r="AJ453" s="410"/>
      <c r="AK453" s="410"/>
      <c r="AL453" s="410"/>
      <c r="AM453" s="296">
        <f>SUM(Y453:AL453)</f>
        <v>0</v>
      </c>
    </row>
    <row r="454" spans="1:40" s="283" customFormat="1" outlineLevel="1">
      <c r="A454" s="532"/>
      <c r="B454" s="529" t="s">
        <v>308</v>
      </c>
      <c r="C454" s="291" t="s">
        <v>163</v>
      </c>
      <c r="D454" s="295"/>
      <c r="E454" s="295"/>
      <c r="F454" s="295"/>
      <c r="G454" s="295"/>
      <c r="H454" s="295"/>
      <c r="I454" s="295"/>
      <c r="J454" s="295"/>
      <c r="K454" s="295"/>
      <c r="L454" s="295"/>
      <c r="M454" s="295"/>
      <c r="N454" s="295">
        <f>N453</f>
        <v>0</v>
      </c>
      <c r="O454" s="295"/>
      <c r="P454" s="295"/>
      <c r="Q454" s="295"/>
      <c r="R454" s="295"/>
      <c r="S454" s="295"/>
      <c r="T454" s="295"/>
      <c r="U454" s="295"/>
      <c r="V454" s="295"/>
      <c r="W454" s="295"/>
      <c r="X454" s="295"/>
      <c r="Y454" s="411">
        <f>Y453</f>
        <v>0</v>
      </c>
      <c r="Z454" s="411">
        <f t="shared" ref="Z454:AL454" si="1027">Z453</f>
        <v>0</v>
      </c>
      <c r="AA454" s="411">
        <f t="shared" si="1027"/>
        <v>0</v>
      </c>
      <c r="AB454" s="411">
        <f t="shared" si="1027"/>
        <v>0</v>
      </c>
      <c r="AC454" s="411">
        <f t="shared" si="1027"/>
        <v>0</v>
      </c>
      <c r="AD454" s="411">
        <f t="shared" si="1027"/>
        <v>0</v>
      </c>
      <c r="AE454" s="411">
        <f t="shared" si="1027"/>
        <v>0</v>
      </c>
      <c r="AF454" s="411">
        <f t="shared" si="1027"/>
        <v>0</v>
      </c>
      <c r="AG454" s="411">
        <f t="shared" si="1027"/>
        <v>0</v>
      </c>
      <c r="AH454" s="411">
        <f t="shared" si="1027"/>
        <v>0</v>
      </c>
      <c r="AI454" s="411">
        <f t="shared" si="1027"/>
        <v>0</v>
      </c>
      <c r="AJ454" s="411">
        <f t="shared" si="1027"/>
        <v>0</v>
      </c>
      <c r="AK454" s="411">
        <f t="shared" si="1027"/>
        <v>0</v>
      </c>
      <c r="AL454" s="411">
        <f t="shared" si="1027"/>
        <v>0</v>
      </c>
      <c r="AM454" s="297"/>
    </row>
    <row r="455" spans="1:40" s="283" customFormat="1" outlineLevel="1">
      <c r="A455" s="532"/>
      <c r="B455" s="529"/>
      <c r="C455" s="291"/>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412"/>
      <c r="Z455" s="412"/>
      <c r="AA455" s="412"/>
      <c r="AB455" s="412"/>
      <c r="AC455" s="412"/>
      <c r="AD455" s="412"/>
      <c r="AE455" s="416"/>
      <c r="AF455" s="416"/>
      <c r="AG455" s="416"/>
      <c r="AH455" s="416"/>
      <c r="AI455" s="416"/>
      <c r="AJ455" s="416"/>
      <c r="AK455" s="416"/>
      <c r="AL455" s="416"/>
      <c r="AM455" s="313"/>
    </row>
    <row r="456" spans="1:40" ht="15.75" outlineLevel="1">
      <c r="A456" s="532"/>
      <c r="B456" s="530" t="s">
        <v>496</v>
      </c>
      <c r="C456" s="320"/>
      <c r="D456" s="290"/>
      <c r="E456" s="289"/>
      <c r="F456" s="289"/>
      <c r="G456" s="289"/>
      <c r="H456" s="289"/>
      <c r="I456" s="289"/>
      <c r="J456" s="289"/>
      <c r="K456" s="289"/>
      <c r="L456" s="289"/>
      <c r="M456" s="289"/>
      <c r="N456" s="290"/>
      <c r="O456" s="289"/>
      <c r="P456" s="289"/>
      <c r="Q456" s="289"/>
      <c r="R456" s="289"/>
      <c r="S456" s="289"/>
      <c r="T456" s="289"/>
      <c r="U456" s="289"/>
      <c r="V456" s="289"/>
      <c r="W456" s="289"/>
      <c r="X456" s="289"/>
      <c r="Y456" s="414"/>
      <c r="Z456" s="414"/>
      <c r="AA456" s="414"/>
      <c r="AB456" s="414"/>
      <c r="AC456" s="414"/>
      <c r="AD456" s="414"/>
      <c r="AE456" s="414"/>
      <c r="AF456" s="414"/>
      <c r="AG456" s="414"/>
      <c r="AH456" s="414"/>
      <c r="AI456" s="414"/>
      <c r="AJ456" s="414"/>
      <c r="AK456" s="414"/>
      <c r="AL456" s="414"/>
      <c r="AM456" s="292"/>
    </row>
    <row r="457" spans="1:40" outlineLevel="1">
      <c r="A457" s="532">
        <v>17</v>
      </c>
      <c r="B457" s="428" t="s">
        <v>112</v>
      </c>
      <c r="C457" s="291" t="s">
        <v>25</v>
      </c>
      <c r="D457" s="295"/>
      <c r="E457" s="295"/>
      <c r="F457" s="295"/>
      <c r="G457" s="295"/>
      <c r="H457" s="295"/>
      <c r="I457" s="295"/>
      <c r="J457" s="295"/>
      <c r="K457" s="295"/>
      <c r="L457" s="295"/>
      <c r="M457" s="295"/>
      <c r="N457" s="295">
        <v>12</v>
      </c>
      <c r="O457" s="295"/>
      <c r="P457" s="295"/>
      <c r="Q457" s="295"/>
      <c r="R457" s="295"/>
      <c r="S457" s="295"/>
      <c r="T457" s="295"/>
      <c r="U457" s="295"/>
      <c r="V457" s="295"/>
      <c r="W457" s="295"/>
      <c r="X457" s="295"/>
      <c r="Y457" s="426"/>
      <c r="Z457" s="410"/>
      <c r="AA457" s="410"/>
      <c r="AB457" s="410"/>
      <c r="AC457" s="410"/>
      <c r="AD457" s="410"/>
      <c r="AE457" s="410"/>
      <c r="AF457" s="415"/>
      <c r="AG457" s="415"/>
      <c r="AH457" s="415"/>
      <c r="AI457" s="415"/>
      <c r="AJ457" s="415"/>
      <c r="AK457" s="415"/>
      <c r="AL457" s="415"/>
      <c r="AM457" s="296">
        <f>SUM(Y457:AL457)</f>
        <v>0</v>
      </c>
    </row>
    <row r="458" spans="1:40" outlineLevel="1">
      <c r="A458" s="532"/>
      <c r="B458" s="431" t="s">
        <v>308</v>
      </c>
      <c r="C458" s="291" t="s">
        <v>163</v>
      </c>
      <c r="D458" s="295"/>
      <c r="E458" s="295"/>
      <c r="F458" s="295"/>
      <c r="G458" s="295"/>
      <c r="H458" s="295"/>
      <c r="I458" s="295"/>
      <c r="J458" s="295"/>
      <c r="K458" s="295"/>
      <c r="L458" s="295"/>
      <c r="M458" s="295"/>
      <c r="N458" s="295">
        <f>N457</f>
        <v>12</v>
      </c>
      <c r="O458" s="295"/>
      <c r="P458" s="295"/>
      <c r="Q458" s="295"/>
      <c r="R458" s="295"/>
      <c r="S458" s="295"/>
      <c r="T458" s="295"/>
      <c r="U458" s="295"/>
      <c r="V458" s="295"/>
      <c r="W458" s="295"/>
      <c r="X458" s="295"/>
      <c r="Y458" s="411">
        <f>Y457</f>
        <v>0</v>
      </c>
      <c r="Z458" s="411">
        <f t="shared" ref="Z458:AL458" si="1028">Z457</f>
        <v>0</v>
      </c>
      <c r="AA458" s="411">
        <f t="shared" si="1028"/>
        <v>0</v>
      </c>
      <c r="AB458" s="411">
        <f t="shared" si="1028"/>
        <v>0</v>
      </c>
      <c r="AC458" s="411">
        <f t="shared" si="1028"/>
        <v>0</v>
      </c>
      <c r="AD458" s="411">
        <f t="shared" si="1028"/>
        <v>0</v>
      </c>
      <c r="AE458" s="411">
        <f t="shared" si="1028"/>
        <v>0</v>
      </c>
      <c r="AF458" s="411">
        <f t="shared" si="1028"/>
        <v>0</v>
      </c>
      <c r="AG458" s="411">
        <f t="shared" si="1028"/>
        <v>0</v>
      </c>
      <c r="AH458" s="411">
        <f t="shared" si="1028"/>
        <v>0</v>
      </c>
      <c r="AI458" s="411">
        <f t="shared" si="1028"/>
        <v>0</v>
      </c>
      <c r="AJ458" s="411">
        <f t="shared" si="1028"/>
        <v>0</v>
      </c>
      <c r="AK458" s="411">
        <f t="shared" si="1028"/>
        <v>0</v>
      </c>
      <c r="AL458" s="411">
        <f t="shared" si="1028"/>
        <v>0</v>
      </c>
      <c r="AM458" s="306"/>
    </row>
    <row r="459" spans="1:40" outlineLevel="1">
      <c r="A459" s="532"/>
      <c r="B459" s="431"/>
      <c r="C459" s="291"/>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22"/>
      <c r="Z459" s="425"/>
      <c r="AA459" s="425"/>
      <c r="AB459" s="425"/>
      <c r="AC459" s="425"/>
      <c r="AD459" s="425"/>
      <c r="AE459" s="425"/>
      <c r="AF459" s="425"/>
      <c r="AG459" s="425"/>
      <c r="AH459" s="425"/>
      <c r="AI459" s="425"/>
      <c r="AJ459" s="425"/>
      <c r="AK459" s="425"/>
      <c r="AL459" s="425"/>
      <c r="AM459" s="306"/>
    </row>
    <row r="460" spans="1:40" outlineLevel="1">
      <c r="A460" s="532">
        <v>18</v>
      </c>
      <c r="B460" s="428" t="s">
        <v>109</v>
      </c>
      <c r="C460" s="291" t="s">
        <v>25</v>
      </c>
      <c r="D460" s="295"/>
      <c r="E460" s="295"/>
      <c r="F460" s="295"/>
      <c r="G460" s="295"/>
      <c r="H460" s="295"/>
      <c r="I460" s="295"/>
      <c r="J460" s="295"/>
      <c r="K460" s="295"/>
      <c r="L460" s="295"/>
      <c r="M460" s="295"/>
      <c r="N460" s="295">
        <v>12</v>
      </c>
      <c r="O460" s="295"/>
      <c r="P460" s="295"/>
      <c r="Q460" s="295"/>
      <c r="R460" s="295"/>
      <c r="S460" s="295"/>
      <c r="T460" s="295"/>
      <c r="U460" s="295"/>
      <c r="V460" s="295"/>
      <c r="W460" s="295"/>
      <c r="X460" s="295"/>
      <c r="Y460" s="426"/>
      <c r="Z460" s="410"/>
      <c r="AA460" s="410"/>
      <c r="AB460" s="410"/>
      <c r="AC460" s="410"/>
      <c r="AD460" s="410"/>
      <c r="AE460" s="410"/>
      <c r="AF460" s="415"/>
      <c r="AG460" s="415"/>
      <c r="AH460" s="415"/>
      <c r="AI460" s="415"/>
      <c r="AJ460" s="415"/>
      <c r="AK460" s="415"/>
      <c r="AL460" s="415"/>
      <c r="AM460" s="296">
        <f>SUM(Y460:AL460)</f>
        <v>0</v>
      </c>
    </row>
    <row r="461" spans="1:40" outlineLevel="1">
      <c r="A461" s="532"/>
      <c r="B461" s="431" t="s">
        <v>308</v>
      </c>
      <c r="C461" s="291" t="s">
        <v>163</v>
      </c>
      <c r="D461" s="295"/>
      <c r="E461" s="295"/>
      <c r="F461" s="295"/>
      <c r="G461" s="295"/>
      <c r="H461" s="295"/>
      <c r="I461" s="295"/>
      <c r="J461" s="295"/>
      <c r="K461" s="295"/>
      <c r="L461" s="295"/>
      <c r="M461" s="295"/>
      <c r="N461" s="295">
        <f>N460</f>
        <v>12</v>
      </c>
      <c r="O461" s="295"/>
      <c r="P461" s="295"/>
      <c r="Q461" s="295"/>
      <c r="R461" s="295"/>
      <c r="S461" s="295"/>
      <c r="T461" s="295"/>
      <c r="U461" s="295"/>
      <c r="V461" s="295"/>
      <c r="W461" s="295"/>
      <c r="X461" s="295"/>
      <c r="Y461" s="411">
        <f>Y460</f>
        <v>0</v>
      </c>
      <c r="Z461" s="411">
        <f t="shared" ref="Z461:AL461" si="1029">Z460</f>
        <v>0</v>
      </c>
      <c r="AA461" s="411">
        <f t="shared" si="1029"/>
        <v>0</v>
      </c>
      <c r="AB461" s="411">
        <f t="shared" si="1029"/>
        <v>0</v>
      </c>
      <c r="AC461" s="411">
        <f t="shared" si="1029"/>
        <v>0</v>
      </c>
      <c r="AD461" s="411">
        <f t="shared" si="1029"/>
        <v>0</v>
      </c>
      <c r="AE461" s="411">
        <f t="shared" si="1029"/>
        <v>0</v>
      </c>
      <c r="AF461" s="411">
        <f t="shared" si="1029"/>
        <v>0</v>
      </c>
      <c r="AG461" s="411">
        <f t="shared" si="1029"/>
        <v>0</v>
      </c>
      <c r="AH461" s="411">
        <f t="shared" si="1029"/>
        <v>0</v>
      </c>
      <c r="AI461" s="411">
        <f t="shared" si="1029"/>
        <v>0</v>
      </c>
      <c r="AJ461" s="411">
        <f t="shared" si="1029"/>
        <v>0</v>
      </c>
      <c r="AK461" s="411">
        <f t="shared" si="1029"/>
        <v>0</v>
      </c>
      <c r="AL461" s="411">
        <f t="shared" si="1029"/>
        <v>0</v>
      </c>
      <c r="AM461" s="306"/>
    </row>
    <row r="462" spans="1:40" outlineLevel="1">
      <c r="A462" s="532"/>
      <c r="B462" s="430"/>
      <c r="C462" s="291"/>
      <c r="D462" s="291"/>
      <c r="E462" s="291"/>
      <c r="F462" s="291"/>
      <c r="G462" s="291"/>
      <c r="H462" s="291"/>
      <c r="I462" s="291"/>
      <c r="J462" s="291"/>
      <c r="K462" s="291"/>
      <c r="L462" s="291"/>
      <c r="M462" s="291"/>
      <c r="N462" s="291"/>
      <c r="O462" s="291"/>
      <c r="P462" s="291"/>
      <c r="Q462" s="291"/>
      <c r="R462" s="291"/>
      <c r="S462" s="291"/>
      <c r="T462" s="291"/>
      <c r="U462" s="291"/>
      <c r="V462" s="291"/>
      <c r="W462" s="291"/>
      <c r="X462" s="291"/>
      <c r="Y462" s="423"/>
      <c r="Z462" s="424"/>
      <c r="AA462" s="424"/>
      <c r="AB462" s="424"/>
      <c r="AC462" s="424"/>
      <c r="AD462" s="424"/>
      <c r="AE462" s="424"/>
      <c r="AF462" s="424"/>
      <c r="AG462" s="424"/>
      <c r="AH462" s="424"/>
      <c r="AI462" s="424"/>
      <c r="AJ462" s="424"/>
      <c r="AK462" s="424"/>
      <c r="AL462" s="424"/>
      <c r="AM462" s="297"/>
    </row>
    <row r="463" spans="1:40" outlineLevel="1">
      <c r="A463" s="532">
        <v>19</v>
      </c>
      <c r="B463" s="428" t="s">
        <v>111</v>
      </c>
      <c r="C463" s="291" t="s">
        <v>25</v>
      </c>
      <c r="D463" s="295"/>
      <c r="E463" s="295"/>
      <c r="F463" s="295"/>
      <c r="G463" s="295"/>
      <c r="H463" s="295"/>
      <c r="I463" s="295"/>
      <c r="J463" s="295"/>
      <c r="K463" s="295"/>
      <c r="L463" s="295"/>
      <c r="M463" s="295"/>
      <c r="N463" s="295">
        <v>12</v>
      </c>
      <c r="O463" s="295"/>
      <c r="P463" s="295"/>
      <c r="Q463" s="295"/>
      <c r="R463" s="295"/>
      <c r="S463" s="295"/>
      <c r="T463" s="295"/>
      <c r="U463" s="295"/>
      <c r="V463" s="295"/>
      <c r="W463" s="295"/>
      <c r="X463" s="295"/>
      <c r="Y463" s="426"/>
      <c r="Z463" s="410"/>
      <c r="AA463" s="410"/>
      <c r="AB463" s="410"/>
      <c r="AC463" s="410"/>
      <c r="AD463" s="410"/>
      <c r="AE463" s="410"/>
      <c r="AF463" s="415"/>
      <c r="AG463" s="415"/>
      <c r="AH463" s="415"/>
      <c r="AI463" s="415"/>
      <c r="AJ463" s="415"/>
      <c r="AK463" s="415"/>
      <c r="AL463" s="415"/>
      <c r="AM463" s="296">
        <f>SUM(Y463:AL463)</f>
        <v>0</v>
      </c>
    </row>
    <row r="464" spans="1:40" outlineLevel="1">
      <c r="A464" s="532"/>
      <c r="B464" s="431" t="s">
        <v>308</v>
      </c>
      <c r="C464" s="291" t="s">
        <v>163</v>
      </c>
      <c r="D464" s="295"/>
      <c r="E464" s="295"/>
      <c r="F464" s="295"/>
      <c r="G464" s="295"/>
      <c r="H464" s="295"/>
      <c r="I464" s="295"/>
      <c r="J464" s="295"/>
      <c r="K464" s="295"/>
      <c r="L464" s="295"/>
      <c r="M464" s="295"/>
      <c r="N464" s="295">
        <f>N463</f>
        <v>12</v>
      </c>
      <c r="O464" s="295"/>
      <c r="P464" s="295"/>
      <c r="Q464" s="295"/>
      <c r="R464" s="295"/>
      <c r="S464" s="295"/>
      <c r="T464" s="295"/>
      <c r="U464" s="295"/>
      <c r="V464" s="295"/>
      <c r="W464" s="295"/>
      <c r="X464" s="295"/>
      <c r="Y464" s="411">
        <f>Y463</f>
        <v>0</v>
      </c>
      <c r="Z464" s="411">
        <f t="shared" ref="Z464:AL464" si="1030">Z463</f>
        <v>0</v>
      </c>
      <c r="AA464" s="411">
        <f t="shared" si="1030"/>
        <v>0</v>
      </c>
      <c r="AB464" s="411">
        <f t="shared" si="1030"/>
        <v>0</v>
      </c>
      <c r="AC464" s="411">
        <f t="shared" si="1030"/>
        <v>0</v>
      </c>
      <c r="AD464" s="411">
        <f t="shared" si="1030"/>
        <v>0</v>
      </c>
      <c r="AE464" s="411">
        <f t="shared" si="1030"/>
        <v>0</v>
      </c>
      <c r="AF464" s="411">
        <f t="shared" si="1030"/>
        <v>0</v>
      </c>
      <c r="AG464" s="411">
        <f t="shared" si="1030"/>
        <v>0</v>
      </c>
      <c r="AH464" s="411">
        <f t="shared" si="1030"/>
        <v>0</v>
      </c>
      <c r="AI464" s="411">
        <f t="shared" si="1030"/>
        <v>0</v>
      </c>
      <c r="AJ464" s="411">
        <f t="shared" si="1030"/>
        <v>0</v>
      </c>
      <c r="AK464" s="411">
        <f t="shared" si="1030"/>
        <v>0</v>
      </c>
      <c r="AL464" s="411">
        <f t="shared" si="1030"/>
        <v>0</v>
      </c>
      <c r="AM464" s="297"/>
    </row>
    <row r="465" spans="1:39" outlineLevel="1">
      <c r="A465" s="532"/>
      <c r="B465" s="430"/>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412"/>
      <c r="Z465" s="412"/>
      <c r="AA465" s="412"/>
      <c r="AB465" s="412"/>
      <c r="AC465" s="412"/>
      <c r="AD465" s="412"/>
      <c r="AE465" s="412"/>
      <c r="AF465" s="412"/>
      <c r="AG465" s="412"/>
      <c r="AH465" s="412"/>
      <c r="AI465" s="412"/>
      <c r="AJ465" s="412"/>
      <c r="AK465" s="412"/>
      <c r="AL465" s="412"/>
      <c r="AM465" s="306"/>
    </row>
    <row r="466" spans="1:39" outlineLevel="1">
      <c r="A466" s="532">
        <v>20</v>
      </c>
      <c r="B466" s="428" t="s">
        <v>110</v>
      </c>
      <c r="C466" s="291" t="s">
        <v>25</v>
      </c>
      <c r="D466" s="295"/>
      <c r="E466" s="295"/>
      <c r="F466" s="295"/>
      <c r="G466" s="295"/>
      <c r="H466" s="295"/>
      <c r="I466" s="295"/>
      <c r="J466" s="295"/>
      <c r="K466" s="295"/>
      <c r="L466" s="295"/>
      <c r="M466" s="295"/>
      <c r="N466" s="295">
        <v>12</v>
      </c>
      <c r="O466" s="295"/>
      <c r="P466" s="295"/>
      <c r="Q466" s="295"/>
      <c r="R466" s="295"/>
      <c r="S466" s="295"/>
      <c r="T466" s="295"/>
      <c r="U466" s="295"/>
      <c r="V466" s="295"/>
      <c r="W466" s="295"/>
      <c r="X466" s="295"/>
      <c r="Y466" s="426"/>
      <c r="Z466" s="410"/>
      <c r="AA466" s="410"/>
      <c r="AB466" s="410"/>
      <c r="AC466" s="410"/>
      <c r="AD466" s="410"/>
      <c r="AE466" s="410"/>
      <c r="AF466" s="415"/>
      <c r="AG466" s="415"/>
      <c r="AH466" s="415"/>
      <c r="AI466" s="415"/>
      <c r="AJ466" s="415"/>
      <c r="AK466" s="415"/>
      <c r="AL466" s="415"/>
      <c r="AM466" s="296">
        <f>SUM(Y466:AL466)</f>
        <v>0</v>
      </c>
    </row>
    <row r="467" spans="1:39" outlineLevel="1">
      <c r="A467" s="532"/>
      <c r="B467" s="431" t="s">
        <v>308</v>
      </c>
      <c r="C467" s="291" t="s">
        <v>163</v>
      </c>
      <c r="D467" s="295"/>
      <c r="E467" s="295"/>
      <c r="F467" s="295"/>
      <c r="G467" s="295"/>
      <c r="H467" s="295"/>
      <c r="I467" s="295"/>
      <c r="J467" s="295"/>
      <c r="K467" s="295"/>
      <c r="L467" s="295"/>
      <c r="M467" s="295"/>
      <c r="N467" s="295">
        <f>N466</f>
        <v>12</v>
      </c>
      <c r="O467" s="295"/>
      <c r="P467" s="295"/>
      <c r="Q467" s="295"/>
      <c r="R467" s="295"/>
      <c r="S467" s="295"/>
      <c r="T467" s="295"/>
      <c r="U467" s="295"/>
      <c r="V467" s="295"/>
      <c r="W467" s="295"/>
      <c r="X467" s="295"/>
      <c r="Y467" s="411">
        <f t="shared" ref="Y467:AL467" si="1031">Y466</f>
        <v>0</v>
      </c>
      <c r="Z467" s="411">
        <f t="shared" si="1031"/>
        <v>0</v>
      </c>
      <c r="AA467" s="411">
        <f t="shared" si="1031"/>
        <v>0</v>
      </c>
      <c r="AB467" s="411">
        <f t="shared" si="1031"/>
        <v>0</v>
      </c>
      <c r="AC467" s="411">
        <f t="shared" si="1031"/>
        <v>0</v>
      </c>
      <c r="AD467" s="411">
        <f t="shared" si="1031"/>
        <v>0</v>
      </c>
      <c r="AE467" s="411">
        <f t="shared" si="1031"/>
        <v>0</v>
      </c>
      <c r="AF467" s="411">
        <f t="shared" si="1031"/>
        <v>0</v>
      </c>
      <c r="AG467" s="411">
        <f t="shared" si="1031"/>
        <v>0</v>
      </c>
      <c r="AH467" s="411">
        <f t="shared" si="1031"/>
        <v>0</v>
      </c>
      <c r="AI467" s="411">
        <f t="shared" si="1031"/>
        <v>0</v>
      </c>
      <c r="AJ467" s="411">
        <f t="shared" si="1031"/>
        <v>0</v>
      </c>
      <c r="AK467" s="411">
        <f t="shared" si="1031"/>
        <v>0</v>
      </c>
      <c r="AL467" s="411">
        <f t="shared" si="1031"/>
        <v>0</v>
      </c>
      <c r="AM467" s="306"/>
    </row>
    <row r="468" spans="1:39" ht="15.75" outlineLevel="1">
      <c r="A468" s="532"/>
      <c r="B468" s="531"/>
      <c r="C468" s="300"/>
      <c r="D468" s="291"/>
      <c r="E468" s="291"/>
      <c r="F468" s="291"/>
      <c r="G468" s="291"/>
      <c r="H468" s="291"/>
      <c r="I468" s="291"/>
      <c r="J468" s="291"/>
      <c r="K468" s="291"/>
      <c r="L468" s="291"/>
      <c r="M468" s="291"/>
      <c r="N468" s="300"/>
      <c r="O468" s="291"/>
      <c r="P468" s="291"/>
      <c r="Q468" s="291"/>
      <c r="R468" s="291"/>
      <c r="S468" s="291"/>
      <c r="T468" s="291"/>
      <c r="U468" s="291"/>
      <c r="V468" s="291"/>
      <c r="W468" s="291"/>
      <c r="X468" s="291"/>
      <c r="Y468" s="412"/>
      <c r="Z468" s="412"/>
      <c r="AA468" s="412"/>
      <c r="AB468" s="412"/>
      <c r="AC468" s="412"/>
      <c r="AD468" s="412"/>
      <c r="AE468" s="412"/>
      <c r="AF468" s="412"/>
      <c r="AG468" s="412"/>
      <c r="AH468" s="412"/>
      <c r="AI468" s="412"/>
      <c r="AJ468" s="412"/>
      <c r="AK468" s="412"/>
      <c r="AL468" s="412"/>
      <c r="AM468" s="306"/>
    </row>
    <row r="469" spans="1:39" ht="15.75" outlineLevel="1">
      <c r="A469" s="532"/>
      <c r="B469" s="524" t="s">
        <v>503</v>
      </c>
      <c r="C469" s="291"/>
      <c r="D469" s="291"/>
      <c r="E469" s="291"/>
      <c r="F469" s="291"/>
      <c r="G469" s="291"/>
      <c r="H469" s="291"/>
      <c r="I469" s="291"/>
      <c r="J469" s="291"/>
      <c r="K469" s="291"/>
      <c r="L469" s="291"/>
      <c r="M469" s="291"/>
      <c r="N469" s="291"/>
      <c r="O469" s="291"/>
      <c r="P469" s="291"/>
      <c r="Q469" s="291"/>
      <c r="R469" s="291"/>
      <c r="S469" s="291"/>
      <c r="T469" s="291"/>
      <c r="U469" s="291"/>
      <c r="V469" s="291"/>
      <c r="W469" s="291"/>
      <c r="X469" s="291"/>
      <c r="Y469" s="422"/>
      <c r="Z469" s="425"/>
      <c r="AA469" s="425"/>
      <c r="AB469" s="425"/>
      <c r="AC469" s="425"/>
      <c r="AD469" s="425"/>
      <c r="AE469" s="425"/>
      <c r="AF469" s="425"/>
      <c r="AG469" s="425"/>
      <c r="AH469" s="425"/>
      <c r="AI469" s="425"/>
      <c r="AJ469" s="425"/>
      <c r="AK469" s="425"/>
      <c r="AL469" s="425"/>
      <c r="AM469" s="306"/>
    </row>
    <row r="470" spans="1:39" ht="15.75" outlineLevel="1">
      <c r="A470" s="532"/>
      <c r="B470" s="504" t="s">
        <v>499</v>
      </c>
      <c r="C470" s="291"/>
      <c r="D470" s="291"/>
      <c r="E470" s="291"/>
      <c r="F470" s="291"/>
      <c r="G470" s="291"/>
      <c r="H470" s="291"/>
      <c r="I470" s="291"/>
      <c r="J470" s="291"/>
      <c r="K470" s="291"/>
      <c r="L470" s="291"/>
      <c r="M470" s="291"/>
      <c r="N470" s="291"/>
      <c r="O470" s="291"/>
      <c r="P470" s="291"/>
      <c r="Q470" s="291"/>
      <c r="R470" s="291"/>
      <c r="S470" s="291"/>
      <c r="T470" s="291"/>
      <c r="U470" s="291"/>
      <c r="V470" s="291"/>
      <c r="W470" s="291"/>
      <c r="X470" s="291"/>
      <c r="Y470" s="422"/>
      <c r="Z470" s="425"/>
      <c r="AA470" s="425"/>
      <c r="AB470" s="425"/>
      <c r="AC470" s="425"/>
      <c r="AD470" s="425"/>
      <c r="AE470" s="425"/>
      <c r="AF470" s="425"/>
      <c r="AG470" s="425"/>
      <c r="AH470" s="425"/>
      <c r="AI470" s="425"/>
      <c r="AJ470" s="425"/>
      <c r="AK470" s="425"/>
      <c r="AL470" s="425"/>
      <c r="AM470" s="306"/>
    </row>
    <row r="471" spans="1:39" outlineLevel="1">
      <c r="A471" s="532">
        <v>21</v>
      </c>
      <c r="B471" s="428" t="s">
        <v>113</v>
      </c>
      <c r="C471" s="291" t="s">
        <v>25</v>
      </c>
      <c r="D471" s="295">
        <v>17430921.283177242</v>
      </c>
      <c r="E471" s="295">
        <v>14026490.200412728</v>
      </c>
      <c r="F471" s="295">
        <v>14026490.200412728</v>
      </c>
      <c r="G471" s="295">
        <v>14026490.200412728</v>
      </c>
      <c r="H471" s="295"/>
      <c r="I471" s="295"/>
      <c r="J471" s="295"/>
      <c r="K471" s="295"/>
      <c r="L471" s="295"/>
      <c r="M471" s="295"/>
      <c r="N471" s="291"/>
      <c r="O471" s="295">
        <v>1208.8400583388461</v>
      </c>
      <c r="P471" s="295">
        <v>980.61858117697523</v>
      </c>
      <c r="Q471" s="295">
        <v>980.61858117697523</v>
      </c>
      <c r="R471" s="295">
        <v>980.61858117697523</v>
      </c>
      <c r="S471" s="295"/>
      <c r="T471" s="295"/>
      <c r="U471" s="295"/>
      <c r="V471" s="295"/>
      <c r="W471" s="295"/>
      <c r="X471" s="295"/>
      <c r="Y471" s="410">
        <v>1</v>
      </c>
      <c r="Z471" s="410"/>
      <c r="AA471" s="410"/>
      <c r="AB471" s="410"/>
      <c r="AC471" s="410"/>
      <c r="AD471" s="410"/>
      <c r="AE471" s="410"/>
      <c r="AF471" s="410"/>
      <c r="AG471" s="410"/>
      <c r="AH471" s="410"/>
      <c r="AI471" s="410"/>
      <c r="AJ471" s="410"/>
      <c r="AK471" s="410"/>
      <c r="AL471" s="410"/>
      <c r="AM471" s="296">
        <f>SUM(Y471:AL471)</f>
        <v>1</v>
      </c>
    </row>
    <row r="472" spans="1:39" outlineLevel="1">
      <c r="A472" s="532"/>
      <c r="B472" s="431" t="s">
        <v>308</v>
      </c>
      <c r="C472" s="291" t="s">
        <v>163</v>
      </c>
      <c r="D472" s="295">
        <v>22479.308334589819</v>
      </c>
      <c r="E472" s="295">
        <v>18088.877400386464</v>
      </c>
      <c r="F472" s="295">
        <v>18088.877400386464</v>
      </c>
      <c r="G472" s="295">
        <v>18088.877400386464</v>
      </c>
      <c r="H472" s="295"/>
      <c r="I472" s="295"/>
      <c r="J472" s="295"/>
      <c r="K472" s="295"/>
      <c r="L472" s="295"/>
      <c r="M472" s="295"/>
      <c r="N472" s="291"/>
      <c r="O472" s="295">
        <v>1.4162987316010958</v>
      </c>
      <c r="P472" s="295">
        <v>1.1489103484988188</v>
      </c>
      <c r="Q472" s="295">
        <v>1.1489103484988188</v>
      </c>
      <c r="R472" s="295">
        <v>1.1489103484988188</v>
      </c>
      <c r="S472" s="295"/>
      <c r="T472" s="295"/>
      <c r="U472" s="295"/>
      <c r="V472" s="295"/>
      <c r="W472" s="295"/>
      <c r="X472" s="295"/>
      <c r="Y472" s="411">
        <f>Y471</f>
        <v>1</v>
      </c>
      <c r="Z472" s="411">
        <f t="shared" ref="Z472" si="1032">Z471</f>
        <v>0</v>
      </c>
      <c r="AA472" s="411">
        <f t="shared" ref="AA472" si="1033">AA471</f>
        <v>0</v>
      </c>
      <c r="AB472" s="411">
        <f t="shared" ref="AB472" si="1034">AB471</f>
        <v>0</v>
      </c>
      <c r="AC472" s="411">
        <f t="shared" ref="AC472" si="1035">AC471</f>
        <v>0</v>
      </c>
      <c r="AD472" s="411">
        <f t="shared" ref="AD472" si="1036">AD471</f>
        <v>0</v>
      </c>
      <c r="AE472" s="411">
        <f t="shared" ref="AE472" si="1037">AE471</f>
        <v>0</v>
      </c>
      <c r="AF472" s="411">
        <f t="shared" ref="AF472" si="1038">AF471</f>
        <v>0</v>
      </c>
      <c r="AG472" s="411">
        <f t="shared" ref="AG472" si="1039">AG471</f>
        <v>0</v>
      </c>
      <c r="AH472" s="411">
        <f t="shared" ref="AH472" si="1040">AH471</f>
        <v>0</v>
      </c>
      <c r="AI472" s="411">
        <f t="shared" ref="AI472" si="1041">AI471</f>
        <v>0</v>
      </c>
      <c r="AJ472" s="411">
        <f t="shared" ref="AJ472" si="1042">AJ471</f>
        <v>0</v>
      </c>
      <c r="AK472" s="411">
        <f t="shared" ref="AK472" si="1043">AK471</f>
        <v>0</v>
      </c>
      <c r="AL472" s="411">
        <f t="shared" ref="AL472" si="1044">AL471</f>
        <v>0</v>
      </c>
      <c r="AM472" s="306"/>
    </row>
    <row r="473" spans="1:39" outlineLevel="1">
      <c r="A473" s="532"/>
      <c r="B473" s="431"/>
      <c r="C473" s="291"/>
      <c r="D473" s="291"/>
      <c r="E473" s="291"/>
      <c r="F473" s="291"/>
      <c r="G473" s="291"/>
      <c r="H473" s="291"/>
      <c r="I473" s="291"/>
      <c r="J473" s="291"/>
      <c r="K473" s="291"/>
      <c r="L473" s="291"/>
      <c r="M473" s="291"/>
      <c r="N473" s="291"/>
      <c r="O473" s="291"/>
      <c r="P473" s="291"/>
      <c r="Q473" s="291"/>
      <c r="R473" s="291"/>
      <c r="S473" s="291"/>
      <c r="T473" s="291"/>
      <c r="U473" s="291"/>
      <c r="V473" s="291"/>
      <c r="W473" s="291"/>
      <c r="X473" s="291"/>
      <c r="Y473" s="422"/>
      <c r="Z473" s="425"/>
      <c r="AA473" s="425"/>
      <c r="AB473" s="425"/>
      <c r="AC473" s="425"/>
      <c r="AD473" s="425"/>
      <c r="AE473" s="425"/>
      <c r="AF473" s="425"/>
      <c r="AG473" s="425"/>
      <c r="AH473" s="425"/>
      <c r="AI473" s="425"/>
      <c r="AJ473" s="425"/>
      <c r="AK473" s="425"/>
      <c r="AL473" s="425"/>
      <c r="AM473" s="306"/>
    </row>
    <row r="474" spans="1:39" ht="30" outlineLevel="1">
      <c r="A474" s="532">
        <v>22</v>
      </c>
      <c r="B474" s="428" t="s">
        <v>114</v>
      </c>
      <c r="C474" s="291" t="s">
        <v>25</v>
      </c>
      <c r="D474" s="295">
        <v>2872871.7689999547</v>
      </c>
      <c r="E474" s="295">
        <v>2872871.7689999547</v>
      </c>
      <c r="F474" s="295">
        <v>2872871.7689999547</v>
      </c>
      <c r="G474" s="295">
        <v>2872871.7689999547</v>
      </c>
      <c r="H474" s="295"/>
      <c r="I474" s="295"/>
      <c r="J474" s="295"/>
      <c r="K474" s="295"/>
      <c r="L474" s="295"/>
      <c r="M474" s="295"/>
      <c r="N474" s="291"/>
      <c r="O474" s="295">
        <v>838.63539999999898</v>
      </c>
      <c r="P474" s="295">
        <v>838.63539999999898</v>
      </c>
      <c r="Q474" s="295">
        <v>838.63539999999898</v>
      </c>
      <c r="R474" s="295">
        <v>838.63539999999898</v>
      </c>
      <c r="S474" s="295"/>
      <c r="T474" s="295"/>
      <c r="U474" s="295"/>
      <c r="V474" s="295"/>
      <c r="W474" s="295"/>
      <c r="X474" s="295"/>
      <c r="Y474" s="410">
        <v>1</v>
      </c>
      <c r="Z474" s="410"/>
      <c r="AA474" s="410"/>
      <c r="AB474" s="410"/>
      <c r="AC474" s="410"/>
      <c r="AD474" s="410"/>
      <c r="AE474" s="410"/>
      <c r="AF474" s="410"/>
      <c r="AG474" s="410"/>
      <c r="AH474" s="410"/>
      <c r="AI474" s="410"/>
      <c r="AJ474" s="410"/>
      <c r="AK474" s="410"/>
      <c r="AL474" s="410"/>
      <c r="AM474" s="296">
        <f>SUM(Y474:AL474)</f>
        <v>1</v>
      </c>
    </row>
    <row r="475" spans="1:39" outlineLevel="1">
      <c r="A475" s="532"/>
      <c r="B475" s="431" t="s">
        <v>308</v>
      </c>
      <c r="C475" s="291" t="s">
        <v>163</v>
      </c>
      <c r="D475" s="295">
        <v>273973.59451546508</v>
      </c>
      <c r="E475" s="295">
        <v>273973.59451546508</v>
      </c>
      <c r="F475" s="295">
        <v>273973.59451546508</v>
      </c>
      <c r="G475" s="295">
        <v>273973.59451546508</v>
      </c>
      <c r="H475" s="295"/>
      <c r="I475" s="295"/>
      <c r="J475" s="295"/>
      <c r="K475" s="295"/>
      <c r="L475" s="295"/>
      <c r="M475" s="295"/>
      <c r="N475" s="291"/>
      <c r="O475" s="295">
        <v>136.59217229030043</v>
      </c>
      <c r="P475" s="295">
        <v>136.59217229030043</v>
      </c>
      <c r="Q475" s="295">
        <v>136.59217229030043</v>
      </c>
      <c r="R475" s="295">
        <v>136.59217229030043</v>
      </c>
      <c r="S475" s="295"/>
      <c r="T475" s="295"/>
      <c r="U475" s="295"/>
      <c r="V475" s="295"/>
      <c r="W475" s="295"/>
      <c r="X475" s="295"/>
      <c r="Y475" s="411">
        <f>Y474</f>
        <v>1</v>
      </c>
      <c r="Z475" s="411">
        <f t="shared" ref="Z475" si="1045">Z474</f>
        <v>0</v>
      </c>
      <c r="AA475" s="411">
        <f t="shared" ref="AA475" si="1046">AA474</f>
        <v>0</v>
      </c>
      <c r="AB475" s="411">
        <f t="shared" ref="AB475" si="1047">AB474</f>
        <v>0</v>
      </c>
      <c r="AC475" s="411">
        <f t="shared" ref="AC475" si="1048">AC474</f>
        <v>0</v>
      </c>
      <c r="AD475" s="411">
        <f t="shared" ref="AD475" si="1049">AD474</f>
        <v>0</v>
      </c>
      <c r="AE475" s="411">
        <f t="shared" ref="AE475" si="1050">AE474</f>
        <v>0</v>
      </c>
      <c r="AF475" s="411">
        <f t="shared" ref="AF475" si="1051">AF474</f>
        <v>0</v>
      </c>
      <c r="AG475" s="411">
        <f t="shared" ref="AG475" si="1052">AG474</f>
        <v>0</v>
      </c>
      <c r="AH475" s="411">
        <f t="shared" ref="AH475" si="1053">AH474</f>
        <v>0</v>
      </c>
      <c r="AI475" s="411">
        <f t="shared" ref="AI475" si="1054">AI474</f>
        <v>0</v>
      </c>
      <c r="AJ475" s="411">
        <f t="shared" ref="AJ475" si="1055">AJ474</f>
        <v>0</v>
      </c>
      <c r="AK475" s="411">
        <f t="shared" ref="AK475" si="1056">AK474</f>
        <v>0</v>
      </c>
      <c r="AL475" s="411">
        <f t="shared" ref="AL475" si="1057">AL474</f>
        <v>0</v>
      </c>
      <c r="AM475" s="306"/>
    </row>
    <row r="476" spans="1:39" outlineLevel="1">
      <c r="A476" s="532"/>
      <c r="B476" s="431"/>
      <c r="C476" s="291"/>
      <c r="D476" s="291"/>
      <c r="E476" s="291"/>
      <c r="F476" s="291"/>
      <c r="G476" s="291"/>
      <c r="H476" s="291"/>
      <c r="I476" s="291"/>
      <c r="J476" s="291"/>
      <c r="K476" s="291"/>
      <c r="L476" s="291"/>
      <c r="M476" s="291"/>
      <c r="N476" s="291"/>
      <c r="O476" s="291"/>
      <c r="P476" s="291"/>
      <c r="Q476" s="291"/>
      <c r="R476" s="291"/>
      <c r="S476" s="291"/>
      <c r="T476" s="291"/>
      <c r="U476" s="291"/>
      <c r="V476" s="291"/>
      <c r="W476" s="291"/>
      <c r="X476" s="291"/>
      <c r="Y476" s="422"/>
      <c r="Z476" s="425"/>
      <c r="AA476" s="425"/>
      <c r="AB476" s="425"/>
      <c r="AC476" s="425"/>
      <c r="AD476" s="425"/>
      <c r="AE476" s="425"/>
      <c r="AF476" s="425"/>
      <c r="AG476" s="425"/>
      <c r="AH476" s="425"/>
      <c r="AI476" s="425"/>
      <c r="AJ476" s="425"/>
      <c r="AK476" s="425"/>
      <c r="AL476" s="425"/>
      <c r="AM476" s="306"/>
    </row>
    <row r="477" spans="1:39" ht="30" outlineLevel="1">
      <c r="A477" s="532">
        <v>23</v>
      </c>
      <c r="B477" s="428" t="s">
        <v>115</v>
      </c>
      <c r="C477" s="291" t="s">
        <v>25</v>
      </c>
      <c r="D477" s="295">
        <v>0</v>
      </c>
      <c r="E477" s="295"/>
      <c r="F477" s="295"/>
      <c r="G477" s="295"/>
      <c r="H477" s="295"/>
      <c r="I477" s="295"/>
      <c r="J477" s="295"/>
      <c r="K477" s="295"/>
      <c r="L477" s="295"/>
      <c r="M477" s="295"/>
      <c r="N477" s="291"/>
      <c r="O477" s="295">
        <v>0</v>
      </c>
      <c r="P477" s="295"/>
      <c r="Q477" s="295"/>
      <c r="R477" s="295"/>
      <c r="S477" s="295"/>
      <c r="T477" s="295"/>
      <c r="U477" s="295"/>
      <c r="V477" s="295"/>
      <c r="W477" s="295"/>
      <c r="X477" s="295"/>
      <c r="Y477" s="410"/>
      <c r="Z477" s="410"/>
      <c r="AA477" s="410"/>
      <c r="AB477" s="410"/>
      <c r="AC477" s="410"/>
      <c r="AD477" s="410"/>
      <c r="AE477" s="410"/>
      <c r="AF477" s="410"/>
      <c r="AG477" s="410"/>
      <c r="AH477" s="410"/>
      <c r="AI477" s="410"/>
      <c r="AJ477" s="410"/>
      <c r="AK477" s="410"/>
      <c r="AL477" s="410"/>
      <c r="AM477" s="296">
        <f>SUM(Y477:AL477)</f>
        <v>0</v>
      </c>
    </row>
    <row r="478" spans="1:39" outlineLevel="1">
      <c r="A478" s="532"/>
      <c r="B478" s="431" t="s">
        <v>308</v>
      </c>
      <c r="C478" s="291" t="s">
        <v>163</v>
      </c>
      <c r="D478" s="295">
        <v>385864.22661970078</v>
      </c>
      <c r="E478" s="295">
        <v>385864.22661970078</v>
      </c>
      <c r="F478" s="295">
        <v>385864.22661970078</v>
      </c>
      <c r="G478" s="295">
        <v>385864.22661970078</v>
      </c>
      <c r="H478" s="295"/>
      <c r="I478" s="295"/>
      <c r="J478" s="295"/>
      <c r="K478" s="295"/>
      <c r="L478" s="295"/>
      <c r="M478" s="295"/>
      <c r="N478" s="291"/>
      <c r="O478" s="295">
        <v>54.220571428571418</v>
      </c>
      <c r="P478" s="295">
        <v>54.220571428571418</v>
      </c>
      <c r="Q478" s="295">
        <v>54.220571428571418</v>
      </c>
      <c r="R478" s="295">
        <v>54.220571428571418</v>
      </c>
      <c r="S478" s="295"/>
      <c r="T478" s="295"/>
      <c r="U478" s="295"/>
      <c r="V478" s="295"/>
      <c r="W478" s="295"/>
      <c r="X478" s="295"/>
      <c r="Y478" s="411">
        <v>1</v>
      </c>
      <c r="Z478" s="411">
        <f t="shared" ref="Z478" si="1058">Z477</f>
        <v>0</v>
      </c>
      <c r="AA478" s="411">
        <f t="shared" ref="AA478" si="1059">AA477</f>
        <v>0</v>
      </c>
      <c r="AB478" s="411">
        <f t="shared" ref="AB478" si="1060">AB477</f>
        <v>0</v>
      </c>
      <c r="AC478" s="411">
        <f t="shared" ref="AC478" si="1061">AC477</f>
        <v>0</v>
      </c>
      <c r="AD478" s="411">
        <f t="shared" ref="AD478" si="1062">AD477</f>
        <v>0</v>
      </c>
      <c r="AE478" s="411">
        <f t="shared" ref="AE478" si="1063">AE477</f>
        <v>0</v>
      </c>
      <c r="AF478" s="411">
        <f t="shared" ref="AF478" si="1064">AF477</f>
        <v>0</v>
      </c>
      <c r="AG478" s="411">
        <f t="shared" ref="AG478" si="1065">AG477</f>
        <v>0</v>
      </c>
      <c r="AH478" s="411">
        <f t="shared" ref="AH478" si="1066">AH477</f>
        <v>0</v>
      </c>
      <c r="AI478" s="411">
        <f t="shared" ref="AI478" si="1067">AI477</f>
        <v>0</v>
      </c>
      <c r="AJ478" s="411">
        <f t="shared" ref="AJ478" si="1068">AJ477</f>
        <v>0</v>
      </c>
      <c r="AK478" s="411">
        <f t="shared" ref="AK478" si="1069">AK477</f>
        <v>0</v>
      </c>
      <c r="AL478" s="411">
        <f t="shared" ref="AL478" si="1070">AL477</f>
        <v>0</v>
      </c>
      <c r="AM478" s="306"/>
    </row>
    <row r="479" spans="1:39" outlineLevel="1">
      <c r="A479" s="532"/>
      <c r="B479" s="430"/>
      <c r="C479" s="291"/>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22"/>
      <c r="Z479" s="425"/>
      <c r="AA479" s="425"/>
      <c r="AB479" s="425"/>
      <c r="AC479" s="425"/>
      <c r="AD479" s="425"/>
      <c r="AE479" s="425"/>
      <c r="AF479" s="425"/>
      <c r="AG479" s="425"/>
      <c r="AH479" s="425"/>
      <c r="AI479" s="425"/>
      <c r="AJ479" s="425"/>
      <c r="AK479" s="425"/>
      <c r="AL479" s="425"/>
      <c r="AM479" s="306"/>
    </row>
    <row r="480" spans="1:39" ht="30" outlineLevel="1">
      <c r="A480" s="532">
        <v>24</v>
      </c>
      <c r="B480" s="428" t="s">
        <v>116</v>
      </c>
      <c r="C480" s="291" t="s">
        <v>25</v>
      </c>
      <c r="D480" s="295">
        <v>3669.7194101999999</v>
      </c>
      <c r="E480" s="295">
        <v>3669.7194101999999</v>
      </c>
      <c r="F480" s="295">
        <v>3669.7194101999999</v>
      </c>
      <c r="G480" s="295">
        <v>3669.7194101999999</v>
      </c>
      <c r="H480" s="295"/>
      <c r="I480" s="295"/>
      <c r="J480" s="295"/>
      <c r="K480" s="295"/>
      <c r="L480" s="295"/>
      <c r="M480" s="295"/>
      <c r="N480" s="291"/>
      <c r="O480" s="295">
        <v>0.76986749999999993</v>
      </c>
      <c r="P480" s="295">
        <v>0.76986749999999993</v>
      </c>
      <c r="Q480" s="295">
        <v>0.76986749999999993</v>
      </c>
      <c r="R480" s="295">
        <v>0.76986749999999993</v>
      </c>
      <c r="S480" s="295"/>
      <c r="T480" s="295"/>
      <c r="U480" s="295"/>
      <c r="V480" s="295"/>
      <c r="W480" s="295"/>
      <c r="X480" s="295"/>
      <c r="Y480" s="410">
        <v>1</v>
      </c>
      <c r="Z480" s="410"/>
      <c r="AA480" s="410"/>
      <c r="AB480" s="410"/>
      <c r="AC480" s="410"/>
      <c r="AD480" s="410"/>
      <c r="AE480" s="410"/>
      <c r="AF480" s="410"/>
      <c r="AG480" s="410"/>
      <c r="AH480" s="410"/>
      <c r="AI480" s="410"/>
      <c r="AJ480" s="410"/>
      <c r="AK480" s="410"/>
      <c r="AL480" s="410"/>
      <c r="AM480" s="296">
        <f>SUM(Y480:AL480)</f>
        <v>1</v>
      </c>
    </row>
    <row r="481" spans="1:39" outlineLevel="1">
      <c r="A481" s="532"/>
      <c r="B481" s="431" t="s">
        <v>308</v>
      </c>
      <c r="C481" s="291" t="s">
        <v>163</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1">
        <f>Y480</f>
        <v>1</v>
      </c>
      <c r="Z481" s="411">
        <f t="shared" ref="Z481" si="1071">Z480</f>
        <v>0</v>
      </c>
      <c r="AA481" s="411">
        <f t="shared" ref="AA481" si="1072">AA480</f>
        <v>0</v>
      </c>
      <c r="AB481" s="411">
        <f t="shared" ref="AB481" si="1073">AB480</f>
        <v>0</v>
      </c>
      <c r="AC481" s="411">
        <f t="shared" ref="AC481" si="1074">AC480</f>
        <v>0</v>
      </c>
      <c r="AD481" s="411">
        <f t="shared" ref="AD481" si="1075">AD480</f>
        <v>0</v>
      </c>
      <c r="AE481" s="411">
        <f t="shared" ref="AE481" si="1076">AE480</f>
        <v>0</v>
      </c>
      <c r="AF481" s="411">
        <f t="shared" ref="AF481" si="1077">AF480</f>
        <v>0</v>
      </c>
      <c r="AG481" s="411">
        <f t="shared" ref="AG481" si="1078">AG480</f>
        <v>0</v>
      </c>
      <c r="AH481" s="411">
        <f t="shared" ref="AH481" si="1079">AH480</f>
        <v>0</v>
      </c>
      <c r="AI481" s="411">
        <f t="shared" ref="AI481" si="1080">AI480</f>
        <v>0</v>
      </c>
      <c r="AJ481" s="411">
        <f t="shared" ref="AJ481" si="1081">AJ480</f>
        <v>0</v>
      </c>
      <c r="AK481" s="411">
        <f t="shared" ref="AK481" si="1082">AK480</f>
        <v>0</v>
      </c>
      <c r="AL481" s="411">
        <f t="shared" ref="AL481" si="1083">AL480</f>
        <v>0</v>
      </c>
      <c r="AM481" s="306"/>
    </row>
    <row r="482" spans="1:39" outlineLevel="1">
      <c r="A482" s="532"/>
      <c r="B482" s="431"/>
      <c r="C482" s="291"/>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412"/>
      <c r="Z482" s="425"/>
      <c r="AA482" s="425"/>
      <c r="AB482" s="425"/>
      <c r="AC482" s="425"/>
      <c r="AD482" s="425"/>
      <c r="AE482" s="425"/>
      <c r="AF482" s="425"/>
      <c r="AG482" s="425"/>
      <c r="AH482" s="425"/>
      <c r="AI482" s="425"/>
      <c r="AJ482" s="425"/>
      <c r="AK482" s="425"/>
      <c r="AL482" s="425"/>
      <c r="AM482" s="306"/>
    </row>
    <row r="483" spans="1:39" ht="15.75" outlineLevel="1">
      <c r="A483" s="532"/>
      <c r="B483" s="504" t="s">
        <v>500</v>
      </c>
      <c r="C483" s="291"/>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25"/>
      <c r="AA483" s="425"/>
      <c r="AB483" s="425"/>
      <c r="AC483" s="425"/>
      <c r="AD483" s="425"/>
      <c r="AE483" s="425"/>
      <c r="AF483" s="425"/>
      <c r="AG483" s="425"/>
      <c r="AH483" s="425"/>
      <c r="AI483" s="425"/>
      <c r="AJ483" s="425"/>
      <c r="AK483" s="425"/>
      <c r="AL483" s="425"/>
      <c r="AM483" s="306"/>
    </row>
    <row r="484" spans="1:39" outlineLevel="1">
      <c r="A484" s="532">
        <v>25</v>
      </c>
      <c r="B484" s="428" t="s">
        <v>117</v>
      </c>
      <c r="C484" s="291" t="s">
        <v>25</v>
      </c>
      <c r="D484" s="295">
        <v>261334.67867421871</v>
      </c>
      <c r="E484" s="295">
        <v>261334.67867421871</v>
      </c>
      <c r="F484" s="295">
        <v>261334.67867421871</v>
      </c>
      <c r="G484" s="295">
        <v>261334.67867421871</v>
      </c>
      <c r="H484" s="295"/>
      <c r="I484" s="295"/>
      <c r="J484" s="295"/>
      <c r="K484" s="295"/>
      <c r="L484" s="295"/>
      <c r="M484" s="295"/>
      <c r="N484" s="295">
        <v>12</v>
      </c>
      <c r="O484" s="295">
        <v>11.608222660370618</v>
      </c>
      <c r="P484" s="295">
        <v>11.608222660370618</v>
      </c>
      <c r="Q484" s="295">
        <v>11.608222660370618</v>
      </c>
      <c r="R484" s="295">
        <v>11.608222660370618</v>
      </c>
      <c r="S484" s="295"/>
      <c r="T484" s="295"/>
      <c r="U484" s="295"/>
      <c r="V484" s="295"/>
      <c r="W484" s="295"/>
      <c r="X484" s="295"/>
      <c r="Y484" s="426"/>
      <c r="Z484" s="410"/>
      <c r="AA484" s="757">
        <v>1</v>
      </c>
      <c r="AB484" s="410"/>
      <c r="AC484" s="410"/>
      <c r="AD484" s="410"/>
      <c r="AE484" s="410"/>
      <c r="AF484" s="415"/>
      <c r="AG484" s="415"/>
      <c r="AH484" s="415"/>
      <c r="AI484" s="415"/>
      <c r="AJ484" s="415"/>
      <c r="AK484" s="415"/>
      <c r="AL484" s="415"/>
      <c r="AM484" s="296">
        <f>SUM(Y484:AL484)</f>
        <v>1</v>
      </c>
    </row>
    <row r="485" spans="1:39" outlineLevel="1">
      <c r="A485" s="532"/>
      <c r="B485" s="431" t="s">
        <v>308</v>
      </c>
      <c r="C485" s="291" t="s">
        <v>163</v>
      </c>
      <c r="D485" s="295"/>
      <c r="E485" s="295"/>
      <c r="F485" s="295"/>
      <c r="G485" s="295"/>
      <c r="H485" s="295"/>
      <c r="I485" s="295"/>
      <c r="J485" s="295"/>
      <c r="K485" s="295"/>
      <c r="L485" s="295"/>
      <c r="M485" s="295"/>
      <c r="N485" s="295">
        <f>N484</f>
        <v>12</v>
      </c>
      <c r="O485" s="295"/>
      <c r="P485" s="295"/>
      <c r="Q485" s="295"/>
      <c r="R485" s="295"/>
      <c r="S485" s="295"/>
      <c r="T485" s="295"/>
      <c r="U485" s="295"/>
      <c r="V485" s="295"/>
      <c r="W485" s="295"/>
      <c r="X485" s="295"/>
      <c r="Y485" s="411">
        <f>Y484</f>
        <v>0</v>
      </c>
      <c r="Z485" s="411">
        <f t="shared" ref="Z485" si="1084">Z484</f>
        <v>0</v>
      </c>
      <c r="AA485" s="411">
        <f t="shared" ref="AA485" si="1085">AA484</f>
        <v>1</v>
      </c>
      <c r="AB485" s="411">
        <f t="shared" ref="AB485" si="1086">AB484</f>
        <v>0</v>
      </c>
      <c r="AC485" s="411">
        <f t="shared" ref="AC485" si="1087">AC484</f>
        <v>0</v>
      </c>
      <c r="AD485" s="411">
        <f t="shared" ref="AD485" si="1088">AD484</f>
        <v>0</v>
      </c>
      <c r="AE485" s="411">
        <f t="shared" ref="AE485" si="1089">AE484</f>
        <v>0</v>
      </c>
      <c r="AF485" s="411">
        <f t="shared" ref="AF485" si="1090">AF484</f>
        <v>0</v>
      </c>
      <c r="AG485" s="411">
        <f t="shared" ref="AG485" si="1091">AG484</f>
        <v>0</v>
      </c>
      <c r="AH485" s="411">
        <f t="shared" ref="AH485" si="1092">AH484</f>
        <v>0</v>
      </c>
      <c r="AI485" s="411">
        <f t="shared" ref="AI485" si="1093">AI484</f>
        <v>0</v>
      </c>
      <c r="AJ485" s="411">
        <f t="shared" ref="AJ485" si="1094">AJ484</f>
        <v>0</v>
      </c>
      <c r="AK485" s="411">
        <f t="shared" ref="AK485" si="1095">AK484</f>
        <v>0</v>
      </c>
      <c r="AL485" s="411">
        <f t="shared" ref="AL485" si="1096">AL484</f>
        <v>0</v>
      </c>
      <c r="AM485" s="306"/>
    </row>
    <row r="486" spans="1:39" outlineLevel="1">
      <c r="A486" s="532"/>
      <c r="B486" s="431"/>
      <c r="C486" s="291"/>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2"/>
      <c r="Z486" s="425"/>
      <c r="AA486" s="425"/>
      <c r="AB486" s="425"/>
      <c r="AC486" s="425"/>
      <c r="AD486" s="425"/>
      <c r="AE486" s="425"/>
      <c r="AF486" s="425"/>
      <c r="AG486" s="425"/>
      <c r="AH486" s="425"/>
      <c r="AI486" s="425"/>
      <c r="AJ486" s="425"/>
      <c r="AK486" s="425"/>
      <c r="AL486" s="425"/>
      <c r="AM486" s="306"/>
    </row>
    <row r="487" spans="1:39" outlineLevel="1">
      <c r="A487" s="532">
        <v>26</v>
      </c>
      <c r="B487" s="428" t="s">
        <v>118</v>
      </c>
      <c r="C487" s="291" t="s">
        <v>25</v>
      </c>
      <c r="D487" s="295">
        <v>20379095.390759014</v>
      </c>
      <c r="E487" s="295">
        <v>20379095.390759014</v>
      </c>
      <c r="F487" s="295">
        <v>20379095.390759014</v>
      </c>
      <c r="G487" s="295">
        <v>20379095.390759014</v>
      </c>
      <c r="H487" s="295"/>
      <c r="I487" s="295"/>
      <c r="J487" s="295"/>
      <c r="K487" s="295"/>
      <c r="L487" s="295"/>
      <c r="M487" s="295"/>
      <c r="N487" s="295">
        <v>12</v>
      </c>
      <c r="O487" s="295">
        <v>2342.3494812878821</v>
      </c>
      <c r="P487" s="295">
        <v>2342.3494812878821</v>
      </c>
      <c r="Q487" s="295">
        <v>2342.3494812878821</v>
      </c>
      <c r="R487" s="295">
        <v>2342.3494812878821</v>
      </c>
      <c r="S487" s="295"/>
      <c r="T487" s="295"/>
      <c r="U487" s="295"/>
      <c r="V487" s="295"/>
      <c r="W487" s="295"/>
      <c r="X487" s="295"/>
      <c r="Y487" s="426"/>
      <c r="Z487" s="410">
        <v>0.12463569026102653</v>
      </c>
      <c r="AA487" s="410">
        <v>0.40744000683746334</v>
      </c>
      <c r="AB487" s="410">
        <v>5.7758738770993592E-2</v>
      </c>
      <c r="AC487" s="410">
        <v>0.31070547759718437</v>
      </c>
      <c r="AD487" s="410"/>
      <c r="AE487" s="410">
        <v>9.9500000000000005E-2</v>
      </c>
      <c r="AF487" s="415"/>
      <c r="AG487" s="415"/>
      <c r="AH487" s="415"/>
      <c r="AI487" s="415"/>
      <c r="AJ487" s="415"/>
      <c r="AK487" s="415"/>
      <c r="AL487" s="415"/>
      <c r="AM487" s="296">
        <f>SUM(Y487:AL487)</f>
        <v>1.0000399134666678</v>
      </c>
    </row>
    <row r="488" spans="1:39" outlineLevel="1">
      <c r="A488" s="532"/>
      <c r="B488" s="431" t="s">
        <v>308</v>
      </c>
      <c r="C488" s="291" t="s">
        <v>163</v>
      </c>
      <c r="D488" s="295">
        <v>8389307.4008686654</v>
      </c>
      <c r="E488" s="295">
        <v>8389307.4008686654</v>
      </c>
      <c r="F488" s="295">
        <v>8389307.4008686654</v>
      </c>
      <c r="G488" s="295">
        <v>8389307.4008686654</v>
      </c>
      <c r="H488" s="295"/>
      <c r="I488" s="295"/>
      <c r="J488" s="295"/>
      <c r="K488" s="295"/>
      <c r="L488" s="295"/>
      <c r="M488" s="295"/>
      <c r="N488" s="295">
        <f>N487</f>
        <v>12</v>
      </c>
      <c r="O488" s="295">
        <v>1214.55</v>
      </c>
      <c r="P488" s="295">
        <v>1214.55</v>
      </c>
      <c r="Q488" s="295">
        <v>1214.55</v>
      </c>
      <c r="R488" s="295">
        <v>1214.55</v>
      </c>
      <c r="S488" s="295"/>
      <c r="T488" s="295"/>
      <c r="U488" s="295"/>
      <c r="V488" s="295"/>
      <c r="W488" s="295"/>
      <c r="X488" s="295"/>
      <c r="Y488" s="411">
        <v>1.6978649045280636E-4</v>
      </c>
      <c r="Z488" s="411">
        <v>0.1216</v>
      </c>
      <c r="AA488" s="411">
        <v>0.76300000000000001</v>
      </c>
      <c r="AB488" s="411">
        <v>3.95E-2</v>
      </c>
      <c r="AC488" s="411">
        <v>6.3399999999999998E-2</v>
      </c>
      <c r="AD488" s="411">
        <v>0</v>
      </c>
      <c r="AE488" s="411">
        <v>1.23E-2</v>
      </c>
      <c r="AF488" s="411">
        <f t="shared" ref="AF488" si="1097">AF487</f>
        <v>0</v>
      </c>
      <c r="AG488" s="411">
        <f t="shared" ref="AG488" si="1098">AG487</f>
        <v>0</v>
      </c>
      <c r="AH488" s="411">
        <f t="shared" ref="AH488" si="1099">AH487</f>
        <v>0</v>
      </c>
      <c r="AI488" s="411">
        <f t="shared" ref="AI488" si="1100">AI487</f>
        <v>0</v>
      </c>
      <c r="AJ488" s="411">
        <f t="shared" ref="AJ488" si="1101">AJ487</f>
        <v>0</v>
      </c>
      <c r="AK488" s="411">
        <f t="shared" ref="AK488" si="1102">AK487</f>
        <v>0</v>
      </c>
      <c r="AL488" s="411">
        <f t="shared" ref="AL488" si="1103">AL487</f>
        <v>0</v>
      </c>
      <c r="AM488" s="306"/>
    </row>
    <row r="489" spans="1:39" outlineLevel="1">
      <c r="A489" s="532"/>
      <c r="B489" s="431"/>
      <c r="C489" s="291"/>
      <c r="D489" s="291"/>
      <c r="E489" s="291"/>
      <c r="F489" s="291"/>
      <c r="G489" s="291"/>
      <c r="H489" s="291"/>
      <c r="I489" s="291"/>
      <c r="J489" s="291"/>
      <c r="K489" s="291"/>
      <c r="L489" s="291"/>
      <c r="M489" s="291"/>
      <c r="N489" s="291"/>
      <c r="O489" s="291"/>
      <c r="P489" s="291"/>
      <c r="Q489" s="291"/>
      <c r="R489" s="291"/>
      <c r="S489" s="291"/>
      <c r="T489" s="291"/>
      <c r="U489" s="291"/>
      <c r="V489" s="291"/>
      <c r="W489" s="291"/>
      <c r="X489" s="291"/>
      <c r="Y489" s="412"/>
      <c r="Z489" s="425"/>
      <c r="AA489" s="425"/>
      <c r="AB489" s="425"/>
      <c r="AC489" s="425"/>
      <c r="AD489" s="425"/>
      <c r="AE489" s="425"/>
      <c r="AF489" s="425"/>
      <c r="AG489" s="425"/>
      <c r="AH489" s="425"/>
      <c r="AI489" s="425"/>
      <c r="AJ489" s="425"/>
      <c r="AK489" s="425"/>
      <c r="AL489" s="425"/>
      <c r="AM489" s="306"/>
    </row>
    <row r="490" spans="1:39" ht="30" outlineLevel="1">
      <c r="A490" s="532">
        <v>26</v>
      </c>
      <c r="B490" s="428" t="s">
        <v>811</v>
      </c>
      <c r="C490" s="291" t="s">
        <v>25</v>
      </c>
      <c r="D490" s="295"/>
      <c r="E490" s="295"/>
      <c r="F490" s="295"/>
      <c r="G490" s="295"/>
      <c r="H490" s="295"/>
      <c r="I490" s="295"/>
      <c r="J490" s="295"/>
      <c r="K490" s="295"/>
      <c r="L490" s="295"/>
      <c r="M490" s="295"/>
      <c r="N490" s="295">
        <v>12</v>
      </c>
      <c r="O490" s="295">
        <f>-'8.  Streetlighting'!F28-'8.  Streetlighting'!F60</f>
        <v>1515.160478799949</v>
      </c>
      <c r="P490" s="295">
        <f>+O490</f>
        <v>1515.160478799949</v>
      </c>
      <c r="Q490" s="295">
        <f>+P490</f>
        <v>1515.160478799949</v>
      </c>
      <c r="R490" s="295">
        <f>+Q490</f>
        <v>1515.160478799949</v>
      </c>
      <c r="S490" s="295"/>
      <c r="T490" s="295"/>
      <c r="U490" s="295"/>
      <c r="V490" s="295"/>
      <c r="W490" s="295"/>
      <c r="X490" s="295"/>
      <c r="Y490" s="426"/>
      <c r="Z490" s="410"/>
      <c r="AA490" s="410"/>
      <c r="AB490" s="410"/>
      <c r="AC490" s="410"/>
      <c r="AD490" s="410">
        <v>1</v>
      </c>
      <c r="AE490" s="410"/>
      <c r="AF490" s="415"/>
      <c r="AG490" s="415"/>
      <c r="AH490" s="415"/>
      <c r="AI490" s="415"/>
      <c r="AJ490" s="415"/>
      <c r="AK490" s="415"/>
      <c r="AL490" s="415"/>
      <c r="AM490" s="296">
        <f>SUM(Y490:AL490)</f>
        <v>1</v>
      </c>
    </row>
    <row r="491" spans="1:39" outlineLevel="1">
      <c r="A491" s="532"/>
      <c r="B491" s="431" t="s">
        <v>308</v>
      </c>
      <c r="C491" s="291" t="s">
        <v>163</v>
      </c>
      <c r="D491" s="295"/>
      <c r="E491" s="295"/>
      <c r="F491" s="295"/>
      <c r="G491" s="295"/>
      <c r="H491" s="295"/>
      <c r="I491" s="295"/>
      <c r="J491" s="295"/>
      <c r="K491" s="295"/>
      <c r="L491" s="295"/>
      <c r="M491" s="295"/>
      <c r="N491" s="295">
        <f>N490</f>
        <v>12</v>
      </c>
      <c r="O491" s="295"/>
      <c r="P491" s="295"/>
      <c r="Q491" s="295"/>
      <c r="R491" s="295"/>
      <c r="S491" s="295"/>
      <c r="T491" s="295"/>
      <c r="U491" s="295"/>
      <c r="V491" s="295"/>
      <c r="W491" s="295"/>
      <c r="X491" s="295"/>
      <c r="Y491" s="411">
        <f t="shared" ref="Y491:AE491" si="1104">Y490</f>
        <v>0</v>
      </c>
      <c r="Z491" s="411">
        <f t="shared" si="1104"/>
        <v>0</v>
      </c>
      <c r="AA491" s="411">
        <f t="shared" si="1104"/>
        <v>0</v>
      </c>
      <c r="AB491" s="411">
        <f t="shared" si="1104"/>
        <v>0</v>
      </c>
      <c r="AC491" s="411">
        <f t="shared" si="1104"/>
        <v>0</v>
      </c>
      <c r="AD491" s="411">
        <f t="shared" si="1104"/>
        <v>1</v>
      </c>
      <c r="AE491" s="411">
        <f t="shared" si="1104"/>
        <v>0</v>
      </c>
      <c r="AF491" s="411">
        <f t="shared" ref="AF491:AL491" si="1105">AF490</f>
        <v>0</v>
      </c>
      <c r="AG491" s="411">
        <f t="shared" si="1105"/>
        <v>0</v>
      </c>
      <c r="AH491" s="411">
        <f t="shared" si="1105"/>
        <v>0</v>
      </c>
      <c r="AI491" s="411">
        <f t="shared" si="1105"/>
        <v>0</v>
      </c>
      <c r="AJ491" s="411">
        <f t="shared" si="1105"/>
        <v>0</v>
      </c>
      <c r="AK491" s="411">
        <f t="shared" si="1105"/>
        <v>0</v>
      </c>
      <c r="AL491" s="411">
        <f t="shared" si="1105"/>
        <v>0</v>
      </c>
      <c r="AM491" s="306"/>
    </row>
    <row r="492" spans="1:39" outlineLevel="1">
      <c r="A492" s="532"/>
      <c r="B492" s="431"/>
      <c r="C492" s="291"/>
      <c r="D492" s="291"/>
      <c r="E492" s="291"/>
      <c r="F492" s="291"/>
      <c r="G492" s="291"/>
      <c r="H492" s="291"/>
      <c r="I492" s="291"/>
      <c r="J492" s="291"/>
      <c r="K492" s="291"/>
      <c r="L492" s="291"/>
      <c r="M492" s="291"/>
      <c r="N492" s="291"/>
      <c r="O492" s="291"/>
      <c r="P492" s="291"/>
      <c r="Q492" s="291"/>
      <c r="R492" s="291"/>
      <c r="S492" s="291"/>
      <c r="T492" s="291"/>
      <c r="U492" s="291"/>
      <c r="V492" s="291"/>
      <c r="W492" s="291"/>
      <c r="X492" s="291"/>
      <c r="Y492" s="412"/>
      <c r="Z492" s="425"/>
      <c r="AA492" s="425"/>
      <c r="AB492" s="425"/>
      <c r="AC492" s="425"/>
      <c r="AD492" s="425"/>
      <c r="AE492" s="425"/>
      <c r="AF492" s="425"/>
      <c r="AG492" s="425"/>
      <c r="AH492" s="425"/>
      <c r="AI492" s="425"/>
      <c r="AJ492" s="425"/>
      <c r="AK492" s="425"/>
      <c r="AL492" s="425"/>
      <c r="AM492" s="306"/>
    </row>
    <row r="493" spans="1:39" ht="30" outlineLevel="1">
      <c r="A493" s="532">
        <v>27</v>
      </c>
      <c r="B493" s="428" t="s">
        <v>119</v>
      </c>
      <c r="C493" s="291" t="s">
        <v>25</v>
      </c>
      <c r="D493" s="295">
        <v>1825277.9187023353</v>
      </c>
      <c r="E493" s="295">
        <v>1825277.9187023353</v>
      </c>
      <c r="F493" s="295">
        <v>1755605.7462316721</v>
      </c>
      <c r="G493" s="295">
        <v>1711063.2499468832</v>
      </c>
      <c r="H493" s="295"/>
      <c r="I493" s="295"/>
      <c r="J493" s="295"/>
      <c r="K493" s="295"/>
      <c r="L493" s="295"/>
      <c r="M493" s="295"/>
      <c r="N493" s="295">
        <v>12</v>
      </c>
      <c r="O493" s="295">
        <v>338.32253995968938</v>
      </c>
      <c r="P493" s="295">
        <v>338.32253995968938</v>
      </c>
      <c r="Q493" s="295">
        <v>332.91098274469431</v>
      </c>
      <c r="R493" s="295">
        <v>328.30113770969859</v>
      </c>
      <c r="S493" s="295"/>
      <c r="T493" s="295"/>
      <c r="U493" s="295"/>
      <c r="V493" s="295"/>
      <c r="W493" s="295"/>
      <c r="X493" s="295"/>
      <c r="Y493" s="426"/>
      <c r="Z493" s="410">
        <v>0.95</v>
      </c>
      <c r="AA493" s="410">
        <v>0.05</v>
      </c>
      <c r="AB493" s="410"/>
      <c r="AC493" s="410"/>
      <c r="AD493" s="410"/>
      <c r="AE493" s="410"/>
      <c r="AF493" s="415"/>
      <c r="AG493" s="415"/>
      <c r="AH493" s="415"/>
      <c r="AI493" s="415"/>
      <c r="AJ493" s="415"/>
      <c r="AK493" s="415"/>
      <c r="AL493" s="415"/>
      <c r="AM493" s="296">
        <f>SUM(Y493:AL493)</f>
        <v>1</v>
      </c>
    </row>
    <row r="494" spans="1:39" outlineLevel="1">
      <c r="A494" s="532"/>
      <c r="B494" s="431" t="s">
        <v>308</v>
      </c>
      <c r="C494" s="291" t="s">
        <v>163</v>
      </c>
      <c r="D494" s="295"/>
      <c r="E494" s="295"/>
      <c r="F494" s="295"/>
      <c r="G494" s="295"/>
      <c r="H494" s="295"/>
      <c r="I494" s="295"/>
      <c r="J494" s="295"/>
      <c r="K494" s="295"/>
      <c r="L494" s="295"/>
      <c r="M494" s="295"/>
      <c r="N494" s="295">
        <f>N493</f>
        <v>12</v>
      </c>
      <c r="O494" s="295"/>
      <c r="P494" s="295"/>
      <c r="Q494" s="295"/>
      <c r="R494" s="295"/>
      <c r="S494" s="295"/>
      <c r="T494" s="295"/>
      <c r="U494" s="295"/>
      <c r="V494" s="295"/>
      <c r="W494" s="295"/>
      <c r="X494" s="295"/>
      <c r="Y494" s="411">
        <f>Y493</f>
        <v>0</v>
      </c>
      <c r="Z494" s="411">
        <f t="shared" ref="Z494" si="1106">Z493</f>
        <v>0.95</v>
      </c>
      <c r="AA494" s="411">
        <f t="shared" ref="AA494" si="1107">AA493</f>
        <v>0.05</v>
      </c>
      <c r="AB494" s="411">
        <f t="shared" ref="AB494" si="1108">AB493</f>
        <v>0</v>
      </c>
      <c r="AC494" s="411">
        <f t="shared" ref="AC494" si="1109">AC493</f>
        <v>0</v>
      </c>
      <c r="AD494" s="411">
        <f t="shared" ref="AD494" si="1110">AD493</f>
        <v>0</v>
      </c>
      <c r="AE494" s="411">
        <f t="shared" ref="AE494" si="1111">AE493</f>
        <v>0</v>
      </c>
      <c r="AF494" s="411">
        <f t="shared" ref="AF494" si="1112">AF493</f>
        <v>0</v>
      </c>
      <c r="AG494" s="411">
        <f t="shared" ref="AG494" si="1113">AG493</f>
        <v>0</v>
      </c>
      <c r="AH494" s="411">
        <f t="shared" ref="AH494" si="1114">AH493</f>
        <v>0</v>
      </c>
      <c r="AI494" s="411">
        <f t="shared" ref="AI494" si="1115">AI493</f>
        <v>0</v>
      </c>
      <c r="AJ494" s="411">
        <f t="shared" ref="AJ494" si="1116">AJ493</f>
        <v>0</v>
      </c>
      <c r="AK494" s="411">
        <f t="shared" ref="AK494" si="1117">AK493</f>
        <v>0</v>
      </c>
      <c r="AL494" s="411">
        <f t="shared" ref="AL494" si="1118">AL493</f>
        <v>0</v>
      </c>
      <c r="AM494" s="306"/>
    </row>
    <row r="495" spans="1:39" outlineLevel="1">
      <c r="A495" s="532"/>
      <c r="B495" s="431"/>
      <c r="C495" s="291"/>
      <c r="D495" s="291"/>
      <c r="E495" s="291"/>
      <c r="F495" s="291"/>
      <c r="G495" s="291"/>
      <c r="H495" s="291"/>
      <c r="I495" s="291"/>
      <c r="J495" s="291"/>
      <c r="K495" s="291"/>
      <c r="L495" s="291"/>
      <c r="M495" s="291"/>
      <c r="N495" s="291"/>
      <c r="O495" s="291"/>
      <c r="P495" s="291"/>
      <c r="Q495" s="291"/>
      <c r="R495" s="291"/>
      <c r="S495" s="291"/>
      <c r="T495" s="291"/>
      <c r="U495" s="291"/>
      <c r="V495" s="291"/>
      <c r="W495" s="291"/>
      <c r="X495" s="291"/>
      <c r="Y495" s="412"/>
      <c r="Z495" s="425"/>
      <c r="AA495" s="425"/>
      <c r="AB495" s="425"/>
      <c r="AC495" s="425"/>
      <c r="AD495" s="425"/>
      <c r="AE495" s="425"/>
      <c r="AF495" s="425"/>
      <c r="AG495" s="425"/>
      <c r="AH495" s="425"/>
      <c r="AI495" s="425"/>
      <c r="AJ495" s="425"/>
      <c r="AK495" s="425"/>
      <c r="AL495" s="425"/>
      <c r="AM495" s="306"/>
    </row>
    <row r="496" spans="1:39" ht="30" outlineLevel="1">
      <c r="A496" s="532">
        <v>28</v>
      </c>
      <c r="B496" s="428" t="s">
        <v>120</v>
      </c>
      <c r="C496" s="291" t="s">
        <v>25</v>
      </c>
      <c r="D496" s="295">
        <v>62712.554564459628</v>
      </c>
      <c r="E496" s="295">
        <v>62712.554564459628</v>
      </c>
      <c r="F496" s="295">
        <v>62712.554564459628</v>
      </c>
      <c r="G496" s="295">
        <v>62712.554564459628</v>
      </c>
      <c r="H496" s="295"/>
      <c r="I496" s="295"/>
      <c r="J496" s="295"/>
      <c r="K496" s="295"/>
      <c r="L496" s="295"/>
      <c r="M496" s="295"/>
      <c r="N496" s="295">
        <v>12</v>
      </c>
      <c r="O496" s="295">
        <v>20.116284947862102</v>
      </c>
      <c r="P496" s="295">
        <v>20.116284947862102</v>
      </c>
      <c r="Q496" s="295">
        <v>20.116284947862102</v>
      </c>
      <c r="R496" s="295">
        <v>20.116284947862102</v>
      </c>
      <c r="S496" s="295"/>
      <c r="T496" s="295"/>
      <c r="U496" s="295"/>
      <c r="V496" s="295"/>
      <c r="W496" s="295"/>
      <c r="X496" s="295"/>
      <c r="Y496" s="426"/>
      <c r="Z496" s="410"/>
      <c r="AA496" s="410">
        <v>1</v>
      </c>
      <c r="AB496" s="410"/>
      <c r="AC496" s="410"/>
      <c r="AD496" s="410"/>
      <c r="AE496" s="410"/>
      <c r="AF496" s="415"/>
      <c r="AG496" s="415"/>
      <c r="AH496" s="415"/>
      <c r="AI496" s="415"/>
      <c r="AJ496" s="415"/>
      <c r="AK496" s="415"/>
      <c r="AL496" s="415"/>
      <c r="AM496" s="296">
        <f>SUM(Y496:AL496)</f>
        <v>1</v>
      </c>
    </row>
    <row r="497" spans="1:39" outlineLevel="1">
      <c r="A497" s="532"/>
      <c r="B497" s="431" t="s">
        <v>308</v>
      </c>
      <c r="C497" s="291" t="s">
        <v>163</v>
      </c>
      <c r="D497" s="295">
        <v>181855.31314922549</v>
      </c>
      <c r="E497" s="295">
        <v>181855.31314922549</v>
      </c>
      <c r="F497" s="295">
        <v>181855.31314922549</v>
      </c>
      <c r="G497" s="295">
        <v>181855.31314922549</v>
      </c>
      <c r="H497" s="295"/>
      <c r="I497" s="295"/>
      <c r="J497" s="295"/>
      <c r="K497" s="295"/>
      <c r="L497" s="295"/>
      <c r="M497" s="295"/>
      <c r="N497" s="295">
        <f>N496</f>
        <v>12</v>
      </c>
      <c r="O497" s="295">
        <v>16.64</v>
      </c>
      <c r="P497" s="295">
        <v>16.64</v>
      </c>
      <c r="Q497" s="295">
        <v>16.64</v>
      </c>
      <c r="R497" s="295">
        <v>16.64</v>
      </c>
      <c r="S497" s="295"/>
      <c r="T497" s="295"/>
      <c r="U497" s="295"/>
      <c r="V497" s="295"/>
      <c r="W497" s="295"/>
      <c r="X497" s="295"/>
      <c r="Y497" s="411">
        <f>Y496</f>
        <v>0</v>
      </c>
      <c r="Z497" s="411">
        <f t="shared" ref="Z497" si="1119">Z496</f>
        <v>0</v>
      </c>
      <c r="AA497" s="411">
        <f t="shared" ref="AA497" si="1120">AA496</f>
        <v>1</v>
      </c>
      <c r="AB497" s="411">
        <f t="shared" ref="AB497" si="1121">AB496</f>
        <v>0</v>
      </c>
      <c r="AC497" s="411">
        <f t="shared" ref="AC497" si="1122">AC496</f>
        <v>0</v>
      </c>
      <c r="AD497" s="411">
        <f t="shared" ref="AD497" si="1123">AD496</f>
        <v>0</v>
      </c>
      <c r="AE497" s="411">
        <f t="shared" ref="AE497" si="1124">AE496</f>
        <v>0</v>
      </c>
      <c r="AF497" s="411">
        <f t="shared" ref="AF497" si="1125">AF496</f>
        <v>0</v>
      </c>
      <c r="AG497" s="411">
        <f t="shared" ref="AG497" si="1126">AG496</f>
        <v>0</v>
      </c>
      <c r="AH497" s="411">
        <f t="shared" ref="AH497" si="1127">AH496</f>
        <v>0</v>
      </c>
      <c r="AI497" s="411">
        <f t="shared" ref="AI497" si="1128">AI496</f>
        <v>0</v>
      </c>
      <c r="AJ497" s="411">
        <f t="shared" ref="AJ497" si="1129">AJ496</f>
        <v>0</v>
      </c>
      <c r="AK497" s="411">
        <f t="shared" ref="AK497" si="1130">AK496</f>
        <v>0</v>
      </c>
      <c r="AL497" s="411">
        <f t="shared" ref="AL497" si="1131">AL496</f>
        <v>0</v>
      </c>
      <c r="AM497" s="306"/>
    </row>
    <row r="498" spans="1:39" outlineLevel="1">
      <c r="A498" s="532"/>
      <c r="B498" s="43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412"/>
      <c r="Z498" s="425"/>
      <c r="AA498" s="425"/>
      <c r="AB498" s="425"/>
      <c r="AC498" s="425"/>
      <c r="AD498" s="425"/>
      <c r="AE498" s="425"/>
      <c r="AF498" s="425"/>
      <c r="AG498" s="425"/>
      <c r="AH498" s="425"/>
      <c r="AI498" s="425"/>
      <c r="AJ498" s="425"/>
      <c r="AK498" s="425"/>
      <c r="AL498" s="425"/>
      <c r="AM498" s="306"/>
    </row>
    <row r="499" spans="1:39" outlineLevel="1">
      <c r="A499" s="532">
        <v>29</v>
      </c>
      <c r="B499" s="428" t="s">
        <v>756</v>
      </c>
      <c r="C499" s="291" t="s">
        <v>25</v>
      </c>
      <c r="D499" s="295">
        <v>16472454.797245434</v>
      </c>
      <c r="E499" s="295">
        <v>11929161.74835673</v>
      </c>
      <c r="F499" s="295">
        <v>11929161.74835673</v>
      </c>
      <c r="G499" s="295">
        <v>11929161.74835673</v>
      </c>
      <c r="H499" s="295"/>
      <c r="I499" s="295"/>
      <c r="J499" s="295"/>
      <c r="K499" s="295"/>
      <c r="L499" s="295"/>
      <c r="M499" s="295"/>
      <c r="N499" s="295">
        <v>3</v>
      </c>
      <c r="O499" s="295">
        <v>1129.7</v>
      </c>
      <c r="P499" s="295">
        <v>825.12309741881768</v>
      </c>
      <c r="Q499" s="295">
        <v>825.12309741881768</v>
      </c>
      <c r="R499" s="295">
        <v>825.12309741881768</v>
      </c>
      <c r="S499" s="295"/>
      <c r="T499" s="295"/>
      <c r="U499" s="295"/>
      <c r="V499" s="295"/>
      <c r="W499" s="295"/>
      <c r="X499" s="295"/>
      <c r="Y499" s="426">
        <v>1</v>
      </c>
      <c r="Z499" s="410"/>
      <c r="AA499" s="410"/>
      <c r="AB499" s="410"/>
      <c r="AC499" s="410"/>
      <c r="AD499" s="410"/>
      <c r="AE499" s="410"/>
      <c r="AF499" s="415"/>
      <c r="AG499" s="415"/>
      <c r="AH499" s="415"/>
      <c r="AI499" s="415"/>
      <c r="AJ499" s="415"/>
      <c r="AK499" s="415"/>
      <c r="AL499" s="415"/>
      <c r="AM499" s="296">
        <f>SUM(Y499:AL499)</f>
        <v>1</v>
      </c>
    </row>
    <row r="500" spans="1:39" outlineLevel="1">
      <c r="A500" s="532"/>
      <c r="B500" s="431" t="s">
        <v>308</v>
      </c>
      <c r="C500" s="291" t="s">
        <v>163</v>
      </c>
      <c r="D500" s="295"/>
      <c r="E500" s="295"/>
      <c r="F500" s="295"/>
      <c r="G500" s="295"/>
      <c r="H500" s="295"/>
      <c r="I500" s="295"/>
      <c r="J500" s="295"/>
      <c r="K500" s="295"/>
      <c r="L500" s="295"/>
      <c r="M500" s="295"/>
      <c r="N500" s="295">
        <f>N499</f>
        <v>3</v>
      </c>
      <c r="O500" s="295"/>
      <c r="P500" s="295"/>
      <c r="Q500" s="295"/>
      <c r="R500" s="295"/>
      <c r="S500" s="295"/>
      <c r="T500" s="295"/>
      <c r="U500" s="295"/>
      <c r="V500" s="295"/>
      <c r="W500" s="295"/>
      <c r="X500" s="295"/>
      <c r="Y500" s="411">
        <f>Y499</f>
        <v>1</v>
      </c>
      <c r="Z500" s="411">
        <f t="shared" ref="Z500" si="1132">Z499</f>
        <v>0</v>
      </c>
      <c r="AA500" s="411">
        <f t="shared" ref="AA500" si="1133">AA499</f>
        <v>0</v>
      </c>
      <c r="AB500" s="411">
        <f t="shared" ref="AB500" si="1134">AB499</f>
        <v>0</v>
      </c>
      <c r="AC500" s="411">
        <f t="shared" ref="AC500" si="1135">AC499</f>
        <v>0</v>
      </c>
      <c r="AD500" s="411">
        <f t="shared" ref="AD500" si="1136">AD499</f>
        <v>0</v>
      </c>
      <c r="AE500" s="411">
        <f t="shared" ref="AE500" si="1137">AE499</f>
        <v>0</v>
      </c>
      <c r="AF500" s="411">
        <f t="shared" ref="AF500" si="1138">AF499</f>
        <v>0</v>
      </c>
      <c r="AG500" s="411">
        <f t="shared" ref="AG500" si="1139">AG499</f>
        <v>0</v>
      </c>
      <c r="AH500" s="411">
        <f t="shared" ref="AH500" si="1140">AH499</f>
        <v>0</v>
      </c>
      <c r="AI500" s="411">
        <f t="shared" ref="AI500" si="1141">AI499</f>
        <v>0</v>
      </c>
      <c r="AJ500" s="411">
        <f t="shared" ref="AJ500" si="1142">AJ499</f>
        <v>0</v>
      </c>
      <c r="AK500" s="411">
        <f t="shared" ref="AK500" si="1143">AK499</f>
        <v>0</v>
      </c>
      <c r="AL500" s="411">
        <f t="shared" ref="AL500" si="1144">AL499</f>
        <v>0</v>
      </c>
      <c r="AM500" s="306"/>
    </row>
    <row r="501" spans="1:39" outlineLevel="1">
      <c r="A501" s="532"/>
      <c r="B501" s="431"/>
      <c r="C501" s="291"/>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412"/>
      <c r="Z501" s="425"/>
      <c r="AA501" s="425"/>
      <c r="AB501" s="425"/>
      <c r="AC501" s="425"/>
      <c r="AD501" s="425"/>
      <c r="AE501" s="425"/>
      <c r="AF501" s="425"/>
      <c r="AG501" s="425"/>
      <c r="AH501" s="425"/>
      <c r="AI501" s="425"/>
      <c r="AJ501" s="425"/>
      <c r="AK501" s="425"/>
      <c r="AL501" s="425"/>
      <c r="AM501" s="306"/>
    </row>
    <row r="502" spans="1:39" ht="30" outlineLevel="1">
      <c r="A502" s="532">
        <v>30</v>
      </c>
      <c r="B502" s="428" t="s">
        <v>122</v>
      </c>
      <c r="C502" s="291" t="s">
        <v>25</v>
      </c>
      <c r="D502" s="295">
        <v>952273.77081996249</v>
      </c>
      <c r="E502" s="295">
        <v>952273.77081996249</v>
      </c>
      <c r="F502" s="295">
        <v>952273.77081996249</v>
      </c>
      <c r="G502" s="295">
        <v>952273.77081996249</v>
      </c>
      <c r="H502" s="295"/>
      <c r="I502" s="295"/>
      <c r="J502" s="295"/>
      <c r="K502" s="295"/>
      <c r="L502" s="295"/>
      <c r="M502" s="295"/>
      <c r="N502" s="295">
        <v>12</v>
      </c>
      <c r="O502" s="295">
        <v>119.08982995384596</v>
      </c>
      <c r="P502" s="295">
        <v>119.08982995384596</v>
      </c>
      <c r="Q502" s="295">
        <v>119.08982995384596</v>
      </c>
      <c r="R502" s="295">
        <v>119.08982995384596</v>
      </c>
      <c r="S502" s="295"/>
      <c r="T502" s="295"/>
      <c r="U502" s="295"/>
      <c r="V502" s="295"/>
      <c r="W502" s="295"/>
      <c r="X502" s="295"/>
      <c r="Y502" s="426"/>
      <c r="Z502" s="410"/>
      <c r="AA502" s="410">
        <v>1</v>
      </c>
      <c r="AB502" s="410"/>
      <c r="AC502" s="410"/>
      <c r="AD502" s="410"/>
      <c r="AE502" s="410"/>
      <c r="AF502" s="415"/>
      <c r="AG502" s="415"/>
      <c r="AH502" s="415"/>
      <c r="AI502" s="415"/>
      <c r="AJ502" s="415"/>
      <c r="AK502" s="415"/>
      <c r="AL502" s="415"/>
      <c r="AM502" s="296">
        <f>SUM(Y502:AL502)</f>
        <v>1</v>
      </c>
    </row>
    <row r="503" spans="1:39" outlineLevel="1">
      <c r="A503" s="532"/>
      <c r="B503" s="431" t="s">
        <v>308</v>
      </c>
      <c r="C503" s="291" t="s">
        <v>163</v>
      </c>
      <c r="D503" s="295">
        <v>355631.747106264</v>
      </c>
      <c r="E503" s="295">
        <v>355631.747106264</v>
      </c>
      <c r="F503" s="295">
        <v>355631.747106264</v>
      </c>
      <c r="G503" s="295">
        <v>355631.747106264</v>
      </c>
      <c r="H503" s="295"/>
      <c r="I503" s="295"/>
      <c r="J503" s="295"/>
      <c r="K503" s="295"/>
      <c r="L503" s="295"/>
      <c r="M503" s="295"/>
      <c r="N503" s="295">
        <f>N502</f>
        <v>12</v>
      </c>
      <c r="O503" s="295">
        <v>59.76</v>
      </c>
      <c r="P503" s="295">
        <v>59.76</v>
      </c>
      <c r="Q503" s="295">
        <v>59.76</v>
      </c>
      <c r="R503" s="295">
        <v>59.76</v>
      </c>
      <c r="S503" s="295"/>
      <c r="T503" s="295"/>
      <c r="U503" s="295"/>
      <c r="V503" s="295"/>
      <c r="W503" s="295"/>
      <c r="X503" s="295"/>
      <c r="Y503" s="411">
        <f>Y502</f>
        <v>0</v>
      </c>
      <c r="Z503" s="411">
        <f t="shared" ref="Z503" si="1145">Z502</f>
        <v>0</v>
      </c>
      <c r="AA503" s="411">
        <f t="shared" ref="AA503" si="1146">AA502</f>
        <v>1</v>
      </c>
      <c r="AB503" s="411">
        <f t="shared" ref="AB503" si="1147">AB502</f>
        <v>0</v>
      </c>
      <c r="AC503" s="411">
        <f t="shared" ref="AC503" si="1148">AC502</f>
        <v>0</v>
      </c>
      <c r="AD503" s="411">
        <f t="shared" ref="AD503" si="1149">AD502</f>
        <v>0</v>
      </c>
      <c r="AE503" s="411">
        <f t="shared" ref="AE503" si="1150">AE502</f>
        <v>0</v>
      </c>
      <c r="AF503" s="411">
        <f t="shared" ref="AF503" si="1151">AF502</f>
        <v>0</v>
      </c>
      <c r="AG503" s="411">
        <f t="shared" ref="AG503" si="1152">AG502</f>
        <v>0</v>
      </c>
      <c r="AH503" s="411">
        <f t="shared" ref="AH503" si="1153">AH502</f>
        <v>0</v>
      </c>
      <c r="AI503" s="411">
        <f t="shared" ref="AI503" si="1154">AI502</f>
        <v>0</v>
      </c>
      <c r="AJ503" s="411">
        <f t="shared" ref="AJ503" si="1155">AJ502</f>
        <v>0</v>
      </c>
      <c r="AK503" s="411">
        <f t="shared" ref="AK503" si="1156">AK502</f>
        <v>0</v>
      </c>
      <c r="AL503" s="411">
        <f t="shared" ref="AL503" si="1157">AL502</f>
        <v>0</v>
      </c>
      <c r="AM503" s="306"/>
    </row>
    <row r="504" spans="1:39" outlineLevel="1">
      <c r="A504" s="532"/>
      <c r="B504" s="431"/>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412"/>
      <c r="Z504" s="425"/>
      <c r="AA504" s="425"/>
      <c r="AB504" s="425"/>
      <c r="AC504" s="425"/>
      <c r="AD504" s="425"/>
      <c r="AE504" s="425"/>
      <c r="AF504" s="425"/>
      <c r="AG504" s="425"/>
      <c r="AH504" s="425"/>
      <c r="AI504" s="425"/>
      <c r="AJ504" s="425"/>
      <c r="AK504" s="425"/>
      <c r="AL504" s="425"/>
      <c r="AM504" s="306"/>
    </row>
    <row r="505" spans="1:39" outlineLevel="1">
      <c r="A505" s="532">
        <v>31</v>
      </c>
      <c r="B505" s="428" t="s">
        <v>757</v>
      </c>
      <c r="C505" s="291" t="s">
        <v>25</v>
      </c>
      <c r="D505" s="295">
        <v>467509.71998708759</v>
      </c>
      <c r="E505" s="295">
        <v>467509.71998708759</v>
      </c>
      <c r="F505" s="295">
        <v>467509.71998708759</v>
      </c>
      <c r="G505" s="295">
        <v>467509.71998708759</v>
      </c>
      <c r="H505" s="295"/>
      <c r="I505" s="295"/>
      <c r="J505" s="295"/>
      <c r="K505" s="295"/>
      <c r="L505" s="295"/>
      <c r="M505" s="295"/>
      <c r="N505" s="295">
        <v>12</v>
      </c>
      <c r="O505" s="295">
        <v>47.906988039313887</v>
      </c>
      <c r="P505" s="295">
        <v>47.906988039313887</v>
      </c>
      <c r="Q505" s="295">
        <v>47.906988039313887</v>
      </c>
      <c r="R505" s="295">
        <v>47.906988039313887</v>
      </c>
      <c r="S505" s="295"/>
      <c r="T505" s="295"/>
      <c r="U505" s="295"/>
      <c r="V505" s="295"/>
      <c r="W505" s="295"/>
      <c r="X505" s="295"/>
      <c r="Y505" s="426">
        <v>1</v>
      </c>
      <c r="Z505" s="410"/>
      <c r="AA505" s="410"/>
      <c r="AB505" s="410"/>
      <c r="AC505" s="410"/>
      <c r="AD505" s="410"/>
      <c r="AE505" s="410"/>
      <c r="AF505" s="415"/>
      <c r="AG505" s="415"/>
      <c r="AH505" s="415"/>
      <c r="AI505" s="415"/>
      <c r="AJ505" s="415"/>
      <c r="AK505" s="415"/>
      <c r="AL505" s="415"/>
      <c r="AM505" s="296">
        <f>SUM(Y505:AL505)</f>
        <v>1</v>
      </c>
    </row>
    <row r="506" spans="1:39" outlineLevel="1">
      <c r="A506" s="532"/>
      <c r="B506" s="431" t="s">
        <v>308</v>
      </c>
      <c r="C506" s="291" t="s">
        <v>163</v>
      </c>
      <c r="D506" s="295"/>
      <c r="E506" s="295"/>
      <c r="F506" s="295"/>
      <c r="G506" s="295"/>
      <c r="H506" s="295"/>
      <c r="I506" s="295"/>
      <c r="J506" s="295"/>
      <c r="K506" s="295"/>
      <c r="L506" s="295"/>
      <c r="M506" s="295"/>
      <c r="N506" s="295">
        <f>N505</f>
        <v>12</v>
      </c>
      <c r="O506" s="295"/>
      <c r="P506" s="295"/>
      <c r="Q506" s="295"/>
      <c r="R506" s="295"/>
      <c r="S506" s="295"/>
      <c r="T506" s="295"/>
      <c r="U506" s="295"/>
      <c r="V506" s="295"/>
      <c r="W506" s="295"/>
      <c r="X506" s="295"/>
      <c r="Y506" s="411">
        <f>Y505</f>
        <v>1</v>
      </c>
      <c r="Z506" s="411">
        <f t="shared" ref="Z506" si="1158">Z505</f>
        <v>0</v>
      </c>
      <c r="AA506" s="411">
        <f t="shared" ref="AA506" si="1159">AA505</f>
        <v>0</v>
      </c>
      <c r="AB506" s="411">
        <f t="shared" ref="AB506" si="1160">AB505</f>
        <v>0</v>
      </c>
      <c r="AC506" s="411">
        <f t="shared" ref="AC506" si="1161">AC505</f>
        <v>0</v>
      </c>
      <c r="AD506" s="411">
        <f t="shared" ref="AD506" si="1162">AD505</f>
        <v>0</v>
      </c>
      <c r="AE506" s="411">
        <f t="shared" ref="AE506" si="1163">AE505</f>
        <v>0</v>
      </c>
      <c r="AF506" s="411">
        <f t="shared" ref="AF506" si="1164">AF505</f>
        <v>0</v>
      </c>
      <c r="AG506" s="411">
        <f t="shared" ref="AG506" si="1165">AG505</f>
        <v>0</v>
      </c>
      <c r="AH506" s="411">
        <f t="shared" ref="AH506" si="1166">AH505</f>
        <v>0</v>
      </c>
      <c r="AI506" s="411">
        <f t="shared" ref="AI506" si="1167">AI505</f>
        <v>0</v>
      </c>
      <c r="AJ506" s="411">
        <f t="shared" ref="AJ506" si="1168">AJ505</f>
        <v>0</v>
      </c>
      <c r="AK506" s="411">
        <f t="shared" ref="AK506" si="1169">AK505</f>
        <v>0</v>
      </c>
      <c r="AL506" s="411">
        <f t="shared" ref="AL506" si="1170">AL505</f>
        <v>0</v>
      </c>
      <c r="AM506" s="306"/>
    </row>
    <row r="507" spans="1:39" outlineLevel="1">
      <c r="A507" s="532"/>
      <c r="B507" s="428"/>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412"/>
      <c r="Z507" s="425"/>
      <c r="AA507" s="425"/>
      <c r="AB507" s="425"/>
      <c r="AC507" s="425"/>
      <c r="AD507" s="425"/>
      <c r="AE507" s="425"/>
      <c r="AF507" s="425"/>
      <c r="AG507" s="425"/>
      <c r="AH507" s="425"/>
      <c r="AI507" s="425"/>
      <c r="AJ507" s="425"/>
      <c r="AK507" s="425"/>
      <c r="AL507" s="425"/>
      <c r="AM507" s="306"/>
    </row>
    <row r="508" spans="1:39" ht="30" outlineLevel="1">
      <c r="A508" s="532">
        <v>31</v>
      </c>
      <c r="B508" s="428" t="s">
        <v>758</v>
      </c>
      <c r="C508" s="291" t="s">
        <v>25</v>
      </c>
      <c r="D508" s="295">
        <v>755897.48091871967</v>
      </c>
      <c r="E508" s="295">
        <v>757635.19925532315</v>
      </c>
      <c r="F508" s="295">
        <v>757635.19925532315</v>
      </c>
      <c r="G508" s="295">
        <v>703359.61359091674</v>
      </c>
      <c r="H508" s="295"/>
      <c r="I508" s="295"/>
      <c r="J508" s="295"/>
      <c r="K508" s="295"/>
      <c r="L508" s="295"/>
      <c r="M508" s="295"/>
      <c r="N508" s="295">
        <v>12</v>
      </c>
      <c r="O508" s="295">
        <v>114.409626808567</v>
      </c>
      <c r="P508" s="295">
        <v>114.91586409533056</v>
      </c>
      <c r="Q508" s="295">
        <v>114.91586409533056</v>
      </c>
      <c r="R508" s="295">
        <v>104.79111836005914</v>
      </c>
      <c r="S508" s="295"/>
      <c r="T508" s="295"/>
      <c r="U508" s="295"/>
      <c r="V508" s="295"/>
      <c r="W508" s="295"/>
      <c r="X508" s="295"/>
      <c r="Y508" s="426"/>
      <c r="Z508" s="410">
        <v>0.75</v>
      </c>
      <c r="AA508" s="410">
        <v>0.25</v>
      </c>
      <c r="AB508" s="410"/>
      <c r="AC508" s="410"/>
      <c r="AD508" s="410"/>
      <c r="AE508" s="410"/>
      <c r="AF508" s="415"/>
      <c r="AG508" s="415"/>
      <c r="AH508" s="415"/>
      <c r="AI508" s="415"/>
      <c r="AJ508" s="415"/>
      <c r="AK508" s="415"/>
      <c r="AL508" s="415"/>
      <c r="AM508" s="296">
        <f>SUM(Y508:AL508)</f>
        <v>1</v>
      </c>
    </row>
    <row r="509" spans="1:39" outlineLevel="1">
      <c r="A509" s="532"/>
      <c r="B509" s="431" t="s">
        <v>308</v>
      </c>
      <c r="C509" s="291" t="s">
        <v>163</v>
      </c>
      <c r="D509" s="295"/>
      <c r="E509" s="295"/>
      <c r="F509" s="295"/>
      <c r="G509" s="295"/>
      <c r="H509" s="295"/>
      <c r="I509" s="295"/>
      <c r="J509" s="295"/>
      <c r="K509" s="295"/>
      <c r="L509" s="295"/>
      <c r="M509" s="295"/>
      <c r="N509" s="295">
        <f>N508</f>
        <v>12</v>
      </c>
      <c r="O509" s="295"/>
      <c r="P509" s="295"/>
      <c r="Q509" s="295"/>
      <c r="R509" s="295"/>
      <c r="S509" s="295"/>
      <c r="T509" s="295"/>
      <c r="U509" s="295"/>
      <c r="V509" s="295"/>
      <c r="W509" s="295"/>
      <c r="X509" s="295"/>
      <c r="Y509" s="411">
        <f>Y508</f>
        <v>0</v>
      </c>
      <c r="Z509" s="411">
        <f t="shared" ref="Z509:AL509" si="1171">Z508</f>
        <v>0.75</v>
      </c>
      <c r="AA509" s="411">
        <f t="shared" si="1171"/>
        <v>0.25</v>
      </c>
      <c r="AB509" s="411">
        <f t="shared" si="1171"/>
        <v>0</v>
      </c>
      <c r="AC509" s="411">
        <f t="shared" si="1171"/>
        <v>0</v>
      </c>
      <c r="AD509" s="411">
        <f t="shared" si="1171"/>
        <v>0</v>
      </c>
      <c r="AE509" s="411">
        <f t="shared" si="1171"/>
        <v>0</v>
      </c>
      <c r="AF509" s="411">
        <f t="shared" si="1171"/>
        <v>0</v>
      </c>
      <c r="AG509" s="411">
        <f t="shared" si="1171"/>
        <v>0</v>
      </c>
      <c r="AH509" s="411">
        <f t="shared" si="1171"/>
        <v>0</v>
      </c>
      <c r="AI509" s="411">
        <f t="shared" si="1171"/>
        <v>0</v>
      </c>
      <c r="AJ509" s="411">
        <f t="shared" si="1171"/>
        <v>0</v>
      </c>
      <c r="AK509" s="411">
        <f t="shared" si="1171"/>
        <v>0</v>
      </c>
      <c r="AL509" s="411">
        <f t="shared" si="1171"/>
        <v>0</v>
      </c>
      <c r="AM509" s="306"/>
    </row>
    <row r="510" spans="1:39" outlineLevel="1">
      <c r="A510" s="532"/>
      <c r="B510" s="428"/>
      <c r="C510" s="291"/>
      <c r="D510" s="291"/>
      <c r="E510" s="291"/>
      <c r="F510" s="291"/>
      <c r="G510" s="291"/>
      <c r="H510" s="291"/>
      <c r="I510" s="291"/>
      <c r="J510" s="291"/>
      <c r="K510" s="291"/>
      <c r="L510" s="291"/>
      <c r="M510" s="291"/>
      <c r="N510" s="291"/>
      <c r="O510" s="291"/>
      <c r="P510" s="291"/>
      <c r="Q510" s="291"/>
      <c r="R510" s="291"/>
      <c r="S510" s="291"/>
      <c r="T510" s="291"/>
      <c r="U510" s="291"/>
      <c r="V510" s="291"/>
      <c r="W510" s="291"/>
      <c r="X510" s="291"/>
      <c r="Y510" s="412"/>
      <c r="Z510" s="425"/>
      <c r="AA510" s="425"/>
      <c r="AB510" s="425"/>
      <c r="AC510" s="425"/>
      <c r="AD510" s="425"/>
      <c r="AE510" s="425"/>
      <c r="AF510" s="425"/>
      <c r="AG510" s="425"/>
      <c r="AH510" s="425"/>
      <c r="AI510" s="425"/>
      <c r="AJ510" s="425"/>
      <c r="AK510" s="425"/>
      <c r="AL510" s="425"/>
      <c r="AM510" s="306"/>
    </row>
    <row r="511" spans="1:39" ht="30" outlineLevel="1">
      <c r="A511" s="532">
        <v>32</v>
      </c>
      <c r="B511" s="428" t="s">
        <v>124</v>
      </c>
      <c r="C511" s="291" t="s">
        <v>25</v>
      </c>
      <c r="D511" s="295"/>
      <c r="E511" s="295"/>
      <c r="F511" s="295"/>
      <c r="G511" s="295"/>
      <c r="H511" s="295"/>
      <c r="I511" s="295"/>
      <c r="J511" s="295"/>
      <c r="K511" s="295"/>
      <c r="L511" s="295"/>
      <c r="M511" s="295"/>
      <c r="N511" s="295">
        <v>12</v>
      </c>
      <c r="O511" s="295"/>
      <c r="P511" s="295"/>
      <c r="Q511" s="295"/>
      <c r="R511" s="295"/>
      <c r="S511" s="295"/>
      <c r="T511" s="295"/>
      <c r="U511" s="295"/>
      <c r="V511" s="295"/>
      <c r="W511" s="295"/>
      <c r="X511" s="295"/>
      <c r="Y511" s="426"/>
      <c r="Z511" s="410"/>
      <c r="AA511" s="410"/>
      <c r="AB511" s="410"/>
      <c r="AC511" s="410"/>
      <c r="AD511" s="410"/>
      <c r="AE511" s="410"/>
      <c r="AF511" s="415"/>
      <c r="AG511" s="415"/>
      <c r="AH511" s="415"/>
      <c r="AI511" s="415"/>
      <c r="AJ511" s="415"/>
      <c r="AK511" s="415"/>
      <c r="AL511" s="415"/>
      <c r="AM511" s="296">
        <f>SUM(Y511:AL511)</f>
        <v>0</v>
      </c>
    </row>
    <row r="512" spans="1:39" outlineLevel="1">
      <c r="A512" s="532"/>
      <c r="B512" s="431" t="s">
        <v>308</v>
      </c>
      <c r="C512" s="291" t="s">
        <v>163</v>
      </c>
      <c r="D512" s="295">
        <v>5439414.7293083463</v>
      </c>
      <c r="E512" s="295">
        <v>4101025.4282862791</v>
      </c>
      <c r="F512" s="295">
        <v>2099143.4045202024</v>
      </c>
      <c r="G512" s="295">
        <v>2081394.0013916914</v>
      </c>
      <c r="H512" s="295"/>
      <c r="I512" s="295"/>
      <c r="J512" s="295"/>
      <c r="K512" s="295"/>
      <c r="L512" s="295"/>
      <c r="M512" s="295"/>
      <c r="N512" s="295">
        <f>N511</f>
        <v>12</v>
      </c>
      <c r="O512" s="295"/>
      <c r="P512" s="295"/>
      <c r="Q512" s="295"/>
      <c r="R512" s="295"/>
      <c r="S512" s="295"/>
      <c r="T512" s="295"/>
      <c r="U512" s="295"/>
      <c r="V512" s="295"/>
      <c r="W512" s="295"/>
      <c r="X512" s="295"/>
      <c r="Y512" s="411">
        <f>Y511</f>
        <v>0</v>
      </c>
      <c r="Z512" s="411">
        <v>8.5280360728186372E-2</v>
      </c>
      <c r="AA512" s="411">
        <v>0.91471963927181354</v>
      </c>
      <c r="AB512" s="411">
        <f t="shared" ref="AB512" si="1172">AB511</f>
        <v>0</v>
      </c>
      <c r="AC512" s="411">
        <f t="shared" ref="AC512" si="1173">AC511</f>
        <v>0</v>
      </c>
      <c r="AD512" s="411">
        <f t="shared" ref="AD512" si="1174">AD511</f>
        <v>0</v>
      </c>
      <c r="AE512" s="411">
        <f t="shared" ref="AE512" si="1175">AE511</f>
        <v>0</v>
      </c>
      <c r="AF512" s="411">
        <f t="shared" ref="AF512" si="1176">AF511</f>
        <v>0</v>
      </c>
      <c r="AG512" s="411">
        <f t="shared" ref="AG512" si="1177">AG511</f>
        <v>0</v>
      </c>
      <c r="AH512" s="411">
        <f t="shared" ref="AH512" si="1178">AH511</f>
        <v>0</v>
      </c>
      <c r="AI512" s="411">
        <f t="shared" ref="AI512" si="1179">AI511</f>
        <v>0</v>
      </c>
      <c r="AJ512" s="411">
        <f t="shared" ref="AJ512" si="1180">AJ511</f>
        <v>0</v>
      </c>
      <c r="AK512" s="411">
        <f t="shared" ref="AK512" si="1181">AK511</f>
        <v>0</v>
      </c>
      <c r="AL512" s="411">
        <f t="shared" ref="AL512" si="1182">AL511</f>
        <v>0</v>
      </c>
      <c r="AM512" s="306"/>
    </row>
    <row r="513" spans="1:39" outlineLevel="1">
      <c r="A513" s="532"/>
      <c r="B513" s="428"/>
      <c r="C513" s="291"/>
      <c r="D513" s="291"/>
      <c r="E513" s="291"/>
      <c r="F513" s="291"/>
      <c r="G513" s="291"/>
      <c r="H513" s="291"/>
      <c r="I513" s="291"/>
      <c r="J513" s="291"/>
      <c r="K513" s="291"/>
      <c r="L513" s="291"/>
      <c r="M513" s="291"/>
      <c r="N513" s="291"/>
      <c r="O513" s="291"/>
      <c r="P513" s="291"/>
      <c r="Q513" s="291"/>
      <c r="R513" s="291"/>
      <c r="S513" s="291"/>
      <c r="T513" s="291"/>
      <c r="U513" s="291"/>
      <c r="V513" s="291"/>
      <c r="W513" s="291"/>
      <c r="X513" s="291"/>
      <c r="Y513" s="412"/>
      <c r="Z513" s="425"/>
      <c r="AA513" s="425"/>
      <c r="AB513" s="425"/>
      <c r="AC513" s="425"/>
      <c r="AD513" s="425"/>
      <c r="AE513" s="425"/>
      <c r="AF513" s="425"/>
      <c r="AG513" s="425"/>
      <c r="AH513" s="425"/>
      <c r="AI513" s="425"/>
      <c r="AJ513" s="425"/>
      <c r="AK513" s="425"/>
      <c r="AL513" s="425"/>
      <c r="AM513" s="306"/>
    </row>
    <row r="514" spans="1:39" ht="15.75" outlineLevel="1">
      <c r="A514" s="532"/>
      <c r="B514" s="504" t="s">
        <v>501</v>
      </c>
      <c r="C514" s="291"/>
      <c r="D514" s="291"/>
      <c r="E514" s="291"/>
      <c r="F514" s="291"/>
      <c r="G514" s="291"/>
      <c r="H514" s="291"/>
      <c r="I514" s="291"/>
      <c r="J514" s="291"/>
      <c r="K514" s="291"/>
      <c r="L514" s="291"/>
      <c r="M514" s="291"/>
      <c r="N514" s="291"/>
      <c r="O514" s="291"/>
      <c r="P514" s="291"/>
      <c r="Q514" s="291"/>
      <c r="R514" s="291"/>
      <c r="S514" s="291"/>
      <c r="T514" s="291"/>
      <c r="U514" s="291"/>
      <c r="V514" s="291"/>
      <c r="W514" s="291"/>
      <c r="X514" s="291"/>
      <c r="Y514" s="412"/>
      <c r="Z514" s="425"/>
      <c r="AA514" s="425"/>
      <c r="AB514" s="425"/>
      <c r="AC514" s="425"/>
      <c r="AD514" s="425"/>
      <c r="AE514" s="425"/>
      <c r="AF514" s="425"/>
      <c r="AG514" s="425"/>
      <c r="AH514" s="425"/>
      <c r="AI514" s="425"/>
      <c r="AJ514" s="425"/>
      <c r="AK514" s="425"/>
      <c r="AL514" s="425"/>
      <c r="AM514" s="306"/>
    </row>
    <row r="515" spans="1:39" outlineLevel="1">
      <c r="A515" s="532">
        <v>33</v>
      </c>
      <c r="B515" s="428" t="s">
        <v>125</v>
      </c>
      <c r="C515" s="291" t="s">
        <v>25</v>
      </c>
      <c r="D515" s="295">
        <v>1340491.4006038113</v>
      </c>
      <c r="E515" s="295">
        <v>1343573.03077945</v>
      </c>
      <c r="F515" s="295">
        <v>1343573.03077945</v>
      </c>
      <c r="G515" s="295">
        <v>1247321.9416007369</v>
      </c>
      <c r="H515" s="295"/>
      <c r="I515" s="295"/>
      <c r="J515" s="295"/>
      <c r="K515" s="295"/>
      <c r="L515" s="295"/>
      <c r="M515" s="295"/>
      <c r="N515" s="295">
        <v>12</v>
      </c>
      <c r="O515" s="295">
        <v>198.43215692651373</v>
      </c>
      <c r="P515" s="295">
        <v>199.31017531999385</v>
      </c>
      <c r="Q515" s="295">
        <v>199.31017531999385</v>
      </c>
      <c r="R515" s="295">
        <v>181.74980745039088</v>
      </c>
      <c r="S515" s="295"/>
      <c r="T515" s="295"/>
      <c r="U515" s="295"/>
      <c r="V515" s="295"/>
      <c r="W515" s="295"/>
      <c r="X515" s="295"/>
      <c r="Y515" s="426"/>
      <c r="Z515" s="410">
        <v>0.80904648100389576</v>
      </c>
      <c r="AA515" s="410">
        <v>0.19095351899610416</v>
      </c>
      <c r="AB515" s="410"/>
      <c r="AC515" s="410"/>
      <c r="AD515" s="410"/>
      <c r="AE515" s="410"/>
      <c r="AF515" s="415"/>
      <c r="AG515" s="415"/>
      <c r="AH515" s="415"/>
      <c r="AI515" s="415"/>
      <c r="AJ515" s="415"/>
      <c r="AK515" s="415"/>
      <c r="AL515" s="415"/>
      <c r="AM515" s="296">
        <f>SUM(Y515:AL515)</f>
        <v>0.99999999999999989</v>
      </c>
    </row>
    <row r="516" spans="1:39" outlineLevel="1">
      <c r="A516" s="532"/>
      <c r="B516" s="431" t="s">
        <v>308</v>
      </c>
      <c r="C516" s="291" t="s">
        <v>163</v>
      </c>
      <c r="D516" s="295"/>
      <c r="E516" s="295"/>
      <c r="F516" s="295"/>
      <c r="G516" s="295"/>
      <c r="H516" s="295"/>
      <c r="I516" s="295"/>
      <c r="J516" s="295"/>
      <c r="K516" s="295"/>
      <c r="L516" s="295"/>
      <c r="M516" s="295"/>
      <c r="N516" s="295">
        <f>N515</f>
        <v>12</v>
      </c>
      <c r="O516" s="295"/>
      <c r="P516" s="295"/>
      <c r="Q516" s="295"/>
      <c r="R516" s="295"/>
      <c r="S516" s="295"/>
      <c r="T516" s="295"/>
      <c r="U516" s="295"/>
      <c r="V516" s="295"/>
      <c r="W516" s="295"/>
      <c r="X516" s="295"/>
      <c r="Y516" s="411">
        <f>Y515</f>
        <v>0</v>
      </c>
      <c r="Z516" s="411">
        <f t="shared" ref="Z516" si="1183">Z515</f>
        <v>0.80904648100389576</v>
      </c>
      <c r="AA516" s="411">
        <f t="shared" ref="AA516" si="1184">AA515</f>
        <v>0.19095351899610416</v>
      </c>
      <c r="AB516" s="411">
        <f t="shared" ref="AB516" si="1185">AB515</f>
        <v>0</v>
      </c>
      <c r="AC516" s="411">
        <f t="shared" ref="AC516" si="1186">AC515</f>
        <v>0</v>
      </c>
      <c r="AD516" s="411">
        <f t="shared" ref="AD516" si="1187">AD515</f>
        <v>0</v>
      </c>
      <c r="AE516" s="411">
        <f t="shared" ref="AE516" si="1188">AE515</f>
        <v>0</v>
      </c>
      <c r="AF516" s="411">
        <f t="shared" ref="AF516" si="1189">AF515</f>
        <v>0</v>
      </c>
      <c r="AG516" s="411">
        <f t="shared" ref="AG516" si="1190">AG515</f>
        <v>0</v>
      </c>
      <c r="AH516" s="411">
        <f t="shared" ref="AH516" si="1191">AH515</f>
        <v>0</v>
      </c>
      <c r="AI516" s="411">
        <f t="shared" ref="AI516" si="1192">AI515</f>
        <v>0</v>
      </c>
      <c r="AJ516" s="411">
        <f t="shared" ref="AJ516" si="1193">AJ515</f>
        <v>0</v>
      </c>
      <c r="AK516" s="411">
        <f t="shared" ref="AK516" si="1194">AK515</f>
        <v>0</v>
      </c>
      <c r="AL516" s="411">
        <f t="shared" ref="AL516" si="1195">AL515</f>
        <v>0</v>
      </c>
      <c r="AM516" s="306"/>
    </row>
    <row r="517" spans="1:39" outlineLevel="1">
      <c r="A517" s="532"/>
      <c r="B517" s="428"/>
      <c r="C517" s="291"/>
      <c r="D517" s="291"/>
      <c r="E517" s="291"/>
      <c r="F517" s="291"/>
      <c r="G517" s="291"/>
      <c r="H517" s="291"/>
      <c r="I517" s="291"/>
      <c r="J517" s="291"/>
      <c r="K517" s="291"/>
      <c r="L517" s="291"/>
      <c r="M517" s="291"/>
      <c r="N517" s="291"/>
      <c r="O517" s="291"/>
      <c r="P517" s="291"/>
      <c r="Q517" s="291"/>
      <c r="R517" s="291"/>
      <c r="S517" s="291"/>
      <c r="T517" s="291"/>
      <c r="U517" s="291"/>
      <c r="V517" s="291"/>
      <c r="W517" s="291"/>
      <c r="X517" s="291"/>
      <c r="Y517" s="412"/>
      <c r="Z517" s="425"/>
      <c r="AA517" s="425"/>
      <c r="AB517" s="425"/>
      <c r="AC517" s="425"/>
      <c r="AD517" s="425"/>
      <c r="AE517" s="425"/>
      <c r="AF517" s="425"/>
      <c r="AG517" s="425"/>
      <c r="AH517" s="425"/>
      <c r="AI517" s="425"/>
      <c r="AJ517" s="425"/>
      <c r="AK517" s="425"/>
      <c r="AL517" s="425"/>
      <c r="AM517" s="306"/>
    </row>
    <row r="518" spans="1:39" ht="30" outlineLevel="1">
      <c r="A518" s="532">
        <v>34</v>
      </c>
      <c r="B518" s="428" t="s">
        <v>759</v>
      </c>
      <c r="C518" s="291" t="s">
        <v>25</v>
      </c>
      <c r="D518" s="295">
        <v>241357.08080497739</v>
      </c>
      <c r="E518" s="295">
        <v>241357.08080497739</v>
      </c>
      <c r="F518" s="295">
        <v>241357.08080497739</v>
      </c>
      <c r="G518" s="295">
        <v>241357.08080497739</v>
      </c>
      <c r="H518" s="295"/>
      <c r="I518" s="295"/>
      <c r="J518" s="295"/>
      <c r="K518" s="295"/>
      <c r="L518" s="295"/>
      <c r="M518" s="295"/>
      <c r="N518" s="295">
        <v>0</v>
      </c>
      <c r="O518" s="295"/>
      <c r="P518" s="295"/>
      <c r="Q518" s="295"/>
      <c r="R518" s="295"/>
      <c r="S518" s="295"/>
      <c r="T518" s="295"/>
      <c r="U518" s="295"/>
      <c r="V518" s="295"/>
      <c r="W518" s="295"/>
      <c r="X518" s="295"/>
      <c r="Y518" s="426"/>
      <c r="Z518" s="410"/>
      <c r="AA518" s="410">
        <v>1</v>
      </c>
      <c r="AB518" s="410"/>
      <c r="AC518" s="410"/>
      <c r="AD518" s="410"/>
      <c r="AE518" s="410"/>
      <c r="AF518" s="415"/>
      <c r="AG518" s="415"/>
      <c r="AH518" s="415"/>
      <c r="AI518" s="415"/>
      <c r="AJ518" s="415"/>
      <c r="AK518" s="415"/>
      <c r="AL518" s="415"/>
      <c r="AM518" s="296">
        <f>SUM(Y518:AL518)</f>
        <v>1</v>
      </c>
    </row>
    <row r="519" spans="1:39" outlineLevel="1">
      <c r="A519" s="532"/>
      <c r="B519" s="431" t="s">
        <v>308</v>
      </c>
      <c r="C519" s="291" t="s">
        <v>163</v>
      </c>
      <c r="D519" s="295"/>
      <c r="E519" s="295"/>
      <c r="F519" s="295"/>
      <c r="G519" s="295"/>
      <c r="H519" s="295"/>
      <c r="I519" s="295"/>
      <c r="J519" s="295"/>
      <c r="K519" s="295"/>
      <c r="L519" s="295"/>
      <c r="M519" s="295"/>
      <c r="N519" s="295">
        <f>N518</f>
        <v>0</v>
      </c>
      <c r="O519" s="295"/>
      <c r="P519" s="295"/>
      <c r="Q519" s="295"/>
      <c r="R519" s="295"/>
      <c r="S519" s="295"/>
      <c r="T519" s="295"/>
      <c r="U519" s="295"/>
      <c r="V519" s="295"/>
      <c r="W519" s="295"/>
      <c r="X519" s="295"/>
      <c r="Y519" s="411">
        <f>Y518</f>
        <v>0</v>
      </c>
      <c r="Z519" s="411">
        <f t="shared" ref="Z519" si="1196">Z518</f>
        <v>0</v>
      </c>
      <c r="AA519" s="411">
        <f t="shared" ref="AA519" si="1197">AA518</f>
        <v>1</v>
      </c>
      <c r="AB519" s="411">
        <f t="shared" ref="AB519" si="1198">AB518</f>
        <v>0</v>
      </c>
      <c r="AC519" s="411">
        <f t="shared" ref="AC519" si="1199">AC518</f>
        <v>0</v>
      </c>
      <c r="AD519" s="411">
        <f t="shared" ref="AD519" si="1200">AD518</f>
        <v>0</v>
      </c>
      <c r="AE519" s="411">
        <f t="shared" ref="AE519" si="1201">AE518</f>
        <v>0</v>
      </c>
      <c r="AF519" s="411">
        <f t="shared" ref="AF519" si="1202">AF518</f>
        <v>0</v>
      </c>
      <c r="AG519" s="411">
        <f t="shared" ref="AG519" si="1203">AG518</f>
        <v>0</v>
      </c>
      <c r="AH519" s="411">
        <f t="shared" ref="AH519" si="1204">AH518</f>
        <v>0</v>
      </c>
      <c r="AI519" s="411">
        <f t="shared" ref="AI519" si="1205">AI518</f>
        <v>0</v>
      </c>
      <c r="AJ519" s="411">
        <f t="shared" ref="AJ519" si="1206">AJ518</f>
        <v>0</v>
      </c>
      <c r="AK519" s="411">
        <f t="shared" ref="AK519" si="1207">AK518</f>
        <v>0</v>
      </c>
      <c r="AL519" s="411">
        <f t="shared" ref="AL519" si="1208">AL518</f>
        <v>0</v>
      </c>
      <c r="AM519" s="306"/>
    </row>
    <row r="520" spans="1:39" outlineLevel="1">
      <c r="A520" s="532"/>
      <c r="B520" s="428"/>
      <c r="C520" s="291"/>
      <c r="D520" s="291"/>
      <c r="E520" s="291"/>
      <c r="F520" s="291"/>
      <c r="G520" s="291"/>
      <c r="H520" s="291"/>
      <c r="I520" s="291"/>
      <c r="J520" s="291"/>
      <c r="K520" s="291"/>
      <c r="L520" s="291"/>
      <c r="M520" s="291"/>
      <c r="N520" s="291"/>
      <c r="O520" s="291"/>
      <c r="P520" s="291"/>
      <c r="Q520" s="291"/>
      <c r="R520" s="291"/>
      <c r="S520" s="291"/>
      <c r="T520" s="291"/>
      <c r="U520" s="291"/>
      <c r="V520" s="291"/>
      <c r="W520" s="291"/>
      <c r="X520" s="291"/>
      <c r="Y520" s="412"/>
      <c r="Z520" s="425"/>
      <c r="AA520" s="425"/>
      <c r="AB520" s="425"/>
      <c r="AC520" s="425"/>
      <c r="AD520" s="425"/>
      <c r="AE520" s="425"/>
      <c r="AF520" s="425"/>
      <c r="AG520" s="425"/>
      <c r="AH520" s="425"/>
      <c r="AI520" s="425"/>
      <c r="AJ520" s="425"/>
      <c r="AK520" s="425"/>
      <c r="AL520" s="425"/>
      <c r="AM520" s="306"/>
    </row>
    <row r="521" spans="1:39" outlineLevel="1">
      <c r="A521" s="532">
        <v>35</v>
      </c>
      <c r="B521" s="428" t="s">
        <v>127</v>
      </c>
      <c r="C521" s="291" t="s">
        <v>25</v>
      </c>
      <c r="D521" s="295">
        <v>6170846.5906577576</v>
      </c>
      <c r="E521" s="295">
        <v>6170846.5906577576</v>
      </c>
      <c r="F521" s="295">
        <v>6170846.5906577576</v>
      </c>
      <c r="G521" s="295">
        <v>6170846.5906577576</v>
      </c>
      <c r="H521" s="295"/>
      <c r="I521" s="295"/>
      <c r="J521" s="295"/>
      <c r="K521" s="295"/>
      <c r="L521" s="295"/>
      <c r="M521" s="295"/>
      <c r="N521" s="295">
        <v>0</v>
      </c>
      <c r="O521" s="295">
        <v>985.87278051122053</v>
      </c>
      <c r="P521" s="295">
        <v>985.87278051122053</v>
      </c>
      <c r="Q521" s="295">
        <v>985.87278051122053</v>
      </c>
      <c r="R521" s="295">
        <v>985.87278051122053</v>
      </c>
      <c r="S521" s="295"/>
      <c r="T521" s="295"/>
      <c r="U521" s="295"/>
      <c r="V521" s="295"/>
      <c r="W521" s="295"/>
      <c r="X521" s="295"/>
      <c r="Y521" s="426">
        <v>1</v>
      </c>
      <c r="Z521" s="410"/>
      <c r="AA521" s="410"/>
      <c r="AB521" s="410"/>
      <c r="AC521" s="410"/>
      <c r="AD521" s="410"/>
      <c r="AE521" s="410"/>
      <c r="AF521" s="415"/>
      <c r="AG521" s="415"/>
      <c r="AH521" s="415"/>
      <c r="AI521" s="415"/>
      <c r="AJ521" s="415"/>
      <c r="AK521" s="415"/>
      <c r="AL521" s="415"/>
      <c r="AM521" s="296">
        <f>SUM(Y521:AL521)</f>
        <v>1</v>
      </c>
    </row>
    <row r="522" spans="1:39" outlineLevel="1">
      <c r="A522" s="532"/>
      <c r="B522" s="431" t="s">
        <v>308</v>
      </c>
      <c r="C522" s="291" t="s">
        <v>163</v>
      </c>
      <c r="D522" s="295"/>
      <c r="E522" s="295"/>
      <c r="F522" s="295"/>
      <c r="G522" s="295"/>
      <c r="H522" s="295"/>
      <c r="I522" s="295"/>
      <c r="J522" s="295"/>
      <c r="K522" s="295"/>
      <c r="L522" s="295"/>
      <c r="M522" s="295"/>
      <c r="N522" s="295">
        <f>N521</f>
        <v>0</v>
      </c>
      <c r="O522" s="295"/>
      <c r="P522" s="295"/>
      <c r="Q522" s="295"/>
      <c r="R522" s="295"/>
      <c r="S522" s="295"/>
      <c r="T522" s="295"/>
      <c r="U522" s="295"/>
      <c r="V522" s="295"/>
      <c r="W522" s="295"/>
      <c r="X522" s="295"/>
      <c r="Y522" s="411">
        <f>Y521</f>
        <v>1</v>
      </c>
      <c r="Z522" s="411">
        <f t="shared" ref="Z522" si="1209">Z521</f>
        <v>0</v>
      </c>
      <c r="AA522" s="411">
        <f t="shared" ref="AA522" si="1210">AA521</f>
        <v>0</v>
      </c>
      <c r="AB522" s="411">
        <f t="shared" ref="AB522" si="1211">AB521</f>
        <v>0</v>
      </c>
      <c r="AC522" s="411">
        <f t="shared" ref="AC522" si="1212">AC521</f>
        <v>0</v>
      </c>
      <c r="AD522" s="411">
        <f t="shared" ref="AD522" si="1213">AD521</f>
        <v>0</v>
      </c>
      <c r="AE522" s="411">
        <f t="shared" ref="AE522" si="1214">AE521</f>
        <v>0</v>
      </c>
      <c r="AF522" s="411">
        <f t="shared" ref="AF522" si="1215">AF521</f>
        <v>0</v>
      </c>
      <c r="AG522" s="411">
        <f t="shared" ref="AG522" si="1216">AG521</f>
        <v>0</v>
      </c>
      <c r="AH522" s="411">
        <f t="shared" ref="AH522" si="1217">AH521</f>
        <v>0</v>
      </c>
      <c r="AI522" s="411">
        <f t="shared" ref="AI522" si="1218">AI521</f>
        <v>0</v>
      </c>
      <c r="AJ522" s="411">
        <f t="shared" ref="AJ522" si="1219">AJ521</f>
        <v>0</v>
      </c>
      <c r="AK522" s="411">
        <f t="shared" ref="AK522" si="1220">AK521</f>
        <v>0</v>
      </c>
      <c r="AL522" s="411">
        <f t="shared" ref="AL522" si="1221">AL521</f>
        <v>0</v>
      </c>
      <c r="AM522" s="306"/>
    </row>
    <row r="523" spans="1:39" outlineLevel="1">
      <c r="A523" s="532"/>
      <c r="B523" s="431"/>
      <c r="C523" s="291"/>
      <c r="D523" s="291"/>
      <c r="E523" s="291"/>
      <c r="F523" s="291"/>
      <c r="G523" s="291"/>
      <c r="H523" s="291"/>
      <c r="I523" s="291"/>
      <c r="J523" s="291"/>
      <c r="K523" s="291"/>
      <c r="L523" s="291"/>
      <c r="M523" s="291"/>
      <c r="N523" s="291"/>
      <c r="O523" s="291"/>
      <c r="P523" s="291"/>
      <c r="Q523" s="291"/>
      <c r="R523" s="291"/>
      <c r="S523" s="291"/>
      <c r="T523" s="291"/>
      <c r="U523" s="291"/>
      <c r="V523" s="291"/>
      <c r="W523" s="291"/>
      <c r="X523" s="291"/>
      <c r="Y523" s="412"/>
      <c r="Z523" s="425"/>
      <c r="AA523" s="425"/>
      <c r="AB523" s="425"/>
      <c r="AC523" s="425"/>
      <c r="AD523" s="425"/>
      <c r="AE523" s="425"/>
      <c r="AF523" s="425"/>
      <c r="AG523" s="425"/>
      <c r="AH523" s="425"/>
      <c r="AI523" s="425"/>
      <c r="AJ523" s="425"/>
      <c r="AK523" s="425"/>
      <c r="AL523" s="425"/>
      <c r="AM523" s="306"/>
    </row>
    <row r="524" spans="1:39" outlineLevel="1">
      <c r="A524" s="532">
        <v>35</v>
      </c>
      <c r="B524" s="428" t="s">
        <v>760</v>
      </c>
      <c r="C524" s="291" t="s">
        <v>25</v>
      </c>
      <c r="D524" s="295"/>
      <c r="E524" s="295"/>
      <c r="F524" s="295"/>
      <c r="G524" s="295"/>
      <c r="H524" s="295"/>
      <c r="I524" s="295"/>
      <c r="J524" s="295"/>
      <c r="K524" s="295"/>
      <c r="L524" s="295"/>
      <c r="M524" s="295"/>
      <c r="N524" s="295">
        <v>0</v>
      </c>
      <c r="O524" s="295"/>
      <c r="P524" s="295"/>
      <c r="Q524" s="295"/>
      <c r="R524" s="295"/>
      <c r="S524" s="295"/>
      <c r="T524" s="295"/>
      <c r="U524" s="295"/>
      <c r="V524" s="295"/>
      <c r="W524" s="295"/>
      <c r="X524" s="295"/>
      <c r="Y524" s="426">
        <v>1</v>
      </c>
      <c r="Z524" s="410"/>
      <c r="AA524" s="410"/>
      <c r="AB524" s="410"/>
      <c r="AC524" s="410"/>
      <c r="AD524" s="410"/>
      <c r="AE524" s="410"/>
      <c r="AF524" s="415"/>
      <c r="AG524" s="415"/>
      <c r="AH524" s="415"/>
      <c r="AI524" s="415"/>
      <c r="AJ524" s="415"/>
      <c r="AK524" s="415"/>
      <c r="AL524" s="415"/>
      <c r="AM524" s="296">
        <f>SUM(Y524:AL524)</f>
        <v>1</v>
      </c>
    </row>
    <row r="525" spans="1:39" outlineLevel="1">
      <c r="A525" s="532"/>
      <c r="B525" s="431" t="s">
        <v>308</v>
      </c>
      <c r="C525" s="291" t="s">
        <v>163</v>
      </c>
      <c r="D525" s="295">
        <v>57344.791304347957</v>
      </c>
      <c r="E525" s="295">
        <v>57344.791304347957</v>
      </c>
      <c r="F525" s="295">
        <v>57344.791304347957</v>
      </c>
      <c r="G525" s="295">
        <v>57344.791304347957</v>
      </c>
      <c r="H525" s="295"/>
      <c r="I525" s="295"/>
      <c r="J525" s="295"/>
      <c r="K525" s="295"/>
      <c r="L525" s="295"/>
      <c r="M525" s="295"/>
      <c r="N525" s="295">
        <f>N524</f>
        <v>0</v>
      </c>
      <c r="O525" s="295"/>
      <c r="P525" s="295"/>
      <c r="Q525" s="295"/>
      <c r="R525" s="295"/>
      <c r="S525" s="295"/>
      <c r="T525" s="295"/>
      <c r="U525" s="295"/>
      <c r="V525" s="295"/>
      <c r="W525" s="295"/>
      <c r="X525" s="295"/>
      <c r="Y525" s="411">
        <f>Y524</f>
        <v>1</v>
      </c>
      <c r="Z525" s="411">
        <f t="shared" ref="Z525:AL525" si="1222">Z524</f>
        <v>0</v>
      </c>
      <c r="AA525" s="411">
        <f t="shared" si="1222"/>
        <v>0</v>
      </c>
      <c r="AB525" s="411">
        <f t="shared" si="1222"/>
        <v>0</v>
      </c>
      <c r="AC525" s="411">
        <f t="shared" si="1222"/>
        <v>0</v>
      </c>
      <c r="AD525" s="411">
        <f t="shared" si="1222"/>
        <v>0</v>
      </c>
      <c r="AE525" s="411">
        <f t="shared" si="1222"/>
        <v>0</v>
      </c>
      <c r="AF525" s="411">
        <f t="shared" si="1222"/>
        <v>0</v>
      </c>
      <c r="AG525" s="411">
        <f t="shared" si="1222"/>
        <v>0</v>
      </c>
      <c r="AH525" s="411">
        <f t="shared" si="1222"/>
        <v>0</v>
      </c>
      <c r="AI525" s="411">
        <f t="shared" si="1222"/>
        <v>0</v>
      </c>
      <c r="AJ525" s="411">
        <f t="shared" si="1222"/>
        <v>0</v>
      </c>
      <c r="AK525" s="411">
        <f t="shared" si="1222"/>
        <v>0</v>
      </c>
      <c r="AL525" s="411">
        <f t="shared" si="1222"/>
        <v>0</v>
      </c>
      <c r="AM525" s="306"/>
    </row>
    <row r="526" spans="1:39" outlineLevel="1">
      <c r="A526" s="532"/>
      <c r="B526" s="431"/>
      <c r="C526" s="291"/>
      <c r="D526" s="291"/>
      <c r="E526" s="291"/>
      <c r="F526" s="291"/>
      <c r="G526" s="291"/>
      <c r="H526" s="291"/>
      <c r="I526" s="291"/>
      <c r="J526" s="291"/>
      <c r="K526" s="291"/>
      <c r="L526" s="291"/>
      <c r="M526" s="291"/>
      <c r="N526" s="291"/>
      <c r="O526" s="291"/>
      <c r="P526" s="291"/>
      <c r="Q526" s="291"/>
      <c r="R526" s="291"/>
      <c r="S526" s="291"/>
      <c r="T526" s="291"/>
      <c r="U526" s="291"/>
      <c r="V526" s="291"/>
      <c r="W526" s="291"/>
      <c r="X526" s="291"/>
      <c r="Y526" s="412"/>
      <c r="Z526" s="425"/>
      <c r="AA526" s="425"/>
      <c r="AB526" s="425"/>
      <c r="AC526" s="425"/>
      <c r="AD526" s="425"/>
      <c r="AE526" s="425"/>
      <c r="AF526" s="425"/>
      <c r="AG526" s="425"/>
      <c r="AH526" s="425"/>
      <c r="AI526" s="425"/>
      <c r="AJ526" s="425"/>
      <c r="AK526" s="425"/>
      <c r="AL526" s="425"/>
      <c r="AM526" s="306"/>
    </row>
    <row r="527" spans="1:39" ht="15.75" outlineLevel="1">
      <c r="A527" s="532"/>
      <c r="B527" s="504" t="s">
        <v>502</v>
      </c>
      <c r="C527" s="291"/>
      <c r="D527" s="291"/>
      <c r="E527" s="291"/>
      <c r="F527" s="291"/>
      <c r="G527" s="291"/>
      <c r="H527" s="291"/>
      <c r="I527" s="291"/>
      <c r="J527" s="291"/>
      <c r="K527" s="291"/>
      <c r="L527" s="291"/>
      <c r="M527" s="291"/>
      <c r="N527" s="291"/>
      <c r="O527" s="291"/>
      <c r="P527" s="291"/>
      <c r="Q527" s="291"/>
      <c r="R527" s="291"/>
      <c r="S527" s="291"/>
      <c r="T527" s="291"/>
      <c r="U527" s="291"/>
      <c r="V527" s="291"/>
      <c r="W527" s="291"/>
      <c r="X527" s="291"/>
      <c r="Y527" s="412"/>
      <c r="Z527" s="425"/>
      <c r="AA527" s="425"/>
      <c r="AB527" s="425"/>
      <c r="AC527" s="425"/>
      <c r="AD527" s="425"/>
      <c r="AE527" s="425"/>
      <c r="AF527" s="425"/>
      <c r="AG527" s="425"/>
      <c r="AH527" s="425"/>
      <c r="AI527" s="425"/>
      <c r="AJ527" s="425"/>
      <c r="AK527" s="425"/>
      <c r="AL527" s="425"/>
      <c r="AM527" s="306"/>
    </row>
    <row r="528" spans="1:39" ht="45" outlineLevel="1">
      <c r="A528" s="532">
        <v>36</v>
      </c>
      <c r="B528" s="428" t="s">
        <v>128</v>
      </c>
      <c r="C528" s="291" t="s">
        <v>25</v>
      </c>
      <c r="D528" s="295"/>
      <c r="E528" s="295"/>
      <c r="F528" s="295"/>
      <c r="G528" s="295"/>
      <c r="H528" s="295"/>
      <c r="I528" s="295"/>
      <c r="J528" s="295"/>
      <c r="K528" s="295"/>
      <c r="L528" s="295"/>
      <c r="M528" s="295"/>
      <c r="N528" s="295">
        <v>12</v>
      </c>
      <c r="O528" s="295"/>
      <c r="P528" s="295"/>
      <c r="Q528" s="295"/>
      <c r="R528" s="295"/>
      <c r="S528" s="295"/>
      <c r="T528" s="295"/>
      <c r="U528" s="295"/>
      <c r="V528" s="295"/>
      <c r="W528" s="295"/>
      <c r="X528" s="295"/>
      <c r="Y528" s="426"/>
      <c r="Z528" s="410"/>
      <c r="AA528" s="410"/>
      <c r="AB528" s="410"/>
      <c r="AC528" s="410"/>
      <c r="AD528" s="410"/>
      <c r="AE528" s="410"/>
      <c r="AF528" s="415"/>
      <c r="AG528" s="415"/>
      <c r="AH528" s="415"/>
      <c r="AI528" s="415"/>
      <c r="AJ528" s="415"/>
      <c r="AK528" s="415"/>
      <c r="AL528" s="415"/>
      <c r="AM528" s="296">
        <f>SUM(Y528:AL528)</f>
        <v>0</v>
      </c>
    </row>
    <row r="529" spans="1:39" outlineLevel="1">
      <c r="A529" s="532"/>
      <c r="B529" s="431" t="s">
        <v>308</v>
      </c>
      <c r="C529" s="291" t="s">
        <v>163</v>
      </c>
      <c r="D529" s="295"/>
      <c r="E529" s="295"/>
      <c r="F529" s="295"/>
      <c r="G529" s="295"/>
      <c r="H529" s="295"/>
      <c r="I529" s="295"/>
      <c r="J529" s="295"/>
      <c r="K529" s="295"/>
      <c r="L529" s="295"/>
      <c r="M529" s="295"/>
      <c r="N529" s="295">
        <f>N528</f>
        <v>12</v>
      </c>
      <c r="O529" s="295"/>
      <c r="P529" s="295"/>
      <c r="Q529" s="295"/>
      <c r="R529" s="295"/>
      <c r="S529" s="295"/>
      <c r="T529" s="295"/>
      <c r="U529" s="295"/>
      <c r="V529" s="295"/>
      <c r="W529" s="295"/>
      <c r="X529" s="295"/>
      <c r="Y529" s="411">
        <f>Y528</f>
        <v>0</v>
      </c>
      <c r="Z529" s="411">
        <f t="shared" ref="Z529" si="1223">Z528</f>
        <v>0</v>
      </c>
      <c r="AA529" s="411">
        <f t="shared" ref="AA529" si="1224">AA528</f>
        <v>0</v>
      </c>
      <c r="AB529" s="411">
        <f t="shared" ref="AB529" si="1225">AB528</f>
        <v>0</v>
      </c>
      <c r="AC529" s="411">
        <f t="shared" ref="AC529" si="1226">AC528</f>
        <v>0</v>
      </c>
      <c r="AD529" s="411">
        <f t="shared" ref="AD529" si="1227">AD528</f>
        <v>0</v>
      </c>
      <c r="AE529" s="411">
        <f t="shared" ref="AE529" si="1228">AE528</f>
        <v>0</v>
      </c>
      <c r="AF529" s="411">
        <f t="shared" ref="AF529" si="1229">AF528</f>
        <v>0</v>
      </c>
      <c r="AG529" s="411">
        <f t="shared" ref="AG529" si="1230">AG528</f>
        <v>0</v>
      </c>
      <c r="AH529" s="411">
        <f t="shared" ref="AH529" si="1231">AH528</f>
        <v>0</v>
      </c>
      <c r="AI529" s="411">
        <f t="shared" ref="AI529" si="1232">AI528</f>
        <v>0</v>
      </c>
      <c r="AJ529" s="411">
        <f t="shared" ref="AJ529" si="1233">AJ528</f>
        <v>0</v>
      </c>
      <c r="AK529" s="411">
        <f t="shared" ref="AK529" si="1234">AK528</f>
        <v>0</v>
      </c>
      <c r="AL529" s="411">
        <f t="shared" ref="AL529" si="1235">AL528</f>
        <v>0</v>
      </c>
      <c r="AM529" s="306"/>
    </row>
    <row r="530" spans="1:39" outlineLevel="1">
      <c r="A530" s="532"/>
      <c r="B530" s="428"/>
      <c r="C530" s="291"/>
      <c r="D530" s="291"/>
      <c r="E530" s="291"/>
      <c r="F530" s="291"/>
      <c r="G530" s="291"/>
      <c r="H530" s="291"/>
      <c r="I530" s="291"/>
      <c r="J530" s="291"/>
      <c r="K530" s="291"/>
      <c r="L530" s="291"/>
      <c r="M530" s="291"/>
      <c r="N530" s="291"/>
      <c r="O530" s="291"/>
      <c r="P530" s="291"/>
      <c r="Q530" s="291"/>
      <c r="R530" s="291"/>
      <c r="S530" s="291"/>
      <c r="T530" s="291"/>
      <c r="U530" s="291"/>
      <c r="V530" s="291"/>
      <c r="W530" s="291"/>
      <c r="X530" s="291"/>
      <c r="Y530" s="412"/>
      <c r="Z530" s="425"/>
      <c r="AA530" s="425"/>
      <c r="AB530" s="425"/>
      <c r="AC530" s="425"/>
      <c r="AD530" s="425"/>
      <c r="AE530" s="425"/>
      <c r="AF530" s="425"/>
      <c r="AG530" s="425"/>
      <c r="AH530" s="425"/>
      <c r="AI530" s="425"/>
      <c r="AJ530" s="425"/>
      <c r="AK530" s="425"/>
      <c r="AL530" s="425"/>
      <c r="AM530" s="306"/>
    </row>
    <row r="531" spans="1:39" ht="30" outlineLevel="1">
      <c r="A531" s="532">
        <v>37</v>
      </c>
      <c r="B531" s="428" t="s">
        <v>129</v>
      </c>
      <c r="C531" s="291" t="s">
        <v>25</v>
      </c>
      <c r="D531" s="295"/>
      <c r="E531" s="295"/>
      <c r="F531" s="295"/>
      <c r="G531" s="295"/>
      <c r="H531" s="295"/>
      <c r="I531" s="295"/>
      <c r="J531" s="295"/>
      <c r="K531" s="295"/>
      <c r="L531" s="295"/>
      <c r="M531" s="295"/>
      <c r="N531" s="295">
        <v>12</v>
      </c>
      <c r="O531" s="295"/>
      <c r="P531" s="295"/>
      <c r="Q531" s="295"/>
      <c r="R531" s="295"/>
      <c r="S531" s="295"/>
      <c r="T531" s="295"/>
      <c r="U531" s="295"/>
      <c r="V531" s="295"/>
      <c r="W531" s="295"/>
      <c r="X531" s="295"/>
      <c r="Y531" s="426"/>
      <c r="Z531" s="410"/>
      <c r="AA531" s="410"/>
      <c r="AB531" s="410"/>
      <c r="AC531" s="410"/>
      <c r="AD531" s="410"/>
      <c r="AE531" s="410"/>
      <c r="AF531" s="415"/>
      <c r="AG531" s="415"/>
      <c r="AH531" s="415"/>
      <c r="AI531" s="415"/>
      <c r="AJ531" s="415"/>
      <c r="AK531" s="415"/>
      <c r="AL531" s="415"/>
      <c r="AM531" s="296">
        <f>SUM(Y531:AL531)</f>
        <v>0</v>
      </c>
    </row>
    <row r="532" spans="1:39" outlineLevel="1">
      <c r="A532" s="532"/>
      <c r="B532" s="431" t="s">
        <v>308</v>
      </c>
      <c r="C532" s="291" t="s">
        <v>163</v>
      </c>
      <c r="D532" s="295"/>
      <c r="E532" s="295"/>
      <c r="F532" s="295"/>
      <c r="G532" s="295"/>
      <c r="H532" s="295"/>
      <c r="I532" s="295"/>
      <c r="J532" s="295"/>
      <c r="K532" s="295"/>
      <c r="L532" s="295"/>
      <c r="M532" s="295"/>
      <c r="N532" s="295">
        <f>N531</f>
        <v>12</v>
      </c>
      <c r="O532" s="295"/>
      <c r="P532" s="295"/>
      <c r="Q532" s="295"/>
      <c r="R532" s="295"/>
      <c r="S532" s="295"/>
      <c r="T532" s="295"/>
      <c r="U532" s="295"/>
      <c r="V532" s="295"/>
      <c r="W532" s="295"/>
      <c r="X532" s="295"/>
      <c r="Y532" s="411">
        <f>Y531</f>
        <v>0</v>
      </c>
      <c r="Z532" s="411">
        <f t="shared" ref="Z532" si="1236">Z531</f>
        <v>0</v>
      </c>
      <c r="AA532" s="411">
        <f t="shared" ref="AA532" si="1237">AA531</f>
        <v>0</v>
      </c>
      <c r="AB532" s="411">
        <f t="shared" ref="AB532" si="1238">AB531</f>
        <v>0</v>
      </c>
      <c r="AC532" s="411">
        <f t="shared" ref="AC532" si="1239">AC531</f>
        <v>0</v>
      </c>
      <c r="AD532" s="411">
        <f t="shared" ref="AD532" si="1240">AD531</f>
        <v>0</v>
      </c>
      <c r="AE532" s="411">
        <f t="shared" ref="AE532" si="1241">AE531</f>
        <v>0</v>
      </c>
      <c r="AF532" s="411">
        <f t="shared" ref="AF532" si="1242">AF531</f>
        <v>0</v>
      </c>
      <c r="AG532" s="411">
        <f t="shared" ref="AG532" si="1243">AG531</f>
        <v>0</v>
      </c>
      <c r="AH532" s="411">
        <f t="shared" ref="AH532" si="1244">AH531</f>
        <v>0</v>
      </c>
      <c r="AI532" s="411">
        <f t="shared" ref="AI532" si="1245">AI531</f>
        <v>0</v>
      </c>
      <c r="AJ532" s="411">
        <f t="shared" ref="AJ532" si="1246">AJ531</f>
        <v>0</v>
      </c>
      <c r="AK532" s="411">
        <f t="shared" ref="AK532" si="1247">AK531</f>
        <v>0</v>
      </c>
      <c r="AL532" s="411">
        <f t="shared" ref="AL532" si="1248">AL531</f>
        <v>0</v>
      </c>
      <c r="AM532" s="306"/>
    </row>
    <row r="533" spans="1:39" outlineLevel="1">
      <c r="A533" s="532"/>
      <c r="B533" s="428"/>
      <c r="C533" s="291"/>
      <c r="D533" s="291"/>
      <c r="E533" s="291"/>
      <c r="F533" s="291"/>
      <c r="G533" s="291"/>
      <c r="H533" s="291"/>
      <c r="I533" s="291"/>
      <c r="J533" s="291"/>
      <c r="K533" s="291"/>
      <c r="L533" s="291"/>
      <c r="M533" s="291"/>
      <c r="N533" s="291"/>
      <c r="O533" s="291"/>
      <c r="P533" s="291"/>
      <c r="Q533" s="291"/>
      <c r="R533" s="291"/>
      <c r="S533" s="291"/>
      <c r="T533" s="291"/>
      <c r="U533" s="291"/>
      <c r="V533" s="291"/>
      <c r="W533" s="291"/>
      <c r="X533" s="291"/>
      <c r="Y533" s="412"/>
      <c r="Z533" s="425"/>
      <c r="AA533" s="425"/>
      <c r="AB533" s="425"/>
      <c r="AC533" s="425"/>
      <c r="AD533" s="425"/>
      <c r="AE533" s="425"/>
      <c r="AF533" s="425"/>
      <c r="AG533" s="425"/>
      <c r="AH533" s="425"/>
      <c r="AI533" s="425"/>
      <c r="AJ533" s="425"/>
      <c r="AK533" s="425"/>
      <c r="AL533" s="425"/>
      <c r="AM533" s="306"/>
    </row>
    <row r="534" spans="1:39" outlineLevel="1">
      <c r="A534" s="532">
        <v>38</v>
      </c>
      <c r="B534" s="428" t="s">
        <v>130</v>
      </c>
      <c r="C534" s="291" t="s">
        <v>25</v>
      </c>
      <c r="D534" s="295"/>
      <c r="E534" s="295"/>
      <c r="F534" s="295"/>
      <c r="G534" s="295"/>
      <c r="H534" s="295"/>
      <c r="I534" s="295"/>
      <c r="J534" s="295"/>
      <c r="K534" s="295"/>
      <c r="L534" s="295"/>
      <c r="M534" s="295"/>
      <c r="N534" s="295">
        <v>12</v>
      </c>
      <c r="O534" s="295"/>
      <c r="P534" s="295"/>
      <c r="Q534" s="295"/>
      <c r="R534" s="295"/>
      <c r="S534" s="295"/>
      <c r="T534" s="295"/>
      <c r="U534" s="295"/>
      <c r="V534" s="295"/>
      <c r="W534" s="295"/>
      <c r="X534" s="295"/>
      <c r="Y534" s="426"/>
      <c r="Z534" s="410"/>
      <c r="AA534" s="410"/>
      <c r="AB534" s="410"/>
      <c r="AC534" s="410"/>
      <c r="AD534" s="410"/>
      <c r="AE534" s="410"/>
      <c r="AF534" s="415"/>
      <c r="AG534" s="415"/>
      <c r="AH534" s="415"/>
      <c r="AI534" s="415"/>
      <c r="AJ534" s="415"/>
      <c r="AK534" s="415"/>
      <c r="AL534" s="415"/>
      <c r="AM534" s="296">
        <f>SUM(Y534:AL534)</f>
        <v>0</v>
      </c>
    </row>
    <row r="535" spans="1:39" outlineLevel="1">
      <c r="A535" s="532"/>
      <c r="B535" s="431" t="s">
        <v>308</v>
      </c>
      <c r="C535" s="291" t="s">
        <v>163</v>
      </c>
      <c r="D535" s="295"/>
      <c r="E535" s="295"/>
      <c r="F535" s="295"/>
      <c r="G535" s="295"/>
      <c r="H535" s="295"/>
      <c r="I535" s="295"/>
      <c r="J535" s="295"/>
      <c r="K535" s="295"/>
      <c r="L535" s="295"/>
      <c r="M535" s="295"/>
      <c r="N535" s="295">
        <f>N534</f>
        <v>12</v>
      </c>
      <c r="O535" s="295"/>
      <c r="P535" s="295"/>
      <c r="Q535" s="295"/>
      <c r="R535" s="295"/>
      <c r="S535" s="295"/>
      <c r="T535" s="295"/>
      <c r="U535" s="295"/>
      <c r="V535" s="295"/>
      <c r="W535" s="295"/>
      <c r="X535" s="295"/>
      <c r="Y535" s="411">
        <f>Y534</f>
        <v>0</v>
      </c>
      <c r="Z535" s="411">
        <f t="shared" ref="Z535" si="1249">Z534</f>
        <v>0</v>
      </c>
      <c r="AA535" s="411">
        <f t="shared" ref="AA535" si="1250">AA534</f>
        <v>0</v>
      </c>
      <c r="AB535" s="411">
        <f t="shared" ref="AB535" si="1251">AB534</f>
        <v>0</v>
      </c>
      <c r="AC535" s="411">
        <f t="shared" ref="AC535" si="1252">AC534</f>
        <v>0</v>
      </c>
      <c r="AD535" s="411">
        <f t="shared" ref="AD535" si="1253">AD534</f>
        <v>0</v>
      </c>
      <c r="AE535" s="411">
        <f t="shared" ref="AE535" si="1254">AE534</f>
        <v>0</v>
      </c>
      <c r="AF535" s="411">
        <f t="shared" ref="AF535" si="1255">AF534</f>
        <v>0</v>
      </c>
      <c r="AG535" s="411">
        <f t="shared" ref="AG535" si="1256">AG534</f>
        <v>0</v>
      </c>
      <c r="AH535" s="411">
        <f t="shared" ref="AH535" si="1257">AH534</f>
        <v>0</v>
      </c>
      <c r="AI535" s="411">
        <f t="shared" ref="AI535" si="1258">AI534</f>
        <v>0</v>
      </c>
      <c r="AJ535" s="411">
        <f t="shared" ref="AJ535" si="1259">AJ534</f>
        <v>0</v>
      </c>
      <c r="AK535" s="411">
        <f t="shared" ref="AK535" si="1260">AK534</f>
        <v>0</v>
      </c>
      <c r="AL535" s="411">
        <f t="shared" ref="AL535" si="1261">AL534</f>
        <v>0</v>
      </c>
      <c r="AM535" s="306"/>
    </row>
    <row r="536" spans="1:39" outlineLevel="1">
      <c r="A536" s="532"/>
      <c r="B536" s="428"/>
      <c r="C536" s="291"/>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412"/>
      <c r="Z536" s="425"/>
      <c r="AA536" s="425"/>
      <c r="AB536" s="425"/>
      <c r="AC536" s="425"/>
      <c r="AD536" s="425"/>
      <c r="AE536" s="425"/>
      <c r="AF536" s="425"/>
      <c r="AG536" s="425"/>
      <c r="AH536" s="425"/>
      <c r="AI536" s="425"/>
      <c r="AJ536" s="425"/>
      <c r="AK536" s="425"/>
      <c r="AL536" s="425"/>
      <c r="AM536" s="306"/>
    </row>
    <row r="537" spans="1:39" ht="30" outlineLevel="1">
      <c r="A537" s="532">
        <v>39</v>
      </c>
      <c r="B537" s="428" t="s">
        <v>131</v>
      </c>
      <c r="C537" s="291" t="s">
        <v>25</v>
      </c>
      <c r="D537" s="295"/>
      <c r="E537" s="295"/>
      <c r="F537" s="295"/>
      <c r="G537" s="295"/>
      <c r="H537" s="295"/>
      <c r="I537" s="295"/>
      <c r="J537" s="295"/>
      <c r="K537" s="295"/>
      <c r="L537" s="295"/>
      <c r="M537" s="295"/>
      <c r="N537" s="295">
        <v>12</v>
      </c>
      <c r="O537" s="295"/>
      <c r="P537" s="295"/>
      <c r="Q537" s="295"/>
      <c r="R537" s="295"/>
      <c r="S537" s="295"/>
      <c r="T537" s="295"/>
      <c r="U537" s="295"/>
      <c r="V537" s="295"/>
      <c r="W537" s="295"/>
      <c r="X537" s="295"/>
      <c r="Y537" s="426"/>
      <c r="Z537" s="410"/>
      <c r="AA537" s="410"/>
      <c r="AB537" s="410"/>
      <c r="AC537" s="410"/>
      <c r="AD537" s="410"/>
      <c r="AE537" s="410"/>
      <c r="AF537" s="415"/>
      <c r="AG537" s="415"/>
      <c r="AH537" s="415"/>
      <c r="AI537" s="415"/>
      <c r="AJ537" s="415"/>
      <c r="AK537" s="415"/>
      <c r="AL537" s="415"/>
      <c r="AM537" s="296">
        <f>SUM(Y537:AL537)</f>
        <v>0</v>
      </c>
    </row>
    <row r="538" spans="1:39" outlineLevel="1">
      <c r="A538" s="532"/>
      <c r="B538" s="431" t="s">
        <v>308</v>
      </c>
      <c r="C538" s="291" t="s">
        <v>163</v>
      </c>
      <c r="D538" s="295"/>
      <c r="E538" s="295"/>
      <c r="F538" s="295"/>
      <c r="G538" s="295"/>
      <c r="H538" s="295"/>
      <c r="I538" s="295"/>
      <c r="J538" s="295"/>
      <c r="K538" s="295"/>
      <c r="L538" s="295"/>
      <c r="M538" s="295"/>
      <c r="N538" s="295">
        <f>N537</f>
        <v>12</v>
      </c>
      <c r="O538" s="295"/>
      <c r="P538" s="295"/>
      <c r="Q538" s="295"/>
      <c r="R538" s="295"/>
      <c r="S538" s="295"/>
      <c r="T538" s="295"/>
      <c r="U538" s="295"/>
      <c r="V538" s="295"/>
      <c r="W538" s="295"/>
      <c r="X538" s="295"/>
      <c r="Y538" s="411">
        <f>Y537</f>
        <v>0</v>
      </c>
      <c r="Z538" s="411">
        <f t="shared" ref="Z538" si="1262">Z537</f>
        <v>0</v>
      </c>
      <c r="AA538" s="411">
        <f t="shared" ref="AA538" si="1263">AA537</f>
        <v>0</v>
      </c>
      <c r="AB538" s="411">
        <f t="shared" ref="AB538" si="1264">AB537</f>
        <v>0</v>
      </c>
      <c r="AC538" s="411">
        <f t="shared" ref="AC538" si="1265">AC537</f>
        <v>0</v>
      </c>
      <c r="AD538" s="411">
        <f t="shared" ref="AD538" si="1266">AD537</f>
        <v>0</v>
      </c>
      <c r="AE538" s="411">
        <f t="shared" ref="AE538" si="1267">AE537</f>
        <v>0</v>
      </c>
      <c r="AF538" s="411">
        <f t="shared" ref="AF538" si="1268">AF537</f>
        <v>0</v>
      </c>
      <c r="AG538" s="411">
        <f t="shared" ref="AG538" si="1269">AG537</f>
        <v>0</v>
      </c>
      <c r="AH538" s="411">
        <f t="shared" ref="AH538" si="1270">AH537</f>
        <v>0</v>
      </c>
      <c r="AI538" s="411">
        <f t="shared" ref="AI538" si="1271">AI537</f>
        <v>0</v>
      </c>
      <c r="AJ538" s="411">
        <f t="shared" ref="AJ538" si="1272">AJ537</f>
        <v>0</v>
      </c>
      <c r="AK538" s="411">
        <f t="shared" ref="AK538" si="1273">AK537</f>
        <v>0</v>
      </c>
      <c r="AL538" s="411">
        <f t="shared" ref="AL538" si="1274">AL537</f>
        <v>0</v>
      </c>
      <c r="AM538" s="306"/>
    </row>
    <row r="539" spans="1:39" outlineLevel="1">
      <c r="A539" s="532"/>
      <c r="B539" s="428"/>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412"/>
      <c r="Z539" s="425"/>
      <c r="AA539" s="425"/>
      <c r="AB539" s="425"/>
      <c r="AC539" s="425"/>
      <c r="AD539" s="425"/>
      <c r="AE539" s="425"/>
      <c r="AF539" s="425"/>
      <c r="AG539" s="425"/>
      <c r="AH539" s="425"/>
      <c r="AI539" s="425"/>
      <c r="AJ539" s="425"/>
      <c r="AK539" s="425"/>
      <c r="AL539" s="425"/>
      <c r="AM539" s="306"/>
    </row>
    <row r="540" spans="1:39" ht="30" outlineLevel="1">
      <c r="A540" s="532">
        <v>40</v>
      </c>
      <c r="B540" s="428" t="s">
        <v>132</v>
      </c>
      <c r="C540" s="291" t="s">
        <v>25</v>
      </c>
      <c r="D540" s="295"/>
      <c r="E540" s="295"/>
      <c r="F540" s="295"/>
      <c r="G540" s="295"/>
      <c r="H540" s="295"/>
      <c r="I540" s="295"/>
      <c r="J540" s="295"/>
      <c r="K540" s="295"/>
      <c r="L540" s="295"/>
      <c r="M540" s="295"/>
      <c r="N540" s="295">
        <v>12</v>
      </c>
      <c r="O540" s="295"/>
      <c r="P540" s="295"/>
      <c r="Q540" s="295"/>
      <c r="R540" s="295"/>
      <c r="S540" s="295"/>
      <c r="T540" s="295"/>
      <c r="U540" s="295"/>
      <c r="V540" s="295"/>
      <c r="W540" s="295"/>
      <c r="X540" s="295"/>
      <c r="Y540" s="426"/>
      <c r="Z540" s="410"/>
      <c r="AA540" s="410"/>
      <c r="AB540" s="410"/>
      <c r="AC540" s="410"/>
      <c r="AD540" s="410"/>
      <c r="AE540" s="410"/>
      <c r="AF540" s="415"/>
      <c r="AG540" s="415"/>
      <c r="AH540" s="415"/>
      <c r="AI540" s="415"/>
      <c r="AJ540" s="415"/>
      <c r="AK540" s="415"/>
      <c r="AL540" s="415"/>
      <c r="AM540" s="296">
        <f>SUM(Y540:AL540)</f>
        <v>0</v>
      </c>
    </row>
    <row r="541" spans="1:39" outlineLevel="1">
      <c r="A541" s="532"/>
      <c r="B541" s="431" t="s">
        <v>308</v>
      </c>
      <c r="C541" s="291" t="s">
        <v>163</v>
      </c>
      <c r="D541" s="295"/>
      <c r="E541" s="295"/>
      <c r="F541" s="295"/>
      <c r="G541" s="295"/>
      <c r="H541" s="295"/>
      <c r="I541" s="295"/>
      <c r="J541" s="295"/>
      <c r="K541" s="295"/>
      <c r="L541" s="295"/>
      <c r="M541" s="295"/>
      <c r="N541" s="295">
        <f>N540</f>
        <v>12</v>
      </c>
      <c r="O541" s="295"/>
      <c r="P541" s="295"/>
      <c r="Q541" s="295"/>
      <c r="R541" s="295"/>
      <c r="S541" s="295"/>
      <c r="T541" s="295"/>
      <c r="U541" s="295"/>
      <c r="V541" s="295"/>
      <c r="W541" s="295"/>
      <c r="X541" s="295"/>
      <c r="Y541" s="411">
        <f>Y540</f>
        <v>0</v>
      </c>
      <c r="Z541" s="411">
        <f t="shared" ref="Z541" si="1275">Z540</f>
        <v>0</v>
      </c>
      <c r="AA541" s="411">
        <f t="shared" ref="AA541" si="1276">AA540</f>
        <v>0</v>
      </c>
      <c r="AB541" s="411">
        <f t="shared" ref="AB541" si="1277">AB540</f>
        <v>0</v>
      </c>
      <c r="AC541" s="411">
        <f t="shared" ref="AC541" si="1278">AC540</f>
        <v>0</v>
      </c>
      <c r="AD541" s="411">
        <f t="shared" ref="AD541" si="1279">AD540</f>
        <v>0</v>
      </c>
      <c r="AE541" s="411">
        <f t="shared" ref="AE541" si="1280">AE540</f>
        <v>0</v>
      </c>
      <c r="AF541" s="411">
        <f t="shared" ref="AF541" si="1281">AF540</f>
        <v>0</v>
      </c>
      <c r="AG541" s="411">
        <f t="shared" ref="AG541" si="1282">AG540</f>
        <v>0</v>
      </c>
      <c r="AH541" s="411">
        <f t="shared" ref="AH541" si="1283">AH540</f>
        <v>0</v>
      </c>
      <c r="AI541" s="411">
        <f t="shared" ref="AI541" si="1284">AI540</f>
        <v>0</v>
      </c>
      <c r="AJ541" s="411">
        <f t="shared" ref="AJ541" si="1285">AJ540</f>
        <v>0</v>
      </c>
      <c r="AK541" s="411">
        <f t="shared" ref="AK541" si="1286">AK540</f>
        <v>0</v>
      </c>
      <c r="AL541" s="411">
        <f t="shared" ref="AL541" si="1287">AL540</f>
        <v>0</v>
      </c>
      <c r="AM541" s="306"/>
    </row>
    <row r="542" spans="1:39" outlineLevel="1">
      <c r="A542" s="532"/>
      <c r="B542" s="428"/>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412"/>
      <c r="Z542" s="425"/>
      <c r="AA542" s="425"/>
      <c r="AB542" s="425"/>
      <c r="AC542" s="425"/>
      <c r="AD542" s="425"/>
      <c r="AE542" s="425"/>
      <c r="AF542" s="425"/>
      <c r="AG542" s="425"/>
      <c r="AH542" s="425"/>
      <c r="AI542" s="425"/>
      <c r="AJ542" s="425"/>
      <c r="AK542" s="425"/>
      <c r="AL542" s="425"/>
      <c r="AM542" s="306"/>
    </row>
    <row r="543" spans="1:39" ht="45" outlineLevel="1">
      <c r="A543" s="532">
        <v>41</v>
      </c>
      <c r="B543" s="428" t="s">
        <v>133</v>
      </c>
      <c r="C543" s="291" t="s">
        <v>25</v>
      </c>
      <c r="D543" s="295"/>
      <c r="E543" s="295"/>
      <c r="F543" s="295"/>
      <c r="G543" s="295"/>
      <c r="H543" s="295"/>
      <c r="I543" s="295"/>
      <c r="J543" s="295"/>
      <c r="K543" s="295"/>
      <c r="L543" s="295"/>
      <c r="M543" s="295"/>
      <c r="N543" s="295">
        <v>12</v>
      </c>
      <c r="O543" s="295"/>
      <c r="P543" s="295"/>
      <c r="Q543" s="295"/>
      <c r="R543" s="295"/>
      <c r="S543" s="295"/>
      <c r="T543" s="295"/>
      <c r="U543" s="295"/>
      <c r="V543" s="295"/>
      <c r="W543" s="295"/>
      <c r="X543" s="295"/>
      <c r="Y543" s="426"/>
      <c r="Z543" s="410"/>
      <c r="AA543" s="410"/>
      <c r="AB543" s="410"/>
      <c r="AC543" s="410"/>
      <c r="AD543" s="410"/>
      <c r="AE543" s="410"/>
      <c r="AF543" s="415"/>
      <c r="AG543" s="415"/>
      <c r="AH543" s="415"/>
      <c r="AI543" s="415"/>
      <c r="AJ543" s="415"/>
      <c r="AK543" s="415"/>
      <c r="AL543" s="415"/>
      <c r="AM543" s="296">
        <f>SUM(Y543:AL543)</f>
        <v>0</v>
      </c>
    </row>
    <row r="544" spans="1:39" outlineLevel="1">
      <c r="A544" s="532"/>
      <c r="B544" s="431" t="s">
        <v>308</v>
      </c>
      <c r="C544" s="291" t="s">
        <v>163</v>
      </c>
      <c r="D544" s="295"/>
      <c r="E544" s="295"/>
      <c r="F544" s="295"/>
      <c r="G544" s="295"/>
      <c r="H544" s="295"/>
      <c r="I544" s="295"/>
      <c r="J544" s="295"/>
      <c r="K544" s="295"/>
      <c r="L544" s="295"/>
      <c r="M544" s="295"/>
      <c r="N544" s="295">
        <f>N543</f>
        <v>12</v>
      </c>
      <c r="O544" s="295"/>
      <c r="P544" s="295"/>
      <c r="Q544" s="295"/>
      <c r="R544" s="295"/>
      <c r="S544" s="295"/>
      <c r="T544" s="295"/>
      <c r="U544" s="295"/>
      <c r="V544" s="295"/>
      <c r="W544" s="295"/>
      <c r="X544" s="295"/>
      <c r="Y544" s="411">
        <f>Y543</f>
        <v>0</v>
      </c>
      <c r="Z544" s="411">
        <f t="shared" ref="Z544" si="1288">Z543</f>
        <v>0</v>
      </c>
      <c r="AA544" s="411">
        <f t="shared" ref="AA544" si="1289">AA543</f>
        <v>0</v>
      </c>
      <c r="AB544" s="411">
        <f t="shared" ref="AB544" si="1290">AB543</f>
        <v>0</v>
      </c>
      <c r="AC544" s="411">
        <f t="shared" ref="AC544" si="1291">AC543</f>
        <v>0</v>
      </c>
      <c r="AD544" s="411">
        <f t="shared" ref="AD544" si="1292">AD543</f>
        <v>0</v>
      </c>
      <c r="AE544" s="411">
        <f t="shared" ref="AE544" si="1293">AE543</f>
        <v>0</v>
      </c>
      <c r="AF544" s="411">
        <f t="shared" ref="AF544" si="1294">AF543</f>
        <v>0</v>
      </c>
      <c r="AG544" s="411">
        <f t="shared" ref="AG544" si="1295">AG543</f>
        <v>0</v>
      </c>
      <c r="AH544" s="411">
        <f t="shared" ref="AH544" si="1296">AH543</f>
        <v>0</v>
      </c>
      <c r="AI544" s="411">
        <f t="shared" ref="AI544" si="1297">AI543</f>
        <v>0</v>
      </c>
      <c r="AJ544" s="411">
        <f t="shared" ref="AJ544" si="1298">AJ543</f>
        <v>0</v>
      </c>
      <c r="AK544" s="411">
        <f t="shared" ref="AK544" si="1299">AK543</f>
        <v>0</v>
      </c>
      <c r="AL544" s="411">
        <f t="shared" ref="AL544" si="1300">AL543</f>
        <v>0</v>
      </c>
      <c r="AM544" s="306"/>
    </row>
    <row r="545" spans="1:39" outlineLevel="1">
      <c r="A545" s="532"/>
      <c r="B545" s="428"/>
      <c r="C545" s="291"/>
      <c r="D545" s="291"/>
      <c r="E545" s="291"/>
      <c r="F545" s="291"/>
      <c r="G545" s="291"/>
      <c r="H545" s="291"/>
      <c r="I545" s="291"/>
      <c r="J545" s="291"/>
      <c r="K545" s="291"/>
      <c r="L545" s="291"/>
      <c r="M545" s="291"/>
      <c r="N545" s="291"/>
      <c r="O545" s="291"/>
      <c r="P545" s="291"/>
      <c r="Q545" s="291"/>
      <c r="R545" s="291"/>
      <c r="S545" s="291"/>
      <c r="T545" s="291"/>
      <c r="U545" s="291"/>
      <c r="V545" s="291"/>
      <c r="W545" s="291"/>
      <c r="X545" s="291"/>
      <c r="Y545" s="412"/>
      <c r="Z545" s="425"/>
      <c r="AA545" s="425"/>
      <c r="AB545" s="425"/>
      <c r="AC545" s="425"/>
      <c r="AD545" s="425"/>
      <c r="AE545" s="425"/>
      <c r="AF545" s="425"/>
      <c r="AG545" s="425"/>
      <c r="AH545" s="425"/>
      <c r="AI545" s="425"/>
      <c r="AJ545" s="425"/>
      <c r="AK545" s="425"/>
      <c r="AL545" s="425"/>
      <c r="AM545" s="306"/>
    </row>
    <row r="546" spans="1:39" ht="45" outlineLevel="1">
      <c r="A546" s="532">
        <v>42</v>
      </c>
      <c r="B546" s="428" t="s">
        <v>134</v>
      </c>
      <c r="C546" s="291" t="s">
        <v>25</v>
      </c>
      <c r="D546" s="295"/>
      <c r="E546" s="295"/>
      <c r="F546" s="295"/>
      <c r="G546" s="295"/>
      <c r="H546" s="295"/>
      <c r="I546" s="295"/>
      <c r="J546" s="295"/>
      <c r="K546" s="295"/>
      <c r="L546" s="295"/>
      <c r="M546" s="295"/>
      <c r="N546" s="291"/>
      <c r="O546" s="295"/>
      <c r="P546" s="295"/>
      <c r="Q546" s="295"/>
      <c r="R546" s="295"/>
      <c r="S546" s="295"/>
      <c r="T546" s="295"/>
      <c r="U546" s="295"/>
      <c r="V546" s="295"/>
      <c r="W546" s="295"/>
      <c r="X546" s="295"/>
      <c r="Y546" s="426"/>
      <c r="Z546" s="410"/>
      <c r="AA546" s="410"/>
      <c r="AB546" s="410"/>
      <c r="AC546" s="410"/>
      <c r="AD546" s="410"/>
      <c r="AE546" s="410"/>
      <c r="AF546" s="415"/>
      <c r="AG546" s="415"/>
      <c r="AH546" s="415"/>
      <c r="AI546" s="415"/>
      <c r="AJ546" s="415"/>
      <c r="AK546" s="415"/>
      <c r="AL546" s="415"/>
      <c r="AM546" s="296">
        <f>SUM(Y546:AL546)</f>
        <v>0</v>
      </c>
    </row>
    <row r="547" spans="1:39" outlineLevel="1">
      <c r="A547" s="532"/>
      <c r="B547" s="431" t="s">
        <v>308</v>
      </c>
      <c r="C547" s="291" t="s">
        <v>163</v>
      </c>
      <c r="D547" s="295"/>
      <c r="E547" s="295"/>
      <c r="F547" s="295"/>
      <c r="G547" s="295"/>
      <c r="H547" s="295"/>
      <c r="I547" s="295"/>
      <c r="J547" s="295"/>
      <c r="K547" s="295"/>
      <c r="L547" s="295"/>
      <c r="M547" s="295"/>
      <c r="N547" s="468"/>
      <c r="O547" s="295"/>
      <c r="P547" s="295"/>
      <c r="Q547" s="295"/>
      <c r="R547" s="295"/>
      <c r="S547" s="295"/>
      <c r="T547" s="295"/>
      <c r="U547" s="295"/>
      <c r="V547" s="295"/>
      <c r="W547" s="295"/>
      <c r="X547" s="295"/>
      <c r="Y547" s="411">
        <f>Y546</f>
        <v>0</v>
      </c>
      <c r="Z547" s="411">
        <f t="shared" ref="Z547" si="1301">Z546</f>
        <v>0</v>
      </c>
      <c r="AA547" s="411">
        <f t="shared" ref="AA547" si="1302">AA546</f>
        <v>0</v>
      </c>
      <c r="AB547" s="411">
        <f t="shared" ref="AB547" si="1303">AB546</f>
        <v>0</v>
      </c>
      <c r="AC547" s="411">
        <f t="shared" ref="AC547" si="1304">AC546</f>
        <v>0</v>
      </c>
      <c r="AD547" s="411">
        <f t="shared" ref="AD547" si="1305">AD546</f>
        <v>0</v>
      </c>
      <c r="AE547" s="411">
        <f t="shared" ref="AE547" si="1306">AE546</f>
        <v>0</v>
      </c>
      <c r="AF547" s="411">
        <f t="shared" ref="AF547" si="1307">AF546</f>
        <v>0</v>
      </c>
      <c r="AG547" s="411">
        <f t="shared" ref="AG547" si="1308">AG546</f>
        <v>0</v>
      </c>
      <c r="AH547" s="411">
        <f t="shared" ref="AH547" si="1309">AH546</f>
        <v>0</v>
      </c>
      <c r="AI547" s="411">
        <f t="shared" ref="AI547" si="1310">AI546</f>
        <v>0</v>
      </c>
      <c r="AJ547" s="411">
        <f t="shared" ref="AJ547" si="1311">AJ546</f>
        <v>0</v>
      </c>
      <c r="AK547" s="411">
        <f t="shared" ref="AK547" si="1312">AK546</f>
        <v>0</v>
      </c>
      <c r="AL547" s="411">
        <f t="shared" ref="AL547" si="1313">AL546</f>
        <v>0</v>
      </c>
      <c r="AM547" s="306"/>
    </row>
    <row r="548" spans="1:39" outlineLevel="1">
      <c r="A548" s="532"/>
      <c r="B548" s="428"/>
      <c r="C548" s="291"/>
      <c r="D548" s="291"/>
      <c r="E548" s="291"/>
      <c r="F548" s="291"/>
      <c r="G548" s="291"/>
      <c r="H548" s="291"/>
      <c r="I548" s="291"/>
      <c r="J548" s="291"/>
      <c r="K548" s="291"/>
      <c r="L548" s="291"/>
      <c r="M548" s="291"/>
      <c r="N548" s="291"/>
      <c r="O548" s="291"/>
      <c r="P548" s="291"/>
      <c r="Q548" s="291"/>
      <c r="R548" s="291"/>
      <c r="S548" s="291"/>
      <c r="T548" s="291"/>
      <c r="U548" s="291"/>
      <c r="V548" s="291"/>
      <c r="W548" s="291"/>
      <c r="X548" s="291"/>
      <c r="Y548" s="412"/>
      <c r="Z548" s="425"/>
      <c r="AA548" s="425"/>
      <c r="AB548" s="425"/>
      <c r="AC548" s="425"/>
      <c r="AD548" s="425"/>
      <c r="AE548" s="425"/>
      <c r="AF548" s="425"/>
      <c r="AG548" s="425"/>
      <c r="AH548" s="425"/>
      <c r="AI548" s="425"/>
      <c r="AJ548" s="425"/>
      <c r="AK548" s="425"/>
      <c r="AL548" s="425"/>
      <c r="AM548" s="306"/>
    </row>
    <row r="549" spans="1:39" ht="30" outlineLevel="1">
      <c r="A549" s="532">
        <v>43</v>
      </c>
      <c r="B549" s="428" t="s">
        <v>135</v>
      </c>
      <c r="C549" s="291" t="s">
        <v>25</v>
      </c>
      <c r="D549" s="295"/>
      <c r="E549" s="295"/>
      <c r="F549" s="295"/>
      <c r="G549" s="295"/>
      <c r="H549" s="295"/>
      <c r="I549" s="295"/>
      <c r="J549" s="295"/>
      <c r="K549" s="295"/>
      <c r="L549" s="295"/>
      <c r="M549" s="295"/>
      <c r="N549" s="295">
        <v>12</v>
      </c>
      <c r="O549" s="295"/>
      <c r="P549" s="295"/>
      <c r="Q549" s="295"/>
      <c r="R549" s="295"/>
      <c r="S549" s="295"/>
      <c r="T549" s="295"/>
      <c r="U549" s="295"/>
      <c r="V549" s="295"/>
      <c r="W549" s="295"/>
      <c r="X549" s="295"/>
      <c r="Y549" s="426"/>
      <c r="Z549" s="410"/>
      <c r="AA549" s="410"/>
      <c r="AB549" s="410"/>
      <c r="AC549" s="410"/>
      <c r="AD549" s="410"/>
      <c r="AE549" s="410"/>
      <c r="AF549" s="415"/>
      <c r="AG549" s="415"/>
      <c r="AH549" s="415"/>
      <c r="AI549" s="415"/>
      <c r="AJ549" s="415"/>
      <c r="AK549" s="415"/>
      <c r="AL549" s="415"/>
      <c r="AM549" s="296">
        <f>SUM(Y549:AL549)</f>
        <v>0</v>
      </c>
    </row>
    <row r="550" spans="1:39" outlineLevel="1">
      <c r="A550" s="532"/>
      <c r="B550" s="431" t="s">
        <v>308</v>
      </c>
      <c r="C550" s="291" t="s">
        <v>163</v>
      </c>
      <c r="D550" s="295"/>
      <c r="E550" s="295"/>
      <c r="F550" s="295"/>
      <c r="G550" s="295"/>
      <c r="H550" s="295"/>
      <c r="I550" s="295"/>
      <c r="J550" s="295"/>
      <c r="K550" s="295"/>
      <c r="L550" s="295"/>
      <c r="M550" s="295"/>
      <c r="N550" s="295">
        <f>N549</f>
        <v>12</v>
      </c>
      <c r="O550" s="295"/>
      <c r="P550" s="295"/>
      <c r="Q550" s="295"/>
      <c r="R550" s="295"/>
      <c r="S550" s="295"/>
      <c r="T550" s="295"/>
      <c r="U550" s="295"/>
      <c r="V550" s="295"/>
      <c r="W550" s="295"/>
      <c r="X550" s="295"/>
      <c r="Y550" s="411">
        <f>Y549</f>
        <v>0</v>
      </c>
      <c r="Z550" s="411">
        <f t="shared" ref="Z550" si="1314">Z549</f>
        <v>0</v>
      </c>
      <c r="AA550" s="411">
        <f t="shared" ref="AA550" si="1315">AA549</f>
        <v>0</v>
      </c>
      <c r="AB550" s="411">
        <f t="shared" ref="AB550" si="1316">AB549</f>
        <v>0</v>
      </c>
      <c r="AC550" s="411">
        <f t="shared" ref="AC550" si="1317">AC549</f>
        <v>0</v>
      </c>
      <c r="AD550" s="411">
        <f t="shared" ref="AD550" si="1318">AD549</f>
        <v>0</v>
      </c>
      <c r="AE550" s="411">
        <f t="shared" ref="AE550" si="1319">AE549</f>
        <v>0</v>
      </c>
      <c r="AF550" s="411">
        <f t="shared" ref="AF550" si="1320">AF549</f>
        <v>0</v>
      </c>
      <c r="AG550" s="411">
        <f t="shared" ref="AG550" si="1321">AG549</f>
        <v>0</v>
      </c>
      <c r="AH550" s="411">
        <f t="shared" ref="AH550" si="1322">AH549</f>
        <v>0</v>
      </c>
      <c r="AI550" s="411">
        <f t="shared" ref="AI550" si="1323">AI549</f>
        <v>0</v>
      </c>
      <c r="AJ550" s="411">
        <f t="shared" ref="AJ550" si="1324">AJ549</f>
        <v>0</v>
      </c>
      <c r="AK550" s="411">
        <f t="shared" ref="AK550" si="1325">AK549</f>
        <v>0</v>
      </c>
      <c r="AL550" s="411">
        <f t="shared" ref="AL550" si="1326">AL549</f>
        <v>0</v>
      </c>
      <c r="AM550" s="306"/>
    </row>
    <row r="551" spans="1:39" outlineLevel="1">
      <c r="A551" s="532"/>
      <c r="B551" s="428"/>
      <c r="C551" s="291"/>
      <c r="D551" s="291"/>
      <c r="E551" s="291"/>
      <c r="F551" s="291"/>
      <c r="G551" s="291"/>
      <c r="H551" s="291"/>
      <c r="I551" s="291"/>
      <c r="J551" s="291"/>
      <c r="K551" s="291"/>
      <c r="L551" s="291"/>
      <c r="M551" s="291"/>
      <c r="N551" s="291"/>
      <c r="O551" s="291"/>
      <c r="P551" s="291"/>
      <c r="Q551" s="291"/>
      <c r="R551" s="291"/>
      <c r="S551" s="291"/>
      <c r="T551" s="291"/>
      <c r="U551" s="291"/>
      <c r="V551" s="291"/>
      <c r="W551" s="291"/>
      <c r="X551" s="291"/>
      <c r="Y551" s="412"/>
      <c r="Z551" s="425"/>
      <c r="AA551" s="425"/>
      <c r="AB551" s="425"/>
      <c r="AC551" s="425"/>
      <c r="AD551" s="425"/>
      <c r="AE551" s="425"/>
      <c r="AF551" s="425"/>
      <c r="AG551" s="425"/>
      <c r="AH551" s="425"/>
      <c r="AI551" s="425"/>
      <c r="AJ551" s="425"/>
      <c r="AK551" s="425"/>
      <c r="AL551" s="425"/>
      <c r="AM551" s="306"/>
    </row>
    <row r="552" spans="1:39" ht="45" outlineLevel="1">
      <c r="A552" s="532">
        <v>44</v>
      </c>
      <c r="B552" s="428" t="s">
        <v>136</v>
      </c>
      <c r="C552" s="291" t="s">
        <v>25</v>
      </c>
      <c r="D552" s="295"/>
      <c r="E552" s="295"/>
      <c r="F552" s="295"/>
      <c r="G552" s="295"/>
      <c r="H552" s="295"/>
      <c r="I552" s="295"/>
      <c r="J552" s="295"/>
      <c r="K552" s="295"/>
      <c r="L552" s="295"/>
      <c r="M552" s="295"/>
      <c r="N552" s="295">
        <v>12</v>
      </c>
      <c r="O552" s="295"/>
      <c r="P552" s="295"/>
      <c r="Q552" s="295"/>
      <c r="R552" s="295"/>
      <c r="S552" s="295"/>
      <c r="T552" s="295"/>
      <c r="U552" s="295"/>
      <c r="V552" s="295"/>
      <c r="W552" s="295"/>
      <c r="X552" s="295"/>
      <c r="Y552" s="426"/>
      <c r="Z552" s="410"/>
      <c r="AA552" s="410"/>
      <c r="AB552" s="410"/>
      <c r="AC552" s="410"/>
      <c r="AD552" s="410"/>
      <c r="AE552" s="410"/>
      <c r="AF552" s="415"/>
      <c r="AG552" s="415"/>
      <c r="AH552" s="415"/>
      <c r="AI552" s="415"/>
      <c r="AJ552" s="415"/>
      <c r="AK552" s="415"/>
      <c r="AL552" s="415"/>
      <c r="AM552" s="296">
        <f>SUM(Y552:AL552)</f>
        <v>0</v>
      </c>
    </row>
    <row r="553" spans="1:39" outlineLevel="1">
      <c r="A553" s="532"/>
      <c r="B553" s="431" t="s">
        <v>308</v>
      </c>
      <c r="C553" s="291" t="s">
        <v>163</v>
      </c>
      <c r="D553" s="295"/>
      <c r="E553" s="295"/>
      <c r="F553" s="295"/>
      <c r="G553" s="295"/>
      <c r="H553" s="295"/>
      <c r="I553" s="295"/>
      <c r="J553" s="295"/>
      <c r="K553" s="295"/>
      <c r="L553" s="295"/>
      <c r="M553" s="295"/>
      <c r="N553" s="295">
        <f>N552</f>
        <v>12</v>
      </c>
      <c r="O553" s="295"/>
      <c r="P553" s="295"/>
      <c r="Q553" s="295"/>
      <c r="R553" s="295"/>
      <c r="S553" s="295"/>
      <c r="T553" s="295"/>
      <c r="U553" s="295"/>
      <c r="V553" s="295"/>
      <c r="W553" s="295"/>
      <c r="X553" s="295"/>
      <c r="Y553" s="411">
        <f>Y552</f>
        <v>0</v>
      </c>
      <c r="Z553" s="411">
        <f t="shared" ref="Z553" si="1327">Z552</f>
        <v>0</v>
      </c>
      <c r="AA553" s="411">
        <f t="shared" ref="AA553" si="1328">AA552</f>
        <v>0</v>
      </c>
      <c r="AB553" s="411">
        <f t="shared" ref="AB553" si="1329">AB552</f>
        <v>0</v>
      </c>
      <c r="AC553" s="411">
        <f t="shared" ref="AC553" si="1330">AC552</f>
        <v>0</v>
      </c>
      <c r="AD553" s="411">
        <f t="shared" ref="AD553" si="1331">AD552</f>
        <v>0</v>
      </c>
      <c r="AE553" s="411">
        <f t="shared" ref="AE553" si="1332">AE552</f>
        <v>0</v>
      </c>
      <c r="AF553" s="411">
        <f t="shared" ref="AF553" si="1333">AF552</f>
        <v>0</v>
      </c>
      <c r="AG553" s="411">
        <f t="shared" ref="AG553" si="1334">AG552</f>
        <v>0</v>
      </c>
      <c r="AH553" s="411">
        <f t="shared" ref="AH553" si="1335">AH552</f>
        <v>0</v>
      </c>
      <c r="AI553" s="411">
        <f t="shared" ref="AI553" si="1336">AI552</f>
        <v>0</v>
      </c>
      <c r="AJ553" s="411">
        <f t="shared" ref="AJ553" si="1337">AJ552</f>
        <v>0</v>
      </c>
      <c r="AK553" s="411">
        <f t="shared" ref="AK553" si="1338">AK552</f>
        <v>0</v>
      </c>
      <c r="AL553" s="411">
        <f t="shared" ref="AL553" si="1339">AL552</f>
        <v>0</v>
      </c>
      <c r="AM553" s="306"/>
    </row>
    <row r="554" spans="1:39" outlineLevel="1">
      <c r="A554" s="532"/>
      <c r="B554" s="428"/>
      <c r="C554" s="291"/>
      <c r="D554" s="291"/>
      <c r="E554" s="291"/>
      <c r="F554" s="291"/>
      <c r="G554" s="291"/>
      <c r="H554" s="291"/>
      <c r="I554" s="291"/>
      <c r="J554" s="291"/>
      <c r="K554" s="291"/>
      <c r="L554" s="291"/>
      <c r="M554" s="291"/>
      <c r="N554" s="291"/>
      <c r="O554" s="291"/>
      <c r="P554" s="291"/>
      <c r="Q554" s="291"/>
      <c r="R554" s="291"/>
      <c r="S554" s="291"/>
      <c r="T554" s="291"/>
      <c r="U554" s="291"/>
      <c r="V554" s="291"/>
      <c r="W554" s="291"/>
      <c r="X554" s="291"/>
      <c r="Y554" s="412"/>
      <c r="Z554" s="425"/>
      <c r="AA554" s="425"/>
      <c r="AB554" s="425"/>
      <c r="AC554" s="425"/>
      <c r="AD554" s="425"/>
      <c r="AE554" s="425"/>
      <c r="AF554" s="425"/>
      <c r="AG554" s="425"/>
      <c r="AH554" s="425"/>
      <c r="AI554" s="425"/>
      <c r="AJ554" s="425"/>
      <c r="AK554" s="425"/>
      <c r="AL554" s="425"/>
      <c r="AM554" s="306"/>
    </row>
    <row r="555" spans="1:39" ht="30" outlineLevel="1">
      <c r="A555" s="532">
        <v>45</v>
      </c>
      <c r="B555" s="428" t="s">
        <v>137</v>
      </c>
      <c r="C555" s="291" t="s">
        <v>25</v>
      </c>
      <c r="D555" s="295"/>
      <c r="E555" s="295"/>
      <c r="F555" s="295"/>
      <c r="G555" s="295"/>
      <c r="H555" s="295"/>
      <c r="I555" s="295"/>
      <c r="J555" s="295"/>
      <c r="K555" s="295"/>
      <c r="L555" s="295"/>
      <c r="M555" s="295"/>
      <c r="N555" s="295">
        <v>12</v>
      </c>
      <c r="O555" s="295"/>
      <c r="P555" s="295"/>
      <c r="Q555" s="295"/>
      <c r="R555" s="295"/>
      <c r="S555" s="295"/>
      <c r="T555" s="295"/>
      <c r="U555" s="295"/>
      <c r="V555" s="295"/>
      <c r="W555" s="295"/>
      <c r="X555" s="295"/>
      <c r="Y555" s="426"/>
      <c r="Z555" s="410"/>
      <c r="AA555" s="410"/>
      <c r="AB555" s="410"/>
      <c r="AC555" s="410"/>
      <c r="AD555" s="410"/>
      <c r="AE555" s="410"/>
      <c r="AF555" s="415"/>
      <c r="AG555" s="415"/>
      <c r="AH555" s="415"/>
      <c r="AI555" s="415"/>
      <c r="AJ555" s="415"/>
      <c r="AK555" s="415"/>
      <c r="AL555" s="415"/>
      <c r="AM555" s="296">
        <f>SUM(Y555:AL555)</f>
        <v>0</v>
      </c>
    </row>
    <row r="556" spans="1:39" outlineLevel="1">
      <c r="A556" s="532"/>
      <c r="B556" s="431" t="s">
        <v>308</v>
      </c>
      <c r="C556" s="291" t="s">
        <v>163</v>
      </c>
      <c r="D556" s="295"/>
      <c r="E556" s="295"/>
      <c r="F556" s="295"/>
      <c r="G556" s="295"/>
      <c r="H556" s="295"/>
      <c r="I556" s="295"/>
      <c r="J556" s="295"/>
      <c r="K556" s="295"/>
      <c r="L556" s="295"/>
      <c r="M556" s="295"/>
      <c r="N556" s="295">
        <f>N555</f>
        <v>12</v>
      </c>
      <c r="O556" s="295"/>
      <c r="P556" s="295"/>
      <c r="Q556" s="295"/>
      <c r="R556" s="295"/>
      <c r="S556" s="295"/>
      <c r="T556" s="295"/>
      <c r="U556" s="295"/>
      <c r="V556" s="295"/>
      <c r="W556" s="295"/>
      <c r="X556" s="295"/>
      <c r="Y556" s="411">
        <f>Y555</f>
        <v>0</v>
      </c>
      <c r="Z556" s="411">
        <f t="shared" ref="Z556" si="1340">Z555</f>
        <v>0</v>
      </c>
      <c r="AA556" s="411">
        <f t="shared" ref="AA556" si="1341">AA555</f>
        <v>0</v>
      </c>
      <c r="AB556" s="411">
        <f t="shared" ref="AB556" si="1342">AB555</f>
        <v>0</v>
      </c>
      <c r="AC556" s="411">
        <f t="shared" ref="AC556" si="1343">AC555</f>
        <v>0</v>
      </c>
      <c r="AD556" s="411">
        <f t="shared" ref="AD556" si="1344">AD555</f>
        <v>0</v>
      </c>
      <c r="AE556" s="411">
        <f t="shared" ref="AE556" si="1345">AE555</f>
        <v>0</v>
      </c>
      <c r="AF556" s="411">
        <f t="shared" ref="AF556" si="1346">AF555</f>
        <v>0</v>
      </c>
      <c r="AG556" s="411">
        <f t="shared" ref="AG556" si="1347">AG555</f>
        <v>0</v>
      </c>
      <c r="AH556" s="411">
        <f t="shared" ref="AH556" si="1348">AH555</f>
        <v>0</v>
      </c>
      <c r="AI556" s="411">
        <f t="shared" ref="AI556" si="1349">AI555</f>
        <v>0</v>
      </c>
      <c r="AJ556" s="411">
        <f t="shared" ref="AJ556" si="1350">AJ555</f>
        <v>0</v>
      </c>
      <c r="AK556" s="411">
        <f t="shared" ref="AK556" si="1351">AK555</f>
        <v>0</v>
      </c>
      <c r="AL556" s="411">
        <f t="shared" ref="AL556" si="1352">AL555</f>
        <v>0</v>
      </c>
      <c r="AM556" s="306"/>
    </row>
    <row r="557" spans="1:39" outlineLevel="1">
      <c r="A557" s="532"/>
      <c r="B557" s="428"/>
      <c r="C557" s="291"/>
      <c r="D557" s="291"/>
      <c r="E557" s="291"/>
      <c r="F557" s="291"/>
      <c r="G557" s="291"/>
      <c r="H557" s="291"/>
      <c r="I557" s="291"/>
      <c r="J557" s="291"/>
      <c r="K557" s="291"/>
      <c r="L557" s="291"/>
      <c r="M557" s="291"/>
      <c r="N557" s="291"/>
      <c r="O557" s="291"/>
      <c r="P557" s="291"/>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30" outlineLevel="1">
      <c r="A558" s="532">
        <v>46</v>
      </c>
      <c r="B558" s="428" t="s">
        <v>138</v>
      </c>
      <c r="C558" s="291" t="s">
        <v>25</v>
      </c>
      <c r="D558" s="295"/>
      <c r="E558" s="295"/>
      <c r="F558" s="295"/>
      <c r="G558" s="295"/>
      <c r="H558" s="295"/>
      <c r="I558" s="295"/>
      <c r="J558" s="295"/>
      <c r="K558" s="295"/>
      <c r="L558" s="295"/>
      <c r="M558" s="295"/>
      <c r="N558" s="295">
        <v>12</v>
      </c>
      <c r="O558" s="295"/>
      <c r="P558" s="295"/>
      <c r="Q558" s="295"/>
      <c r="R558" s="295"/>
      <c r="S558" s="295"/>
      <c r="T558" s="295"/>
      <c r="U558" s="295"/>
      <c r="V558" s="295"/>
      <c r="W558" s="295"/>
      <c r="X558" s="295"/>
      <c r="Y558" s="426"/>
      <c r="Z558" s="410"/>
      <c r="AA558" s="410"/>
      <c r="AB558" s="410"/>
      <c r="AC558" s="410"/>
      <c r="AD558" s="410"/>
      <c r="AE558" s="410"/>
      <c r="AF558" s="415"/>
      <c r="AG558" s="415"/>
      <c r="AH558" s="415"/>
      <c r="AI558" s="415"/>
      <c r="AJ558" s="415"/>
      <c r="AK558" s="415"/>
      <c r="AL558" s="415"/>
      <c r="AM558" s="296">
        <f>SUM(Y558:AL558)</f>
        <v>0</v>
      </c>
    </row>
    <row r="559" spans="1:39" outlineLevel="1">
      <c r="A559" s="532"/>
      <c r="B559" s="431" t="s">
        <v>308</v>
      </c>
      <c r="C559" s="291" t="s">
        <v>163</v>
      </c>
      <c r="D559" s="295"/>
      <c r="E559" s="295"/>
      <c r="F559" s="295"/>
      <c r="G559" s="295"/>
      <c r="H559" s="295"/>
      <c r="I559" s="295"/>
      <c r="J559" s="295"/>
      <c r="K559" s="295"/>
      <c r="L559" s="295"/>
      <c r="M559" s="295"/>
      <c r="N559" s="295">
        <f>N558</f>
        <v>12</v>
      </c>
      <c r="O559" s="295"/>
      <c r="P559" s="295"/>
      <c r="Q559" s="295"/>
      <c r="R559" s="295"/>
      <c r="S559" s="295"/>
      <c r="T559" s="295"/>
      <c r="U559" s="295"/>
      <c r="V559" s="295"/>
      <c r="W559" s="295"/>
      <c r="X559" s="295"/>
      <c r="Y559" s="411">
        <f>Y558</f>
        <v>0</v>
      </c>
      <c r="Z559" s="411">
        <f t="shared" ref="Z559" si="1353">Z558</f>
        <v>0</v>
      </c>
      <c r="AA559" s="411">
        <f t="shared" ref="AA559" si="1354">AA558</f>
        <v>0</v>
      </c>
      <c r="AB559" s="411">
        <f t="shared" ref="AB559" si="1355">AB558</f>
        <v>0</v>
      </c>
      <c r="AC559" s="411">
        <f t="shared" ref="AC559" si="1356">AC558</f>
        <v>0</v>
      </c>
      <c r="AD559" s="411">
        <f t="shared" ref="AD559" si="1357">AD558</f>
        <v>0</v>
      </c>
      <c r="AE559" s="411">
        <f t="shared" ref="AE559" si="1358">AE558</f>
        <v>0</v>
      </c>
      <c r="AF559" s="411">
        <f t="shared" ref="AF559" si="1359">AF558</f>
        <v>0</v>
      </c>
      <c r="AG559" s="411">
        <f t="shared" ref="AG559" si="1360">AG558</f>
        <v>0</v>
      </c>
      <c r="AH559" s="411">
        <f t="shared" ref="AH559" si="1361">AH558</f>
        <v>0</v>
      </c>
      <c r="AI559" s="411">
        <f t="shared" ref="AI559" si="1362">AI558</f>
        <v>0</v>
      </c>
      <c r="AJ559" s="411">
        <f t="shared" ref="AJ559" si="1363">AJ558</f>
        <v>0</v>
      </c>
      <c r="AK559" s="411">
        <f t="shared" ref="AK559" si="1364">AK558</f>
        <v>0</v>
      </c>
      <c r="AL559" s="411">
        <f t="shared" ref="AL559" si="1365">AL558</f>
        <v>0</v>
      </c>
      <c r="AM559" s="306"/>
    </row>
    <row r="560" spans="1:39" outlineLevel="1">
      <c r="A560" s="532"/>
      <c r="B560" s="428"/>
      <c r="C560" s="291"/>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412"/>
      <c r="Z560" s="425"/>
      <c r="AA560" s="425"/>
      <c r="AB560" s="425"/>
      <c r="AC560" s="425"/>
      <c r="AD560" s="425"/>
      <c r="AE560" s="425"/>
      <c r="AF560" s="425"/>
      <c r="AG560" s="425"/>
      <c r="AH560" s="425"/>
      <c r="AI560" s="425"/>
      <c r="AJ560" s="425"/>
      <c r="AK560" s="425"/>
      <c r="AL560" s="425"/>
      <c r="AM560" s="306"/>
    </row>
    <row r="561" spans="1:39" ht="30" outlineLevel="1">
      <c r="A561" s="532">
        <v>47</v>
      </c>
      <c r="B561" s="428" t="s">
        <v>139</v>
      </c>
      <c r="C561" s="291" t="s">
        <v>25</v>
      </c>
      <c r="D561" s="295"/>
      <c r="E561" s="295"/>
      <c r="F561" s="295"/>
      <c r="G561" s="295"/>
      <c r="H561" s="295"/>
      <c r="I561" s="295"/>
      <c r="J561" s="295"/>
      <c r="K561" s="295"/>
      <c r="L561" s="295"/>
      <c r="M561" s="295"/>
      <c r="N561" s="295">
        <v>12</v>
      </c>
      <c r="O561" s="295"/>
      <c r="P561" s="295"/>
      <c r="Q561" s="295"/>
      <c r="R561" s="295"/>
      <c r="S561" s="295"/>
      <c r="T561" s="295"/>
      <c r="U561" s="295"/>
      <c r="V561" s="295"/>
      <c r="W561" s="295"/>
      <c r="X561" s="295"/>
      <c r="Y561" s="426"/>
      <c r="Z561" s="410"/>
      <c r="AA561" s="410"/>
      <c r="AB561" s="410"/>
      <c r="AC561" s="410"/>
      <c r="AD561" s="410"/>
      <c r="AE561" s="410"/>
      <c r="AF561" s="415"/>
      <c r="AG561" s="415"/>
      <c r="AH561" s="415"/>
      <c r="AI561" s="415"/>
      <c r="AJ561" s="415"/>
      <c r="AK561" s="415"/>
      <c r="AL561" s="415"/>
      <c r="AM561" s="296">
        <f>SUM(Y561:AL561)</f>
        <v>0</v>
      </c>
    </row>
    <row r="562" spans="1:39" outlineLevel="1">
      <c r="A562" s="532"/>
      <c r="B562" s="431" t="s">
        <v>308</v>
      </c>
      <c r="C562" s="291" t="s">
        <v>163</v>
      </c>
      <c r="D562" s="295"/>
      <c r="E562" s="295"/>
      <c r="F562" s="295"/>
      <c r="G562" s="295"/>
      <c r="H562" s="295"/>
      <c r="I562" s="295"/>
      <c r="J562" s="295"/>
      <c r="K562" s="295"/>
      <c r="L562" s="295"/>
      <c r="M562" s="295"/>
      <c r="N562" s="295">
        <f>N561</f>
        <v>12</v>
      </c>
      <c r="O562" s="295"/>
      <c r="P562" s="295"/>
      <c r="Q562" s="295"/>
      <c r="R562" s="295"/>
      <c r="S562" s="295"/>
      <c r="T562" s="295"/>
      <c r="U562" s="295"/>
      <c r="V562" s="295"/>
      <c r="W562" s="295"/>
      <c r="X562" s="295"/>
      <c r="Y562" s="411">
        <f>Y561</f>
        <v>0</v>
      </c>
      <c r="Z562" s="411">
        <f t="shared" ref="Z562" si="1366">Z561</f>
        <v>0</v>
      </c>
      <c r="AA562" s="411">
        <f t="shared" ref="AA562" si="1367">AA561</f>
        <v>0</v>
      </c>
      <c r="AB562" s="411">
        <f t="shared" ref="AB562" si="1368">AB561</f>
        <v>0</v>
      </c>
      <c r="AC562" s="411">
        <f t="shared" ref="AC562" si="1369">AC561</f>
        <v>0</v>
      </c>
      <c r="AD562" s="411">
        <f t="shared" ref="AD562" si="1370">AD561</f>
        <v>0</v>
      </c>
      <c r="AE562" s="411">
        <f t="shared" ref="AE562" si="1371">AE561</f>
        <v>0</v>
      </c>
      <c r="AF562" s="411">
        <f t="shared" ref="AF562" si="1372">AF561</f>
        <v>0</v>
      </c>
      <c r="AG562" s="411">
        <f t="shared" ref="AG562" si="1373">AG561</f>
        <v>0</v>
      </c>
      <c r="AH562" s="411">
        <f t="shared" ref="AH562" si="1374">AH561</f>
        <v>0</v>
      </c>
      <c r="AI562" s="411">
        <f t="shared" ref="AI562" si="1375">AI561</f>
        <v>0</v>
      </c>
      <c r="AJ562" s="411">
        <f t="shared" ref="AJ562" si="1376">AJ561</f>
        <v>0</v>
      </c>
      <c r="AK562" s="411">
        <f t="shared" ref="AK562" si="1377">AK561</f>
        <v>0</v>
      </c>
      <c r="AL562" s="411">
        <f t="shared" ref="AL562" si="1378">AL561</f>
        <v>0</v>
      </c>
      <c r="AM562" s="306"/>
    </row>
    <row r="563" spans="1:39" outlineLevel="1">
      <c r="A563" s="532"/>
      <c r="B563" s="428"/>
      <c r="C563" s="291"/>
      <c r="D563" s="291"/>
      <c r="E563" s="291"/>
      <c r="F563" s="291"/>
      <c r="G563" s="291"/>
      <c r="H563" s="291"/>
      <c r="I563" s="291"/>
      <c r="J563" s="291"/>
      <c r="K563" s="291"/>
      <c r="L563" s="291"/>
      <c r="M563" s="291"/>
      <c r="N563" s="291"/>
      <c r="O563" s="291"/>
      <c r="P563" s="291"/>
      <c r="Q563" s="291"/>
      <c r="R563" s="291"/>
      <c r="S563" s="291"/>
      <c r="T563" s="291"/>
      <c r="U563" s="291"/>
      <c r="V563" s="291"/>
      <c r="W563" s="291"/>
      <c r="X563" s="291"/>
      <c r="Y563" s="412"/>
      <c r="Z563" s="425"/>
      <c r="AA563" s="425"/>
      <c r="AB563" s="425"/>
      <c r="AC563" s="425"/>
      <c r="AD563" s="425"/>
      <c r="AE563" s="425"/>
      <c r="AF563" s="425"/>
      <c r="AG563" s="425"/>
      <c r="AH563" s="425"/>
      <c r="AI563" s="425"/>
      <c r="AJ563" s="425"/>
      <c r="AK563" s="425"/>
      <c r="AL563" s="425"/>
      <c r="AM563" s="306"/>
    </row>
    <row r="564" spans="1:39" ht="45" outlineLevel="1">
      <c r="A564" s="532">
        <v>48</v>
      </c>
      <c r="B564" s="428" t="s">
        <v>140</v>
      </c>
      <c r="C564" s="291" t="s">
        <v>25</v>
      </c>
      <c r="D564" s="295"/>
      <c r="E564" s="295"/>
      <c r="F564" s="295"/>
      <c r="G564" s="295"/>
      <c r="H564" s="295"/>
      <c r="I564" s="295"/>
      <c r="J564" s="295"/>
      <c r="K564" s="295"/>
      <c r="L564" s="295"/>
      <c r="M564" s="295"/>
      <c r="N564" s="295">
        <v>12</v>
      </c>
      <c r="O564" s="295"/>
      <c r="P564" s="295"/>
      <c r="Q564" s="295"/>
      <c r="R564" s="295"/>
      <c r="S564" s="295"/>
      <c r="T564" s="295"/>
      <c r="U564" s="295"/>
      <c r="V564" s="295"/>
      <c r="W564" s="295"/>
      <c r="X564" s="295"/>
      <c r="Y564" s="426"/>
      <c r="Z564" s="410"/>
      <c r="AA564" s="410"/>
      <c r="AB564" s="410"/>
      <c r="AC564" s="410"/>
      <c r="AD564" s="410"/>
      <c r="AE564" s="410"/>
      <c r="AF564" s="415"/>
      <c r="AG564" s="415"/>
      <c r="AH564" s="415"/>
      <c r="AI564" s="415"/>
      <c r="AJ564" s="415"/>
      <c r="AK564" s="415"/>
      <c r="AL564" s="415"/>
      <c r="AM564" s="296">
        <f>SUM(Y564:AL564)</f>
        <v>0</v>
      </c>
    </row>
    <row r="565" spans="1:39" outlineLevel="1">
      <c r="A565" s="532"/>
      <c r="B565" s="431" t="s">
        <v>308</v>
      </c>
      <c r="C565" s="291" t="s">
        <v>163</v>
      </c>
      <c r="D565" s="295"/>
      <c r="E565" s="295"/>
      <c r="F565" s="295"/>
      <c r="G565" s="295"/>
      <c r="H565" s="295"/>
      <c r="I565" s="295"/>
      <c r="J565" s="295"/>
      <c r="K565" s="295"/>
      <c r="L565" s="295"/>
      <c r="M565" s="295"/>
      <c r="N565" s="295">
        <f>N564</f>
        <v>12</v>
      </c>
      <c r="O565" s="295"/>
      <c r="P565" s="295"/>
      <c r="Q565" s="295"/>
      <c r="R565" s="295"/>
      <c r="S565" s="295"/>
      <c r="T565" s="295"/>
      <c r="U565" s="295"/>
      <c r="V565" s="295"/>
      <c r="W565" s="295"/>
      <c r="X565" s="295"/>
      <c r="Y565" s="411">
        <f>Y564</f>
        <v>0</v>
      </c>
      <c r="Z565" s="411">
        <f t="shared" ref="Z565" si="1379">Z564</f>
        <v>0</v>
      </c>
      <c r="AA565" s="411">
        <f t="shared" ref="AA565" si="1380">AA564</f>
        <v>0</v>
      </c>
      <c r="AB565" s="411">
        <f t="shared" ref="AB565" si="1381">AB564</f>
        <v>0</v>
      </c>
      <c r="AC565" s="411">
        <f t="shared" ref="AC565" si="1382">AC564</f>
        <v>0</v>
      </c>
      <c r="AD565" s="411">
        <f t="shared" ref="AD565" si="1383">AD564</f>
        <v>0</v>
      </c>
      <c r="AE565" s="411">
        <f t="shared" ref="AE565" si="1384">AE564</f>
        <v>0</v>
      </c>
      <c r="AF565" s="411">
        <f t="shared" ref="AF565" si="1385">AF564</f>
        <v>0</v>
      </c>
      <c r="AG565" s="411">
        <f t="shared" ref="AG565" si="1386">AG564</f>
        <v>0</v>
      </c>
      <c r="AH565" s="411">
        <f t="shared" ref="AH565" si="1387">AH564</f>
        <v>0</v>
      </c>
      <c r="AI565" s="411">
        <f t="shared" ref="AI565" si="1388">AI564</f>
        <v>0</v>
      </c>
      <c r="AJ565" s="411">
        <f t="shared" ref="AJ565" si="1389">AJ564</f>
        <v>0</v>
      </c>
      <c r="AK565" s="411">
        <f t="shared" ref="AK565" si="1390">AK564</f>
        <v>0</v>
      </c>
      <c r="AL565" s="411">
        <f t="shared" ref="AL565" si="1391">AL564</f>
        <v>0</v>
      </c>
      <c r="AM565" s="306"/>
    </row>
    <row r="566" spans="1:39" outlineLevel="1">
      <c r="A566" s="532"/>
      <c r="B566" s="428"/>
      <c r="C566" s="291"/>
      <c r="D566" s="291"/>
      <c r="E566" s="291"/>
      <c r="F566" s="291"/>
      <c r="G566" s="291"/>
      <c r="H566" s="291"/>
      <c r="I566" s="291"/>
      <c r="J566" s="291"/>
      <c r="K566" s="291"/>
      <c r="L566" s="291"/>
      <c r="M566" s="291"/>
      <c r="N566" s="291"/>
      <c r="O566" s="291"/>
      <c r="P566" s="291"/>
      <c r="Q566" s="291"/>
      <c r="R566" s="291"/>
      <c r="S566" s="291"/>
      <c r="T566" s="291"/>
      <c r="U566" s="291"/>
      <c r="V566" s="291"/>
      <c r="W566" s="291"/>
      <c r="X566" s="291"/>
      <c r="Y566" s="412"/>
      <c r="Z566" s="425"/>
      <c r="AA566" s="425"/>
      <c r="AB566" s="425"/>
      <c r="AC566" s="425"/>
      <c r="AD566" s="425"/>
      <c r="AE566" s="425"/>
      <c r="AF566" s="425"/>
      <c r="AG566" s="425"/>
      <c r="AH566" s="425"/>
      <c r="AI566" s="425"/>
      <c r="AJ566" s="425"/>
      <c r="AK566" s="425"/>
      <c r="AL566" s="425"/>
      <c r="AM566" s="306"/>
    </row>
    <row r="567" spans="1:39" ht="30" outlineLevel="1">
      <c r="A567" s="532">
        <v>49</v>
      </c>
      <c r="B567" s="428" t="s">
        <v>141</v>
      </c>
      <c r="C567" s="291" t="s">
        <v>25</v>
      </c>
      <c r="D567" s="295"/>
      <c r="E567" s="295"/>
      <c r="F567" s="295"/>
      <c r="G567" s="295"/>
      <c r="H567" s="295"/>
      <c r="I567" s="295"/>
      <c r="J567" s="295"/>
      <c r="K567" s="295"/>
      <c r="L567" s="295"/>
      <c r="M567" s="295"/>
      <c r="N567" s="295">
        <v>12</v>
      </c>
      <c r="O567" s="295"/>
      <c r="P567" s="295"/>
      <c r="Q567" s="295"/>
      <c r="R567" s="295"/>
      <c r="S567" s="295"/>
      <c r="T567" s="295"/>
      <c r="U567" s="295"/>
      <c r="V567" s="295"/>
      <c r="W567" s="295"/>
      <c r="X567" s="295"/>
      <c r="Y567" s="426"/>
      <c r="Z567" s="410"/>
      <c r="AA567" s="410"/>
      <c r="AB567" s="410"/>
      <c r="AC567" s="410"/>
      <c r="AD567" s="410"/>
      <c r="AE567" s="410"/>
      <c r="AF567" s="415"/>
      <c r="AG567" s="415"/>
      <c r="AH567" s="415"/>
      <c r="AI567" s="415"/>
      <c r="AJ567" s="415"/>
      <c r="AK567" s="415"/>
      <c r="AL567" s="415"/>
      <c r="AM567" s="296">
        <f>SUM(Y567:AL567)</f>
        <v>0</v>
      </c>
    </row>
    <row r="568" spans="1:39" outlineLevel="1">
      <c r="A568" s="532"/>
      <c r="B568" s="431" t="s">
        <v>308</v>
      </c>
      <c r="C568" s="291" t="s">
        <v>163</v>
      </c>
      <c r="D568" s="295"/>
      <c r="E568" s="295"/>
      <c r="F568" s="295"/>
      <c r="G568" s="295"/>
      <c r="H568" s="295"/>
      <c r="I568" s="295"/>
      <c r="J568" s="295"/>
      <c r="K568" s="295"/>
      <c r="L568" s="295"/>
      <c r="M568" s="295"/>
      <c r="N568" s="295">
        <f>N567</f>
        <v>12</v>
      </c>
      <c r="O568" s="295"/>
      <c r="P568" s="295"/>
      <c r="Q568" s="295"/>
      <c r="R568" s="295"/>
      <c r="S568" s="295"/>
      <c r="T568" s="295"/>
      <c r="U568" s="295"/>
      <c r="V568" s="295"/>
      <c r="W568" s="295"/>
      <c r="X568" s="295"/>
      <c r="Y568" s="411">
        <f>Y567</f>
        <v>0</v>
      </c>
      <c r="Z568" s="411">
        <f t="shared" ref="Z568" si="1392">Z567</f>
        <v>0</v>
      </c>
      <c r="AA568" s="411">
        <f t="shared" ref="AA568" si="1393">AA567</f>
        <v>0</v>
      </c>
      <c r="AB568" s="411">
        <f t="shared" ref="AB568" si="1394">AB567</f>
        <v>0</v>
      </c>
      <c r="AC568" s="411">
        <f t="shared" ref="AC568" si="1395">AC567</f>
        <v>0</v>
      </c>
      <c r="AD568" s="411">
        <f t="shared" ref="AD568" si="1396">AD567</f>
        <v>0</v>
      </c>
      <c r="AE568" s="411">
        <f t="shared" ref="AE568" si="1397">AE567</f>
        <v>0</v>
      </c>
      <c r="AF568" s="411">
        <f t="shared" ref="AF568" si="1398">AF567</f>
        <v>0</v>
      </c>
      <c r="AG568" s="411">
        <f t="shared" ref="AG568" si="1399">AG567</f>
        <v>0</v>
      </c>
      <c r="AH568" s="411">
        <f t="shared" ref="AH568" si="1400">AH567</f>
        <v>0</v>
      </c>
      <c r="AI568" s="411">
        <f t="shared" ref="AI568" si="1401">AI567</f>
        <v>0</v>
      </c>
      <c r="AJ568" s="411">
        <f t="shared" ref="AJ568" si="1402">AJ567</f>
        <v>0</v>
      </c>
      <c r="AK568" s="411">
        <f t="shared" ref="AK568" si="1403">AK567</f>
        <v>0</v>
      </c>
      <c r="AL568" s="411">
        <f t="shared" ref="AL568" si="1404">AL567</f>
        <v>0</v>
      </c>
      <c r="AM568" s="306"/>
    </row>
    <row r="569" spans="1:39" outlineLevel="1">
      <c r="A569" s="532"/>
      <c r="B569" s="431"/>
      <c r="C569" s="305"/>
      <c r="D569" s="291"/>
      <c r="E569" s="291"/>
      <c r="F569" s="291"/>
      <c r="G569" s="291"/>
      <c r="H569" s="291"/>
      <c r="I569" s="291"/>
      <c r="J569" s="291"/>
      <c r="K569" s="291"/>
      <c r="L569" s="291"/>
      <c r="M569" s="291"/>
      <c r="N569" s="291"/>
      <c r="O569" s="291"/>
      <c r="P569" s="291"/>
      <c r="Q569" s="291"/>
      <c r="R569" s="291"/>
      <c r="S569" s="291"/>
      <c r="T569" s="291"/>
      <c r="U569" s="291"/>
      <c r="V569" s="291"/>
      <c r="W569" s="291"/>
      <c r="X569" s="291"/>
      <c r="Y569" s="301"/>
      <c r="Z569" s="301"/>
      <c r="AA569" s="301"/>
      <c r="AB569" s="301"/>
      <c r="AC569" s="301"/>
      <c r="AD569" s="301"/>
      <c r="AE569" s="301"/>
      <c r="AF569" s="301"/>
      <c r="AG569" s="301"/>
      <c r="AH569" s="301"/>
      <c r="AI569" s="301"/>
      <c r="AJ569" s="301"/>
      <c r="AK569" s="301"/>
      <c r="AL569" s="301"/>
      <c r="AM569" s="306"/>
    </row>
    <row r="570" spans="1:39" ht="15.75">
      <c r="B570" s="327" t="s">
        <v>292</v>
      </c>
      <c r="C570" s="329"/>
      <c r="D570" s="329">
        <f>SUM(D404:D568)</f>
        <v>84342585.266531795</v>
      </c>
      <c r="E570" s="329">
        <f t="shared" ref="E570:M570" si="1405">SUM(E404:E568)</f>
        <v>75056900.751434535</v>
      </c>
      <c r="F570" s="329">
        <f t="shared" si="1405"/>
        <v>72985346.555197805</v>
      </c>
      <c r="G570" s="329">
        <f t="shared" si="1405"/>
        <v>72772527.980941385</v>
      </c>
      <c r="H570" s="329">
        <f t="shared" si="1405"/>
        <v>0</v>
      </c>
      <c r="I570" s="329">
        <f t="shared" si="1405"/>
        <v>0</v>
      </c>
      <c r="J570" s="329">
        <f t="shared" si="1405"/>
        <v>0</v>
      </c>
      <c r="K570" s="329">
        <f t="shared" si="1405"/>
        <v>0</v>
      </c>
      <c r="L570" s="329">
        <f t="shared" si="1405"/>
        <v>0</v>
      </c>
      <c r="M570" s="329">
        <f t="shared" si="1405"/>
        <v>0</v>
      </c>
      <c r="N570" s="329"/>
      <c r="O570" s="329">
        <f>SUM(O404:O568)</f>
        <v>10354.392758184535</v>
      </c>
      <c r="P570" s="329">
        <f t="shared" ref="P570:X570" si="1406">SUM(P404:P568)</f>
        <v>9822.7112457386229</v>
      </c>
      <c r="Q570" s="329">
        <f t="shared" si="1406"/>
        <v>9817.299688523628</v>
      </c>
      <c r="R570" s="329">
        <f t="shared" si="1406"/>
        <v>9785.004729883758</v>
      </c>
      <c r="S570" s="329">
        <f t="shared" si="1406"/>
        <v>0</v>
      </c>
      <c r="T570" s="329">
        <f t="shared" si="1406"/>
        <v>0</v>
      </c>
      <c r="U570" s="329">
        <f t="shared" si="1406"/>
        <v>0</v>
      </c>
      <c r="V570" s="329">
        <f t="shared" si="1406"/>
        <v>0</v>
      </c>
      <c r="W570" s="329">
        <f t="shared" si="1406"/>
        <v>0</v>
      </c>
      <c r="X570" s="329">
        <f t="shared" si="1406"/>
        <v>0</v>
      </c>
      <c r="Y570" s="329">
        <f>IF(Y402="kWh",SUMPRODUCT(D404:D568,Y404:Y568))</f>
        <v>44159360.191312701</v>
      </c>
      <c r="Z570" s="329">
        <f>IF(Z402="kWh",SUMPRODUCT(D404:D568,Z404:Z568))</f>
        <v>7409434.6350645646</v>
      </c>
      <c r="AA570" s="329">
        <f>IF(AA402="kw",SUMPRODUCT(N404:N568,O404:O568,AA404:AA568),SUMPRODUCT(D404:D568,AA404:AA568))</f>
        <v>26300.312742971677</v>
      </c>
      <c r="AB570" s="329">
        <f>IF(AB402="kw",SUMPRODUCT(N404:N568,O404:O568,AB404:AB568),SUMPRODUCT(D404:D568,AB404:AB568))</f>
        <v>2199.1905216009495</v>
      </c>
      <c r="AC570" s="329">
        <f>IF(AC402="kw",SUMPRODUCT(N404:N568,O404:O568,AC404:AC568),SUMPRODUCT(D404:D568,AC404:AC568))</f>
        <v>9657.399411396822</v>
      </c>
      <c r="AD570" s="329">
        <f>IF(AD402="kw",SUMPRODUCT(O404:O568,N404:N568,AD404:AD568),SUMPRODUCT(E404:E568,AD404:AD568))</f>
        <v>18181.925745599387</v>
      </c>
      <c r="AE570" s="329">
        <f>IF(AE402="kw",SUMPRODUCT(N404:N568,O404:O568,AE404:AE568),SUMPRODUCT(D404:D568,AE404:AE568))</f>
        <v>2130908.4724112065</v>
      </c>
      <c r="AF570" s="329">
        <f>IF(AF402="kw",SUMPRODUCT(N404:N568,O404:O568,AF404:AF568),SUMPRODUCT(D404:D568,AF404:AF568))</f>
        <v>0</v>
      </c>
      <c r="AG570" s="329">
        <f>IF(AG402="kw",SUMPRODUCT(N404:N568,O404:O568,AG404:AG568),SUMPRODUCT(D404:D568,AG404:AG568))</f>
        <v>0</v>
      </c>
      <c r="AH570" s="329">
        <f>IF(AH402="kw",SUMPRODUCT(N404:N568,O404:O568,AH404:AH568),SUMPRODUCT(D404:D568,AH404:AH568))</f>
        <v>0</v>
      </c>
      <c r="AI570" s="329">
        <f>IF(AI402="kw",SUMPRODUCT(N404:N568,O404:O568,AI404:AI568),SUMPRODUCT(D404:D568,AI404:AI568))</f>
        <v>0</v>
      </c>
      <c r="AJ570" s="329">
        <f>IF(AJ402="kw",SUMPRODUCT(N404:N568,O404:O568,AJ404:AJ568),SUMPRODUCT(D404:D568,AJ404:AJ568))</f>
        <v>0</v>
      </c>
      <c r="AK570" s="329">
        <f>IF(AK402="kw",SUMPRODUCT(N404:N568,O404:O568,AK404:AK568),SUMPRODUCT(D404:D568,AK404:AK568))</f>
        <v>0</v>
      </c>
      <c r="AL570" s="329">
        <f>IF(AL402="kw",SUMPRODUCT(N404:N568,O404:O568,AL404:AL568),SUMPRODUCT(D404:D568,AL404:AL568))</f>
        <v>0</v>
      </c>
      <c r="AM570" s="330"/>
    </row>
    <row r="571" spans="1:39" ht="15.75">
      <c r="B571" s="391" t="s">
        <v>293</v>
      </c>
      <c r="C571" s="392"/>
      <c r="D571" s="392"/>
      <c r="E571" s="392"/>
      <c r="F571" s="392"/>
      <c r="G571" s="392"/>
      <c r="H571" s="392"/>
      <c r="I571" s="392"/>
      <c r="J571" s="392"/>
      <c r="K571" s="392"/>
      <c r="L571" s="392"/>
      <c r="M571" s="392"/>
      <c r="N571" s="392"/>
      <c r="O571" s="392"/>
      <c r="P571" s="392"/>
      <c r="Q571" s="392"/>
      <c r="R571" s="392"/>
      <c r="S571" s="392"/>
      <c r="T571" s="392"/>
      <c r="U571" s="392"/>
      <c r="V571" s="392"/>
      <c r="W571" s="392"/>
      <c r="X571" s="392"/>
      <c r="Y571" s="392">
        <f>HLOOKUP(Y218,'2. LRAMVA Threshold'!$B$42:$Q$53,9,FALSE)</f>
        <v>0</v>
      </c>
      <c r="Z571" s="392">
        <f>HLOOKUP(Z218,'2. LRAMVA Threshold'!$B$42:$Q$53,9,FALSE)</f>
        <v>0</v>
      </c>
      <c r="AA571" s="392">
        <f>HLOOKUP(AA218,'2. LRAMVA Threshold'!$B$42:$Q$53,9,FALSE)</f>
        <v>0</v>
      </c>
      <c r="AB571" s="392">
        <f>HLOOKUP(AB218,'2. LRAMVA Threshold'!$B$42:$Q$53,9,FALSE)</f>
        <v>0</v>
      </c>
      <c r="AC571" s="392">
        <f>HLOOKUP(AC218,'2. LRAMVA Threshold'!$B$42:$Q$53,9,FALSE)</f>
        <v>0</v>
      </c>
      <c r="AD571" s="392">
        <f>HLOOKUP(AD218,'2. LRAMVA Threshold'!$B$42:$Q$53,9,FALSE)</f>
        <v>0</v>
      </c>
      <c r="AE571" s="392">
        <f>HLOOKUP(AE218,'2. LRAMVA Threshold'!$B$42:$Q$53,9,FALSE)</f>
        <v>0</v>
      </c>
      <c r="AF571" s="392">
        <f>HLOOKUP(AF218,'2. LRAMVA Threshold'!$B$42:$Q$53,9,FALSE)</f>
        <v>0</v>
      </c>
      <c r="AG571" s="392">
        <f>HLOOKUP(AG218,'2. LRAMVA Threshold'!$B$42:$Q$53,9,FALSE)</f>
        <v>0</v>
      </c>
      <c r="AH571" s="392">
        <f>HLOOKUP(AH218,'2. LRAMVA Threshold'!$B$42:$Q$53,9,FALSE)</f>
        <v>0</v>
      </c>
      <c r="AI571" s="392">
        <f>HLOOKUP(AI218,'2. LRAMVA Threshold'!$B$42:$Q$53,9,FALSE)</f>
        <v>0</v>
      </c>
      <c r="AJ571" s="392">
        <f>HLOOKUP(AJ218,'2. LRAMVA Threshold'!$B$42:$Q$53,9,FALSE)</f>
        <v>0</v>
      </c>
      <c r="AK571" s="392">
        <f>HLOOKUP(AK218,'2. LRAMVA Threshold'!$B$42:$Q$53,9,FALSE)</f>
        <v>0</v>
      </c>
      <c r="AL571" s="392">
        <f>HLOOKUP(AL218,'2. LRAMVA Threshold'!$B$42:$Q$53,9,FALSE)</f>
        <v>0</v>
      </c>
      <c r="AM571" s="393"/>
    </row>
    <row r="572" spans="1:39">
      <c r="B572" s="394"/>
      <c r="C572" s="432"/>
      <c r="D572" s="433"/>
      <c r="E572" s="433"/>
      <c r="F572" s="433"/>
      <c r="G572" s="433"/>
      <c r="H572" s="433"/>
      <c r="I572" s="433"/>
      <c r="J572" s="433"/>
      <c r="K572" s="433"/>
      <c r="L572" s="433"/>
      <c r="M572" s="433"/>
      <c r="N572" s="433"/>
      <c r="O572" s="434"/>
      <c r="P572" s="433"/>
      <c r="Q572" s="433"/>
      <c r="R572" s="433"/>
      <c r="S572" s="435"/>
      <c r="T572" s="435"/>
      <c r="U572" s="435"/>
      <c r="V572" s="435"/>
      <c r="W572" s="433"/>
      <c r="X572" s="433"/>
      <c r="Y572" s="436"/>
      <c r="Z572" s="436"/>
      <c r="AA572" s="436"/>
      <c r="AB572" s="436"/>
      <c r="AC572" s="436"/>
      <c r="AD572" s="436"/>
      <c r="AE572" s="436"/>
      <c r="AF572" s="399"/>
      <c r="AG572" s="399"/>
      <c r="AH572" s="399"/>
      <c r="AI572" s="399"/>
      <c r="AJ572" s="399"/>
      <c r="AK572" s="399"/>
      <c r="AL572" s="399"/>
      <c r="AM572" s="400"/>
    </row>
    <row r="573" spans="1:39">
      <c r="B573" s="324" t="s">
        <v>294</v>
      </c>
      <c r="C573" s="338"/>
      <c r="D573" s="338"/>
      <c r="E573" s="376"/>
      <c r="F573" s="376"/>
      <c r="G573" s="376"/>
      <c r="H573" s="376"/>
      <c r="I573" s="376"/>
      <c r="J573" s="376"/>
      <c r="K573" s="376"/>
      <c r="L573" s="376"/>
      <c r="M573" s="376"/>
      <c r="N573" s="376"/>
      <c r="O573" s="291"/>
      <c r="P573" s="340"/>
      <c r="Q573" s="340"/>
      <c r="R573" s="340"/>
      <c r="S573" s="339"/>
      <c r="T573" s="339"/>
      <c r="U573" s="339"/>
      <c r="V573" s="339"/>
      <c r="W573" s="340"/>
      <c r="X573" s="340"/>
      <c r="Y573" s="341">
        <f>HLOOKUP(Y$35,'3.  Distribution Rates'!$C$122:$P$133,9,FALSE)*0</f>
        <v>0</v>
      </c>
      <c r="Z573" s="341">
        <f>HLOOKUP(Z$35,'3.  Distribution Rates'!$C$122:$P$133,9,FALSE)*0</f>
        <v>0</v>
      </c>
      <c r="AA573" s="341">
        <f>HLOOKUP(AA$35,'3.  Distribution Rates'!$C$122:$P$133,9,FALSE)*0</f>
        <v>0</v>
      </c>
      <c r="AB573" s="341">
        <f>HLOOKUP(AB$35,'3.  Distribution Rates'!$C$122:$P$133,9,FALSE)*0</f>
        <v>0</v>
      </c>
      <c r="AC573" s="341">
        <f>HLOOKUP(AC$35,'3.  Distribution Rates'!$C$122:$P$133,9,FALSE)*0</f>
        <v>0</v>
      </c>
      <c r="AD573" s="341">
        <f>HLOOKUP(AD$35,'3.  Distribution Rates'!$C$122:$P$133,9,FALSE)*0</f>
        <v>0</v>
      </c>
      <c r="AE573" s="341">
        <f>HLOOKUP(AE$35,'3.  Distribution Rates'!$C$122:$P$133,9,FALSE)*0</f>
        <v>0</v>
      </c>
      <c r="AF573" s="341">
        <f>HLOOKUP(AF$35,'3.  Distribution Rates'!$C$122:$P$133,9,FALSE)</f>
        <v>0</v>
      </c>
      <c r="AG573" s="341">
        <f>HLOOKUP(AG$35,'3.  Distribution Rates'!$C$122:$P$133,9,FALSE)</f>
        <v>0</v>
      </c>
      <c r="AH573" s="341">
        <f>HLOOKUP(AH$35,'3.  Distribution Rates'!$C$122:$P$133,9,FALSE)</f>
        <v>0</v>
      </c>
      <c r="AI573" s="341">
        <f>HLOOKUP(AI$35,'3.  Distribution Rates'!$C$122:$P$133,9,FALSE)</f>
        <v>0</v>
      </c>
      <c r="AJ573" s="341">
        <f>HLOOKUP(AJ$35,'3.  Distribution Rates'!$C$122:$P$133,9,FALSE)</f>
        <v>0</v>
      </c>
      <c r="AK573" s="341">
        <f>HLOOKUP(AK$35,'3.  Distribution Rates'!$C$122:$P$133,9,FALSE)</f>
        <v>0</v>
      </c>
      <c r="AL573" s="341">
        <f>HLOOKUP(AL$35,'3.  Distribution Rates'!$C$122:$P$133,9,FALSE)</f>
        <v>0</v>
      </c>
      <c r="AM573" s="441"/>
    </row>
    <row r="574" spans="1:39">
      <c r="B574" s="324" t="s">
        <v>295</v>
      </c>
      <c r="C574" s="345"/>
      <c r="D574" s="309"/>
      <c r="E574" s="279"/>
      <c r="F574" s="279"/>
      <c r="G574" s="279"/>
      <c r="H574" s="279"/>
      <c r="I574" s="279"/>
      <c r="J574" s="279"/>
      <c r="K574" s="279"/>
      <c r="L574" s="279"/>
      <c r="M574" s="279"/>
      <c r="N574" s="279"/>
      <c r="O574" s="291"/>
      <c r="P574" s="279"/>
      <c r="Q574" s="279"/>
      <c r="R574" s="279"/>
      <c r="S574" s="309"/>
      <c r="T574" s="309"/>
      <c r="U574" s="309"/>
      <c r="V574" s="309"/>
      <c r="W574" s="279"/>
      <c r="X574" s="279"/>
      <c r="Y574" s="378">
        <f>'4.  2011-2014 LRAM'!Y140*Y573</f>
        <v>0</v>
      </c>
      <c r="Z574" s="378">
        <f>'4.  2011-2014 LRAM'!Z140*Z573</f>
        <v>0</v>
      </c>
      <c r="AA574" s="378">
        <f>'4.  2011-2014 LRAM'!AA140*AA573</f>
        <v>0</v>
      </c>
      <c r="AB574" s="378">
        <f>'4.  2011-2014 LRAM'!AB140*AB573</f>
        <v>0</v>
      </c>
      <c r="AC574" s="378">
        <f>'4.  2011-2014 LRAM'!AC140*AC573</f>
        <v>0</v>
      </c>
      <c r="AD574" s="378">
        <f>'4.  2011-2014 LRAM'!AD140*AD573</f>
        <v>0</v>
      </c>
      <c r="AE574" s="378">
        <f>'4.  2011-2014 LRAM'!AE140*AE573</f>
        <v>0</v>
      </c>
      <c r="AF574" s="378">
        <f>'4.  2011-2014 LRAM'!AF140*AF573</f>
        <v>0</v>
      </c>
      <c r="AG574" s="378">
        <f>'4.  2011-2014 LRAM'!AG140*AG573</f>
        <v>0</v>
      </c>
      <c r="AH574" s="378">
        <f>'4.  2011-2014 LRAM'!AH140*AH573</f>
        <v>0</v>
      </c>
      <c r="AI574" s="378">
        <f>'4.  2011-2014 LRAM'!AI140*AI573</f>
        <v>0</v>
      </c>
      <c r="AJ574" s="378">
        <f>'4.  2011-2014 LRAM'!AJ140*AJ573</f>
        <v>0</v>
      </c>
      <c r="AK574" s="378">
        <f>'4.  2011-2014 LRAM'!AK140*AK573</f>
        <v>0</v>
      </c>
      <c r="AL574" s="378">
        <f>'4.  2011-2014 LRAM'!AL140*AL573</f>
        <v>0</v>
      </c>
      <c r="AM574" s="629">
        <f t="shared" ref="AM574:AM580" si="1407">SUM(Y574:AL574)</f>
        <v>0</v>
      </c>
    </row>
    <row r="575" spans="1:39">
      <c r="B575" s="324" t="s">
        <v>296</v>
      </c>
      <c r="C575" s="345"/>
      <c r="D575" s="309"/>
      <c r="E575" s="279"/>
      <c r="F575" s="279"/>
      <c r="G575" s="279"/>
      <c r="H575" s="279"/>
      <c r="I575" s="279"/>
      <c r="J575" s="279"/>
      <c r="K575" s="279"/>
      <c r="L575" s="279"/>
      <c r="M575" s="279"/>
      <c r="N575" s="279"/>
      <c r="O575" s="291"/>
      <c r="P575" s="279"/>
      <c r="Q575" s="279"/>
      <c r="R575" s="279"/>
      <c r="S575" s="309"/>
      <c r="T575" s="309"/>
      <c r="U575" s="309"/>
      <c r="V575" s="309"/>
      <c r="W575" s="279"/>
      <c r="X575" s="279"/>
      <c r="Y575" s="378">
        <f>'4.  2011-2014 LRAM'!Y269*Y573</f>
        <v>0</v>
      </c>
      <c r="Z575" s="378">
        <f>'4.  2011-2014 LRAM'!Z269*Z573</f>
        <v>0</v>
      </c>
      <c r="AA575" s="378">
        <f>'4.  2011-2014 LRAM'!AA269*AA573</f>
        <v>0</v>
      </c>
      <c r="AB575" s="378">
        <f>'4.  2011-2014 LRAM'!AB269*AB573</f>
        <v>0</v>
      </c>
      <c r="AC575" s="378">
        <f>'4.  2011-2014 LRAM'!AC269*AC573</f>
        <v>0</v>
      </c>
      <c r="AD575" s="378">
        <f>'4.  2011-2014 LRAM'!AD269*AD573</f>
        <v>0</v>
      </c>
      <c r="AE575" s="378">
        <f>'4.  2011-2014 LRAM'!AE269*AE573</f>
        <v>0</v>
      </c>
      <c r="AF575" s="378">
        <f>'4.  2011-2014 LRAM'!AF269*AF573</f>
        <v>0</v>
      </c>
      <c r="AG575" s="378">
        <f>'4.  2011-2014 LRAM'!AG269*AG573</f>
        <v>0</v>
      </c>
      <c r="AH575" s="378">
        <f>'4.  2011-2014 LRAM'!AH269*AH573</f>
        <v>0</v>
      </c>
      <c r="AI575" s="378">
        <f>'4.  2011-2014 LRAM'!AI269*AI573</f>
        <v>0</v>
      </c>
      <c r="AJ575" s="378">
        <f>'4.  2011-2014 LRAM'!AJ269*AJ573</f>
        <v>0</v>
      </c>
      <c r="AK575" s="378">
        <f>'4.  2011-2014 LRAM'!AK269*AK573</f>
        <v>0</v>
      </c>
      <c r="AL575" s="378">
        <f>'4.  2011-2014 LRAM'!AL269*AL573</f>
        <v>0</v>
      </c>
      <c r="AM575" s="629">
        <f t="shared" si="1407"/>
        <v>0</v>
      </c>
    </row>
    <row r="576" spans="1:39">
      <c r="B576" s="324" t="s">
        <v>297</v>
      </c>
      <c r="C576" s="345"/>
      <c r="D576" s="309"/>
      <c r="E576" s="279"/>
      <c r="F576" s="279"/>
      <c r="G576" s="279"/>
      <c r="H576" s="279"/>
      <c r="I576" s="279"/>
      <c r="J576" s="279"/>
      <c r="K576" s="279"/>
      <c r="L576" s="279"/>
      <c r="M576" s="279"/>
      <c r="N576" s="279"/>
      <c r="O576" s="291"/>
      <c r="P576" s="279"/>
      <c r="Q576" s="279"/>
      <c r="R576" s="279"/>
      <c r="S576" s="309"/>
      <c r="T576" s="309"/>
      <c r="U576" s="309"/>
      <c r="V576" s="309"/>
      <c r="W576" s="279"/>
      <c r="X576" s="279"/>
      <c r="Y576" s="378">
        <f>'4.  2011-2014 LRAM'!Y398*Y573</f>
        <v>0</v>
      </c>
      <c r="Z576" s="378">
        <f>'4.  2011-2014 LRAM'!Z398*Z573</f>
        <v>0</v>
      </c>
      <c r="AA576" s="378">
        <f>'4.  2011-2014 LRAM'!AA398*AA573</f>
        <v>0</v>
      </c>
      <c r="AB576" s="378">
        <f>'4.  2011-2014 LRAM'!AB398*AB573</f>
        <v>0</v>
      </c>
      <c r="AC576" s="378">
        <f>'4.  2011-2014 LRAM'!AC398*AC573</f>
        <v>0</v>
      </c>
      <c r="AD576" s="378">
        <f>'4.  2011-2014 LRAM'!AD398*AD573</f>
        <v>0</v>
      </c>
      <c r="AE576" s="378">
        <f>'4.  2011-2014 LRAM'!AE398*AE573</f>
        <v>0</v>
      </c>
      <c r="AF576" s="378">
        <f>'4.  2011-2014 LRAM'!AF398*AF573</f>
        <v>0</v>
      </c>
      <c r="AG576" s="378">
        <f>'4.  2011-2014 LRAM'!AG398*AG573</f>
        <v>0</v>
      </c>
      <c r="AH576" s="378">
        <f>'4.  2011-2014 LRAM'!AH398*AH573</f>
        <v>0</v>
      </c>
      <c r="AI576" s="378">
        <f>'4.  2011-2014 LRAM'!AI398*AI573</f>
        <v>0</v>
      </c>
      <c r="AJ576" s="378">
        <f>'4.  2011-2014 LRAM'!AJ398*AJ573</f>
        <v>0</v>
      </c>
      <c r="AK576" s="378">
        <f>'4.  2011-2014 LRAM'!AK398*AK573</f>
        <v>0</v>
      </c>
      <c r="AL576" s="378">
        <f>'4.  2011-2014 LRAM'!AL398*AL573</f>
        <v>0</v>
      </c>
      <c r="AM576" s="629">
        <f t="shared" si="1407"/>
        <v>0</v>
      </c>
    </row>
    <row r="577" spans="2:39">
      <c r="B577" s="324" t="s">
        <v>298</v>
      </c>
      <c r="C577" s="345"/>
      <c r="D577" s="309"/>
      <c r="E577" s="279"/>
      <c r="F577" s="279"/>
      <c r="G577" s="279"/>
      <c r="H577" s="279"/>
      <c r="I577" s="279"/>
      <c r="J577" s="279"/>
      <c r="K577" s="279"/>
      <c r="L577" s="279"/>
      <c r="M577" s="279"/>
      <c r="N577" s="279"/>
      <c r="O577" s="291"/>
      <c r="P577" s="279"/>
      <c r="Q577" s="279"/>
      <c r="R577" s="279"/>
      <c r="S577" s="309"/>
      <c r="T577" s="309"/>
      <c r="U577" s="309"/>
      <c r="V577" s="309"/>
      <c r="W577" s="279"/>
      <c r="X577" s="279"/>
      <c r="Y577" s="378">
        <f>'4.  2011-2014 LRAM'!Y528*Y573</f>
        <v>0</v>
      </c>
      <c r="Z577" s="378">
        <f>'4.  2011-2014 LRAM'!Z528*Z573</f>
        <v>0</v>
      </c>
      <c r="AA577" s="378">
        <f>'4.  2011-2014 LRAM'!AA528*AA573</f>
        <v>0</v>
      </c>
      <c r="AB577" s="378">
        <f>'4.  2011-2014 LRAM'!AB528*AB573</f>
        <v>0</v>
      </c>
      <c r="AC577" s="378">
        <f>'4.  2011-2014 LRAM'!AC528*AC573</f>
        <v>0</v>
      </c>
      <c r="AD577" s="378">
        <f>'4.  2011-2014 LRAM'!AD528*AD573</f>
        <v>0</v>
      </c>
      <c r="AE577" s="378">
        <f>'4.  2011-2014 LRAM'!AE528*AE573</f>
        <v>0</v>
      </c>
      <c r="AF577" s="378">
        <f>'4.  2011-2014 LRAM'!AF528*AF573</f>
        <v>0</v>
      </c>
      <c r="AG577" s="378">
        <f>'4.  2011-2014 LRAM'!AG528*AG573</f>
        <v>0</v>
      </c>
      <c r="AH577" s="378">
        <f>'4.  2011-2014 LRAM'!AH528*AH573</f>
        <v>0</v>
      </c>
      <c r="AI577" s="378">
        <f>'4.  2011-2014 LRAM'!AI528*AI573</f>
        <v>0</v>
      </c>
      <c r="AJ577" s="378">
        <f>'4.  2011-2014 LRAM'!AJ528*AJ573</f>
        <v>0</v>
      </c>
      <c r="AK577" s="378">
        <f>'4.  2011-2014 LRAM'!AK528*AK573</f>
        <v>0</v>
      </c>
      <c r="AL577" s="378">
        <f>'4.  2011-2014 LRAM'!AL528*AL573</f>
        <v>0</v>
      </c>
      <c r="AM577" s="629">
        <f t="shared" si="1407"/>
        <v>0</v>
      </c>
    </row>
    <row r="578" spans="2:39">
      <c r="B578" s="324" t="s">
        <v>299</v>
      </c>
      <c r="C578" s="345"/>
      <c r="D578" s="309"/>
      <c r="E578" s="279"/>
      <c r="F578" s="279"/>
      <c r="G578" s="279"/>
      <c r="H578" s="279"/>
      <c r="I578" s="279"/>
      <c r="J578" s="279"/>
      <c r="K578" s="279"/>
      <c r="L578" s="279"/>
      <c r="M578" s="279"/>
      <c r="N578" s="279"/>
      <c r="O578" s="291"/>
      <c r="P578" s="279"/>
      <c r="Q578" s="279"/>
      <c r="R578" s="279"/>
      <c r="S578" s="309"/>
      <c r="T578" s="309"/>
      <c r="U578" s="309"/>
      <c r="V578" s="309"/>
      <c r="W578" s="279"/>
      <c r="X578" s="279"/>
      <c r="Y578" s="378">
        <f t="shared" ref="Y578:AL578" si="1408">Y209*Y573</f>
        <v>0</v>
      </c>
      <c r="Z578" s="378">
        <f t="shared" si="1408"/>
        <v>0</v>
      </c>
      <c r="AA578" s="378">
        <f t="shared" si="1408"/>
        <v>0</v>
      </c>
      <c r="AB578" s="378">
        <f>AB209*AB573</f>
        <v>0</v>
      </c>
      <c r="AC578" s="378">
        <f t="shared" si="1408"/>
        <v>0</v>
      </c>
      <c r="AD578" s="378">
        <f t="shared" si="1408"/>
        <v>0</v>
      </c>
      <c r="AE578" s="378">
        <f t="shared" si="1408"/>
        <v>0</v>
      </c>
      <c r="AF578" s="378">
        <f t="shared" si="1408"/>
        <v>0</v>
      </c>
      <c r="AG578" s="378">
        <f t="shared" si="1408"/>
        <v>0</v>
      </c>
      <c r="AH578" s="378">
        <f t="shared" si="1408"/>
        <v>0</v>
      </c>
      <c r="AI578" s="378">
        <f t="shared" si="1408"/>
        <v>0</v>
      </c>
      <c r="AJ578" s="378">
        <f t="shared" si="1408"/>
        <v>0</v>
      </c>
      <c r="AK578" s="378">
        <f t="shared" si="1408"/>
        <v>0</v>
      </c>
      <c r="AL578" s="378">
        <f t="shared" si="1408"/>
        <v>0</v>
      </c>
      <c r="AM578" s="629">
        <f t="shared" si="1407"/>
        <v>0</v>
      </c>
    </row>
    <row r="579" spans="2:39">
      <c r="B579" s="324" t="s">
        <v>300</v>
      </c>
      <c r="C579" s="345"/>
      <c r="D579" s="309"/>
      <c r="E579" s="279"/>
      <c r="F579" s="279"/>
      <c r="G579" s="279"/>
      <c r="H579" s="279"/>
      <c r="I579" s="279"/>
      <c r="J579" s="279"/>
      <c r="K579" s="279"/>
      <c r="L579" s="279"/>
      <c r="M579" s="279"/>
      <c r="N579" s="279"/>
      <c r="O579" s="291"/>
      <c r="P579" s="279"/>
      <c r="Q579" s="279"/>
      <c r="R579" s="279"/>
      <c r="S579" s="309"/>
      <c r="T579" s="309"/>
      <c r="U579" s="309"/>
      <c r="V579" s="309"/>
      <c r="W579" s="279"/>
      <c r="X579" s="279"/>
      <c r="Y579" s="378">
        <f>Y392*Y573</f>
        <v>0</v>
      </c>
      <c r="Z579" s="378">
        <f>Z392*Z573</f>
        <v>0</v>
      </c>
      <c r="AA579" s="378">
        <f t="shared" ref="AA579:AL579" si="1409">AA392*AA573</f>
        <v>0</v>
      </c>
      <c r="AB579" s="378">
        <f>AB392*AB573</f>
        <v>0</v>
      </c>
      <c r="AC579" s="378">
        <f t="shared" si="1409"/>
        <v>0</v>
      </c>
      <c r="AD579" s="378">
        <f t="shared" si="1409"/>
        <v>0</v>
      </c>
      <c r="AE579" s="378">
        <f t="shared" si="1409"/>
        <v>0</v>
      </c>
      <c r="AF579" s="378">
        <f t="shared" si="1409"/>
        <v>0</v>
      </c>
      <c r="AG579" s="378">
        <f t="shared" si="1409"/>
        <v>0</v>
      </c>
      <c r="AH579" s="378">
        <f t="shared" si="1409"/>
        <v>0</v>
      </c>
      <c r="AI579" s="378">
        <f t="shared" si="1409"/>
        <v>0</v>
      </c>
      <c r="AJ579" s="378">
        <f t="shared" si="1409"/>
        <v>0</v>
      </c>
      <c r="AK579" s="378">
        <f t="shared" si="1409"/>
        <v>0</v>
      </c>
      <c r="AL579" s="378">
        <f t="shared" si="1409"/>
        <v>0</v>
      </c>
      <c r="AM579" s="629">
        <f t="shared" si="1407"/>
        <v>0</v>
      </c>
    </row>
    <row r="580" spans="2:39">
      <c r="B580" s="324" t="s">
        <v>301</v>
      </c>
      <c r="C580" s="345"/>
      <c r="D580" s="309"/>
      <c r="E580" s="279"/>
      <c r="F580" s="279"/>
      <c r="G580" s="279"/>
      <c r="H580" s="279"/>
      <c r="I580" s="279"/>
      <c r="J580" s="279"/>
      <c r="K580" s="279"/>
      <c r="L580" s="279"/>
      <c r="M580" s="279"/>
      <c r="N580" s="279"/>
      <c r="O580" s="291"/>
      <c r="P580" s="279"/>
      <c r="Q580" s="279"/>
      <c r="R580" s="279"/>
      <c r="S580" s="309"/>
      <c r="T580" s="309"/>
      <c r="U580" s="309"/>
      <c r="V580" s="309"/>
      <c r="W580" s="279"/>
      <c r="X580" s="279"/>
      <c r="Y580" s="378">
        <f>Y570*Y573</f>
        <v>0</v>
      </c>
      <c r="Z580" s="378">
        <f t="shared" ref="Z580:AL580" si="1410">Z570*Z573</f>
        <v>0</v>
      </c>
      <c r="AA580" s="378">
        <f t="shared" si="1410"/>
        <v>0</v>
      </c>
      <c r="AB580" s="378">
        <f t="shared" si="1410"/>
        <v>0</v>
      </c>
      <c r="AC580" s="378">
        <f t="shared" si="1410"/>
        <v>0</v>
      </c>
      <c r="AD580" s="378">
        <f t="shared" si="1410"/>
        <v>0</v>
      </c>
      <c r="AE580" s="378">
        <f t="shared" si="1410"/>
        <v>0</v>
      </c>
      <c r="AF580" s="378">
        <f t="shared" si="1410"/>
        <v>0</v>
      </c>
      <c r="AG580" s="378">
        <f t="shared" si="1410"/>
        <v>0</v>
      </c>
      <c r="AH580" s="378">
        <f t="shared" si="1410"/>
        <v>0</v>
      </c>
      <c r="AI580" s="378">
        <f t="shared" si="1410"/>
        <v>0</v>
      </c>
      <c r="AJ580" s="378">
        <f t="shared" si="1410"/>
        <v>0</v>
      </c>
      <c r="AK580" s="378">
        <f t="shared" si="1410"/>
        <v>0</v>
      </c>
      <c r="AL580" s="378">
        <f t="shared" si="1410"/>
        <v>0</v>
      </c>
      <c r="AM580" s="629">
        <f t="shared" si="1407"/>
        <v>0</v>
      </c>
    </row>
    <row r="581" spans="2:39" ht="15.75">
      <c r="B581" s="349" t="s">
        <v>302</v>
      </c>
      <c r="C581" s="345"/>
      <c r="D581" s="336"/>
      <c r="E581" s="334"/>
      <c r="F581" s="334"/>
      <c r="G581" s="334"/>
      <c r="H581" s="334"/>
      <c r="I581" s="334"/>
      <c r="J581" s="334"/>
      <c r="K581" s="334"/>
      <c r="L581" s="334"/>
      <c r="M581" s="334"/>
      <c r="N581" s="334"/>
      <c r="O581" s="300"/>
      <c r="P581" s="334"/>
      <c r="Q581" s="334"/>
      <c r="R581" s="334"/>
      <c r="S581" s="336"/>
      <c r="T581" s="336"/>
      <c r="U581" s="336"/>
      <c r="V581" s="336"/>
      <c r="W581" s="334"/>
      <c r="X581" s="334"/>
      <c r="Y581" s="346">
        <f>SUM(Y574:Y580)</f>
        <v>0</v>
      </c>
      <c r="Z581" s="346">
        <f>SUM(Z574:Z580)</f>
        <v>0</v>
      </c>
      <c r="AA581" s="346">
        <f t="shared" ref="AA581:AE581" si="1411">SUM(AA574:AA580)</f>
        <v>0</v>
      </c>
      <c r="AB581" s="346">
        <f t="shared" si="1411"/>
        <v>0</v>
      </c>
      <c r="AC581" s="346">
        <f t="shared" si="1411"/>
        <v>0</v>
      </c>
      <c r="AD581" s="346">
        <f>SUM(AD574:AD580)</f>
        <v>0</v>
      </c>
      <c r="AE581" s="346">
        <f t="shared" si="1411"/>
        <v>0</v>
      </c>
      <c r="AF581" s="346">
        <f>SUM(AF574:AF580)</f>
        <v>0</v>
      </c>
      <c r="AG581" s="346">
        <f>SUM(AG574:AG580)</f>
        <v>0</v>
      </c>
      <c r="AH581" s="346">
        <f t="shared" ref="AH581:AL581" si="1412">SUM(AH574:AH580)</f>
        <v>0</v>
      </c>
      <c r="AI581" s="346">
        <f t="shared" si="1412"/>
        <v>0</v>
      </c>
      <c r="AJ581" s="346">
        <f>SUM(AJ574:AJ580)</f>
        <v>0</v>
      </c>
      <c r="AK581" s="346">
        <f t="shared" si="1412"/>
        <v>0</v>
      </c>
      <c r="AL581" s="346">
        <f t="shared" si="1412"/>
        <v>0</v>
      </c>
      <c r="AM581" s="407">
        <f>SUM(AM574:AM580)</f>
        <v>0</v>
      </c>
    </row>
    <row r="582" spans="2:39" ht="15.75">
      <c r="B582" s="349" t="s">
        <v>303</v>
      </c>
      <c r="C582" s="345"/>
      <c r="D582" s="350"/>
      <c r="E582" s="334"/>
      <c r="F582" s="334"/>
      <c r="G582" s="334"/>
      <c r="H582" s="334"/>
      <c r="I582" s="334"/>
      <c r="J582" s="334"/>
      <c r="K582" s="334"/>
      <c r="L582" s="334"/>
      <c r="M582" s="334"/>
      <c r="N582" s="334"/>
      <c r="O582" s="300"/>
      <c r="P582" s="334"/>
      <c r="Q582" s="334"/>
      <c r="R582" s="334"/>
      <c r="S582" s="336"/>
      <c r="T582" s="336"/>
      <c r="U582" s="336"/>
      <c r="V582" s="336"/>
      <c r="W582" s="334"/>
      <c r="X582" s="334"/>
      <c r="Y582" s="347">
        <f>Y571*Y573</f>
        <v>0</v>
      </c>
      <c r="Z582" s="347">
        <f t="shared" ref="Z582:AE582" si="1413">Z571*Z573</f>
        <v>0</v>
      </c>
      <c r="AA582" s="347">
        <f t="shared" si="1413"/>
        <v>0</v>
      </c>
      <c r="AB582" s="347">
        <f t="shared" si="1413"/>
        <v>0</v>
      </c>
      <c r="AC582" s="347">
        <f t="shared" si="1413"/>
        <v>0</v>
      </c>
      <c r="AD582" s="347">
        <f>AD571*AD573</f>
        <v>0</v>
      </c>
      <c r="AE582" s="347">
        <f t="shared" si="1413"/>
        <v>0</v>
      </c>
      <c r="AF582" s="347">
        <f>AF571*AF573</f>
        <v>0</v>
      </c>
      <c r="AG582" s="347">
        <f t="shared" ref="AG582:AL582" si="1414">AG571*AG573</f>
        <v>0</v>
      </c>
      <c r="AH582" s="347">
        <f t="shared" si="1414"/>
        <v>0</v>
      </c>
      <c r="AI582" s="347">
        <f t="shared" si="1414"/>
        <v>0</v>
      </c>
      <c r="AJ582" s="347">
        <f>AJ571*AJ573</f>
        <v>0</v>
      </c>
      <c r="AK582" s="347">
        <f>AK571*AK573</f>
        <v>0</v>
      </c>
      <c r="AL582" s="347">
        <f t="shared" si="1414"/>
        <v>0</v>
      </c>
      <c r="AM582" s="407">
        <f>SUM(Y582:AL582)</f>
        <v>0</v>
      </c>
    </row>
    <row r="583" spans="2:39" ht="15.75">
      <c r="B583" s="349" t="s">
        <v>304</v>
      </c>
      <c r="C583" s="345"/>
      <c r="D583" s="350"/>
      <c r="E583" s="334"/>
      <c r="F583" s="334"/>
      <c r="G583" s="334"/>
      <c r="H583" s="334"/>
      <c r="I583" s="334"/>
      <c r="J583" s="334"/>
      <c r="K583" s="334"/>
      <c r="L583" s="334"/>
      <c r="M583" s="334"/>
      <c r="N583" s="334"/>
      <c r="O583" s="300"/>
      <c r="P583" s="334"/>
      <c r="Q583" s="334"/>
      <c r="R583" s="334"/>
      <c r="S583" s="350"/>
      <c r="T583" s="350"/>
      <c r="U583" s="350"/>
      <c r="V583" s="350"/>
      <c r="W583" s="334"/>
      <c r="X583" s="334"/>
      <c r="Y583" s="351"/>
      <c r="Z583" s="351"/>
      <c r="AA583" s="351"/>
      <c r="AB583" s="351"/>
      <c r="AC583" s="351"/>
      <c r="AD583" s="351"/>
      <c r="AE583" s="351"/>
      <c r="AF583" s="351"/>
      <c r="AG583" s="351"/>
      <c r="AH583" s="351"/>
      <c r="AI583" s="351"/>
      <c r="AJ583" s="351"/>
      <c r="AK583" s="351"/>
      <c r="AL583" s="351"/>
      <c r="AM583" s="407">
        <f>AM581-AM582</f>
        <v>0</v>
      </c>
    </row>
    <row r="584" spans="2:39">
      <c r="B584" s="324"/>
      <c r="C584" s="350"/>
      <c r="D584" s="350"/>
      <c r="E584" s="334"/>
      <c r="F584" s="334"/>
      <c r="G584" s="334"/>
      <c r="H584" s="334"/>
      <c r="I584" s="334"/>
      <c r="J584" s="334"/>
      <c r="K584" s="334"/>
      <c r="L584" s="334"/>
      <c r="M584" s="334"/>
      <c r="N584" s="334"/>
      <c r="O584" s="300"/>
      <c r="P584" s="334"/>
      <c r="Q584" s="334"/>
      <c r="R584" s="334"/>
      <c r="S584" s="350"/>
      <c r="T584" s="345"/>
      <c r="U584" s="350"/>
      <c r="V584" s="350"/>
      <c r="W584" s="334"/>
      <c r="X584" s="334"/>
      <c r="Y584" s="352"/>
      <c r="Z584" s="352"/>
      <c r="AA584" s="352"/>
      <c r="AB584" s="352"/>
      <c r="AC584" s="352"/>
      <c r="AD584" s="352"/>
      <c r="AE584" s="352"/>
      <c r="AF584" s="352"/>
      <c r="AG584" s="352"/>
      <c r="AH584" s="352"/>
      <c r="AI584" s="352"/>
      <c r="AJ584" s="352"/>
      <c r="AK584" s="352"/>
      <c r="AL584" s="352"/>
      <c r="AM584" s="348"/>
    </row>
    <row r="585" spans="2:39">
      <c r="B585" s="439" t="s">
        <v>305</v>
      </c>
      <c r="C585" s="304"/>
      <c r="D585" s="279"/>
      <c r="E585" s="279"/>
      <c r="F585" s="279"/>
      <c r="G585" s="279"/>
      <c r="H585" s="279"/>
      <c r="I585" s="279"/>
      <c r="J585" s="279"/>
      <c r="K585" s="279"/>
      <c r="L585" s="279"/>
      <c r="M585" s="279"/>
      <c r="N585" s="279"/>
      <c r="O585" s="357"/>
      <c r="P585" s="279"/>
      <c r="Q585" s="279"/>
      <c r="R585" s="279"/>
      <c r="S585" s="304"/>
      <c r="T585" s="309"/>
      <c r="U585" s="309"/>
      <c r="V585" s="279"/>
      <c r="W585" s="279"/>
      <c r="X585" s="309"/>
      <c r="Y585" s="291">
        <f>SUMPRODUCT(E404:E568,Y404:Y568)</f>
        <v>36207245.628725283</v>
      </c>
      <c r="Z585" s="291">
        <f>SUMPRODUCT(E404:E568,Z404:Z568)</f>
        <v>7299092.7834804663</v>
      </c>
      <c r="AA585" s="291">
        <f>IF(AA402="kw",SUMPRODUCT($N$404:$N$568,$P$404:$P$568,AA404:AA568),SUMPRODUCT($E$404:$E$568,AA404:AA568))</f>
        <v>26303.843383255709</v>
      </c>
      <c r="AB585" s="291">
        <f>IF(AB402="kw",SUMPRODUCT($N$404:$N$568,$P$404:$P$568,AB404:AB568),SUMPRODUCT($E$404:$E$568,AB404:AB568))</f>
        <v>2199.1905216009495</v>
      </c>
      <c r="AC585" s="291">
        <f>IF(AC402="kw",SUMPRODUCT($N$404:$N$568,$P$404:$P$568,AC404:AC568),SUMPRODUCT($E$404:$E$568,AC404:AC568))</f>
        <v>9657.399411396822</v>
      </c>
      <c r="AD585" s="291">
        <f>IF(AD402="kw",SUMPRODUCT($N$404:$N$568,$P$404:$P$568,AD404:AD568),SUMPRODUCT($E$404:$E$568,AD404:AD568))</f>
        <v>18181.925745599387</v>
      </c>
      <c r="AE585" s="291">
        <f t="shared" ref="AE585:AL585" si="1415">IF(AE402="kw",SUMPRODUCT($N$404:$N$568,$P$404:$P$568,AE404:AE568),SUMPRODUCT($E$404:$E$568,AE404:AE568))</f>
        <v>2130908.4724112065</v>
      </c>
      <c r="AF585" s="291">
        <f t="shared" si="1415"/>
        <v>0</v>
      </c>
      <c r="AG585" s="291">
        <f t="shared" si="1415"/>
        <v>0</v>
      </c>
      <c r="AH585" s="291">
        <f t="shared" si="1415"/>
        <v>0</v>
      </c>
      <c r="AI585" s="291">
        <f t="shared" si="1415"/>
        <v>0</v>
      </c>
      <c r="AJ585" s="291">
        <f t="shared" si="1415"/>
        <v>0</v>
      </c>
      <c r="AK585" s="291">
        <f t="shared" si="1415"/>
        <v>0</v>
      </c>
      <c r="AL585" s="291">
        <f t="shared" si="1415"/>
        <v>0</v>
      </c>
      <c r="AM585" s="337"/>
    </row>
    <row r="586" spans="2:39">
      <c r="B586" s="439" t="s">
        <v>306</v>
      </c>
      <c r="C586" s="304"/>
      <c r="D586" s="279"/>
      <c r="E586" s="279"/>
      <c r="F586" s="279"/>
      <c r="G586" s="279"/>
      <c r="H586" s="279"/>
      <c r="I586" s="279"/>
      <c r="J586" s="279"/>
      <c r="K586" s="279"/>
      <c r="L586" s="279"/>
      <c r="M586" s="279"/>
      <c r="N586" s="279"/>
      <c r="O586" s="357"/>
      <c r="P586" s="279"/>
      <c r="Q586" s="279"/>
      <c r="R586" s="279"/>
      <c r="S586" s="304"/>
      <c r="T586" s="309"/>
      <c r="U586" s="309"/>
      <c r="V586" s="279"/>
      <c r="W586" s="279"/>
      <c r="X586" s="309"/>
      <c r="Y586" s="291">
        <f>SUMPRODUCT(F404:F568,Y404:Y568)</f>
        <v>36207245.628725283</v>
      </c>
      <c r="Z586" s="291">
        <f>SUMPRODUCT(F404:F568,Z404:Z568)</f>
        <v>7062182.998511293</v>
      </c>
      <c r="AA586" s="291">
        <f t="shared" ref="AA586:AL586" si="1416">IF(AA402="kw",SUMPRODUCT($N$404:$N$568,$Q$404:$Q$568,AA404:AA568),SUMPRODUCT($F$404:$F$568,AA404:AA568))</f>
        <v>26300.596448926713</v>
      </c>
      <c r="AB586" s="291">
        <f t="shared" si="1416"/>
        <v>2199.1905216009495</v>
      </c>
      <c r="AC586" s="291">
        <f>IF(AC402="kw",SUMPRODUCT($N$404:$N$568,$Q$404:$Q$568,AC404:AC568),SUMPRODUCT($F$404:$F$568,AC404:AC568))</f>
        <v>9657.399411396822</v>
      </c>
      <c r="AD586" s="291">
        <f t="shared" si="1416"/>
        <v>18181.925745599387</v>
      </c>
      <c r="AE586" s="291">
        <f t="shared" si="1416"/>
        <v>2130908.4724112065</v>
      </c>
      <c r="AF586" s="291">
        <f t="shared" si="1416"/>
        <v>0</v>
      </c>
      <c r="AG586" s="291">
        <f t="shared" si="1416"/>
        <v>0</v>
      </c>
      <c r="AH586" s="291">
        <f t="shared" si="1416"/>
        <v>0</v>
      </c>
      <c r="AI586" s="291">
        <f t="shared" si="1416"/>
        <v>0</v>
      </c>
      <c r="AJ586" s="291">
        <f t="shared" si="1416"/>
        <v>0</v>
      </c>
      <c r="AK586" s="291">
        <f t="shared" si="1416"/>
        <v>0</v>
      </c>
      <c r="AL586" s="291">
        <f t="shared" si="1416"/>
        <v>0</v>
      </c>
      <c r="AM586" s="337"/>
    </row>
    <row r="587" spans="2:39">
      <c r="B587" s="440" t="s">
        <v>307</v>
      </c>
      <c r="C587" s="364"/>
      <c r="D587" s="384"/>
      <c r="E587" s="384"/>
      <c r="F587" s="384"/>
      <c r="G587" s="384"/>
      <c r="H587" s="384"/>
      <c r="I587" s="384"/>
      <c r="J587" s="384"/>
      <c r="K587" s="384"/>
      <c r="L587" s="384"/>
      <c r="M587" s="384"/>
      <c r="N587" s="384"/>
      <c r="O587" s="383"/>
      <c r="P587" s="384"/>
      <c r="Q587" s="384"/>
      <c r="R587" s="384"/>
      <c r="S587" s="364"/>
      <c r="T587" s="385"/>
      <c r="U587" s="385"/>
      <c r="V587" s="384"/>
      <c r="W587" s="384"/>
      <c r="X587" s="385"/>
      <c r="Y587" s="326">
        <f>SUMPRODUCT(G404:G568,Y404:Y568)</f>
        <v>36207245.628725283</v>
      </c>
      <c r="Z587" s="326">
        <f>SUMPRODUCT(G404:G568,Z404:Z568)</f>
        <v>6899775.6572980992</v>
      </c>
      <c r="AA587" s="326">
        <f t="shared" ref="AA587:AL587" si="1417">IF(AA402="kw",SUMPRODUCT($N$404:$N$568,$R$404:$R$568,AA404:AA568),SUMPRODUCT($G$404:$G$568,AA404:AA568))</f>
        <v>26227.217736225102</v>
      </c>
      <c r="AB587" s="326">
        <f t="shared" si="1417"/>
        <v>2199.1905216009495</v>
      </c>
      <c r="AC587" s="326">
        <f>IF(AC402="kw",SUMPRODUCT($N$404:$N$568,$R$404:$R$568,AC404:AC568),SUMPRODUCT($G$404:$G$568,AC404:AC568))</f>
        <v>9657.399411396822</v>
      </c>
      <c r="AD587" s="326">
        <f t="shared" si="1417"/>
        <v>18181.925745599387</v>
      </c>
      <c r="AE587" s="326">
        <f t="shared" si="1417"/>
        <v>2130908.4724112065</v>
      </c>
      <c r="AF587" s="326">
        <f t="shared" si="1417"/>
        <v>0</v>
      </c>
      <c r="AG587" s="326">
        <f t="shared" si="1417"/>
        <v>0</v>
      </c>
      <c r="AH587" s="326">
        <f t="shared" si="1417"/>
        <v>0</v>
      </c>
      <c r="AI587" s="326">
        <f t="shared" si="1417"/>
        <v>0</v>
      </c>
      <c r="AJ587" s="326">
        <f t="shared" si="1417"/>
        <v>0</v>
      </c>
      <c r="AK587" s="326">
        <f t="shared" si="1417"/>
        <v>0</v>
      </c>
      <c r="AL587" s="326">
        <f t="shared" si="1417"/>
        <v>0</v>
      </c>
      <c r="AM587" s="386"/>
    </row>
    <row r="588" spans="2:39" ht="22.5" customHeight="1">
      <c r="B588" s="368" t="s">
        <v>592</v>
      </c>
      <c r="C588" s="387"/>
      <c r="D588" s="388"/>
      <c r="E588" s="388"/>
      <c r="F588" s="388"/>
      <c r="G588" s="388"/>
      <c r="H588" s="388"/>
      <c r="I588" s="388"/>
      <c r="J588" s="388"/>
      <c r="K588" s="388"/>
      <c r="L588" s="388"/>
      <c r="M588" s="388"/>
      <c r="N588" s="388"/>
      <c r="O588" s="388"/>
      <c r="P588" s="388"/>
      <c r="Q588" s="388"/>
      <c r="R588" s="388"/>
      <c r="S588" s="371"/>
      <c r="T588" s="372"/>
      <c r="U588" s="388"/>
      <c r="V588" s="388"/>
      <c r="W588" s="388"/>
      <c r="X588" s="388"/>
      <c r="Y588" s="409"/>
      <c r="Z588" s="409"/>
      <c r="AA588" s="409"/>
      <c r="AB588" s="409"/>
      <c r="AC588" s="409"/>
      <c r="AD588" s="409"/>
      <c r="AE588" s="409"/>
      <c r="AF588" s="409"/>
      <c r="AG588" s="409"/>
      <c r="AH588" s="409"/>
      <c r="AI588" s="409"/>
      <c r="AJ588" s="409"/>
      <c r="AK588" s="409"/>
      <c r="AL588" s="409"/>
      <c r="AM588" s="389"/>
    </row>
    <row r="591" spans="2:39" ht="15.75">
      <c r="B591" s="280" t="s">
        <v>309</v>
      </c>
      <c r="C591" s="281"/>
      <c r="D591" s="590" t="s">
        <v>526</v>
      </c>
      <c r="E591" s="253"/>
      <c r="F591" s="590"/>
      <c r="G591" s="253"/>
      <c r="H591" s="253"/>
      <c r="I591" s="253"/>
      <c r="J591" s="253"/>
      <c r="K591" s="253"/>
      <c r="L591" s="253"/>
      <c r="M591" s="253"/>
      <c r="N591" s="253"/>
      <c r="O591" s="281"/>
      <c r="P591" s="253"/>
      <c r="Q591" s="253"/>
      <c r="R591" s="253"/>
      <c r="S591" s="253"/>
      <c r="T591" s="253"/>
      <c r="U591" s="253"/>
      <c r="V591" s="253"/>
      <c r="W591" s="253"/>
      <c r="X591" s="253"/>
      <c r="Y591" s="270"/>
      <c r="Z591" s="267"/>
      <c r="AA591" s="267"/>
      <c r="AB591" s="267"/>
      <c r="AC591" s="267"/>
      <c r="AD591" s="267"/>
      <c r="AE591" s="267"/>
      <c r="AF591" s="267"/>
      <c r="AG591" s="267"/>
      <c r="AH591" s="267"/>
      <c r="AI591" s="267"/>
      <c r="AJ591" s="267"/>
      <c r="AK591" s="267"/>
      <c r="AL591" s="267"/>
    </row>
    <row r="592" spans="2:39" ht="33.75" customHeight="1">
      <c r="B592" s="812" t="s">
        <v>211</v>
      </c>
      <c r="C592" s="814" t="s">
        <v>33</v>
      </c>
      <c r="D592" s="284" t="s">
        <v>422</v>
      </c>
      <c r="E592" s="816" t="s">
        <v>209</v>
      </c>
      <c r="F592" s="817"/>
      <c r="G592" s="817"/>
      <c r="H592" s="817"/>
      <c r="I592" s="817"/>
      <c r="J592" s="817"/>
      <c r="K592" s="817"/>
      <c r="L592" s="817"/>
      <c r="M592" s="818"/>
      <c r="N592" s="819" t="s">
        <v>213</v>
      </c>
      <c r="O592" s="284" t="s">
        <v>423</v>
      </c>
      <c r="P592" s="816" t="s">
        <v>212</v>
      </c>
      <c r="Q592" s="817"/>
      <c r="R592" s="817"/>
      <c r="S592" s="817"/>
      <c r="T592" s="817"/>
      <c r="U592" s="817"/>
      <c r="V592" s="817"/>
      <c r="W592" s="817"/>
      <c r="X592" s="818"/>
      <c r="Y592" s="809" t="s">
        <v>243</v>
      </c>
      <c r="Z592" s="810"/>
      <c r="AA592" s="810"/>
      <c r="AB592" s="810"/>
      <c r="AC592" s="810"/>
      <c r="AD592" s="810"/>
      <c r="AE592" s="810"/>
      <c r="AF592" s="810"/>
      <c r="AG592" s="810"/>
      <c r="AH592" s="810"/>
      <c r="AI592" s="810"/>
      <c r="AJ592" s="810"/>
      <c r="AK592" s="810"/>
      <c r="AL592" s="810"/>
      <c r="AM592" s="811"/>
    </row>
    <row r="593" spans="1:39" ht="68.25" customHeight="1">
      <c r="B593" s="813"/>
      <c r="C593" s="815"/>
      <c r="D593" s="285">
        <v>2018</v>
      </c>
      <c r="E593" s="285">
        <v>2019</v>
      </c>
      <c r="F593" s="285">
        <v>2020</v>
      </c>
      <c r="G593" s="285">
        <v>2021</v>
      </c>
      <c r="H593" s="285">
        <v>2022</v>
      </c>
      <c r="I593" s="285">
        <v>2023</v>
      </c>
      <c r="J593" s="285">
        <v>2024</v>
      </c>
      <c r="K593" s="285">
        <v>2025</v>
      </c>
      <c r="L593" s="285">
        <v>2026</v>
      </c>
      <c r="M593" s="285">
        <v>2027</v>
      </c>
      <c r="N593" s="820"/>
      <c r="O593" s="285">
        <v>2018</v>
      </c>
      <c r="P593" s="285">
        <v>2019</v>
      </c>
      <c r="Q593" s="285">
        <v>2020</v>
      </c>
      <c r="R593" s="285">
        <v>2021</v>
      </c>
      <c r="S593" s="285">
        <v>2022</v>
      </c>
      <c r="T593" s="285">
        <v>2023</v>
      </c>
      <c r="U593" s="285">
        <v>2024</v>
      </c>
      <c r="V593" s="285">
        <v>2025</v>
      </c>
      <c r="W593" s="285">
        <v>2026</v>
      </c>
      <c r="X593" s="285">
        <v>2027</v>
      </c>
      <c r="Y593" s="285" t="str">
        <f>'1.  LRAMVA Summary'!D52</f>
        <v>Residential</v>
      </c>
      <c r="Z593" s="285" t="str">
        <f>'1.  LRAMVA Summary'!E52</f>
        <v>GS&lt;50 kW</v>
      </c>
      <c r="AA593" s="285" t="str">
        <f>'1.  LRAMVA Summary'!F52</f>
        <v>General Service 50 to 4,999 kW</v>
      </c>
      <c r="AB593" s="285" t="str">
        <f>'1.  LRAMVA Summary'!G52</f>
        <v>Large Use</v>
      </c>
      <c r="AC593" s="285" t="str">
        <f>'1.  LRAMVA Summary'!H52</f>
        <v>Large Use 2</v>
      </c>
      <c r="AD593" s="285" t="str">
        <f>'1.  LRAMVA Summary'!I52</f>
        <v>Street Lighting</v>
      </c>
      <c r="AE593" s="285" t="str">
        <f>'1.  LRAMVA Summary'!J52</f>
        <v>Unmetered Scattered Load</v>
      </c>
      <c r="AF593" s="285" t="str">
        <f>'1.  LRAMVA Summary'!K52</f>
        <v/>
      </c>
      <c r="AG593" s="285" t="str">
        <f>'1.  LRAMVA Summary'!L52</f>
        <v/>
      </c>
      <c r="AH593" s="285" t="str">
        <f>'1.  LRAMVA Summary'!M52</f>
        <v/>
      </c>
      <c r="AI593" s="285" t="str">
        <f>'1.  LRAMVA Summary'!N52</f>
        <v/>
      </c>
      <c r="AJ593" s="285" t="str">
        <f>'1.  LRAMVA Summary'!O52</f>
        <v/>
      </c>
      <c r="AK593" s="285" t="str">
        <f>'1.  LRAMVA Summary'!P52</f>
        <v/>
      </c>
      <c r="AL593" s="285" t="str">
        <f>'1.  LRAMVA Summary'!Q52</f>
        <v/>
      </c>
      <c r="AM593" s="287" t="str">
        <f>'1.  LRAMVA Summary'!R52</f>
        <v>Total</v>
      </c>
    </row>
    <row r="594" spans="1:39" ht="15.75" customHeight="1">
      <c r="A594" s="532"/>
      <c r="B594" s="518" t="s">
        <v>504</v>
      </c>
      <c r="C594" s="289"/>
      <c r="D594" s="289"/>
      <c r="E594" s="289"/>
      <c r="F594" s="289"/>
      <c r="G594" s="289"/>
      <c r="H594" s="289"/>
      <c r="I594" s="289"/>
      <c r="J594" s="289"/>
      <c r="K594" s="289"/>
      <c r="L594" s="289"/>
      <c r="M594" s="289"/>
      <c r="N594" s="290"/>
      <c r="O594" s="289"/>
      <c r="P594" s="289"/>
      <c r="Q594" s="289"/>
      <c r="R594" s="289"/>
      <c r="S594" s="289"/>
      <c r="T594" s="289"/>
      <c r="U594" s="289"/>
      <c r="V594" s="289"/>
      <c r="W594" s="289"/>
      <c r="X594" s="289"/>
      <c r="Y594" s="291" t="str">
        <f>'1.  LRAMVA Summary'!D53</f>
        <v>kWh</v>
      </c>
      <c r="Z594" s="291" t="str">
        <f>'1.  LRAMVA Summary'!E53</f>
        <v>kWh</v>
      </c>
      <c r="AA594" s="291" t="str">
        <f>'1.  LRAMVA Summary'!F53</f>
        <v>kW</v>
      </c>
      <c r="AB594" s="291" t="str">
        <f>'1.  LRAMVA Summary'!G53</f>
        <v>kW</v>
      </c>
      <c r="AC594" s="291" t="str">
        <f>'1.  LRAMVA Summary'!H53</f>
        <v>kW</v>
      </c>
      <c r="AD594" s="291" t="str">
        <f>'1.  LRAMVA Summary'!I53</f>
        <v>kW</v>
      </c>
      <c r="AE594" s="291" t="str">
        <f>'1.  LRAMVA Summary'!J53</f>
        <v>kWh</v>
      </c>
      <c r="AF594" s="291">
        <f>'1.  LRAMVA Summary'!K53</f>
        <v>0</v>
      </c>
      <c r="AG594" s="291">
        <f>'1.  LRAMVA Summary'!L53</f>
        <v>0</v>
      </c>
      <c r="AH594" s="291">
        <f>'1.  LRAMVA Summary'!M53</f>
        <v>0</v>
      </c>
      <c r="AI594" s="291">
        <f>'1.  LRAMVA Summary'!N53</f>
        <v>0</v>
      </c>
      <c r="AJ594" s="291">
        <f>'1.  LRAMVA Summary'!O53</f>
        <v>0</v>
      </c>
      <c r="AK594" s="291">
        <f>'1.  LRAMVA Summary'!P53</f>
        <v>0</v>
      </c>
      <c r="AL594" s="291">
        <f>'1.  LRAMVA Summary'!Q53</f>
        <v>0</v>
      </c>
      <c r="AM594" s="292"/>
    </row>
    <row r="595" spans="1:39" ht="15.75" outlineLevel="1">
      <c r="A595" s="532"/>
      <c r="B595" s="504" t="s">
        <v>497</v>
      </c>
      <c r="C595" s="289"/>
      <c r="D595" s="289"/>
      <c r="E595" s="289"/>
      <c r="F595" s="289"/>
      <c r="G595" s="289"/>
      <c r="H595" s="289"/>
      <c r="I595" s="289"/>
      <c r="J595" s="289"/>
      <c r="K595" s="289"/>
      <c r="L595" s="289"/>
      <c r="M595" s="289"/>
      <c r="N595" s="290"/>
      <c r="O595" s="289"/>
      <c r="P595" s="289"/>
      <c r="Q595" s="289"/>
      <c r="R595" s="289"/>
      <c r="S595" s="289"/>
      <c r="T595" s="289"/>
      <c r="U595" s="289"/>
      <c r="V595" s="289"/>
      <c r="W595" s="289"/>
      <c r="X595" s="289"/>
      <c r="Y595" s="291"/>
      <c r="Z595" s="291"/>
      <c r="AA595" s="291"/>
      <c r="AB595" s="291"/>
      <c r="AC595" s="291"/>
      <c r="AD595" s="291"/>
      <c r="AE595" s="291"/>
      <c r="AF595" s="291"/>
      <c r="AG595" s="291"/>
      <c r="AH595" s="291"/>
      <c r="AI595" s="291"/>
      <c r="AJ595" s="291"/>
      <c r="AK595" s="291"/>
      <c r="AL595" s="291"/>
      <c r="AM595" s="292"/>
    </row>
    <row r="596" spans="1:39" outlineLevel="1">
      <c r="A596" s="532">
        <v>1</v>
      </c>
      <c r="B596" s="428" t="s">
        <v>95</v>
      </c>
      <c r="C596" s="291" t="s">
        <v>809</v>
      </c>
      <c r="D596" s="295"/>
      <c r="E596" s="295"/>
      <c r="F596" s="295"/>
      <c r="G596" s="295"/>
      <c r="H596" s="295"/>
      <c r="I596" s="295"/>
      <c r="J596" s="295"/>
      <c r="K596" s="295"/>
      <c r="L596" s="295"/>
      <c r="M596" s="295"/>
      <c r="N596" s="291"/>
      <c r="O596" s="295"/>
      <c r="P596" s="295"/>
      <c r="Q596" s="295"/>
      <c r="R596" s="295"/>
      <c r="S596" s="295"/>
      <c r="T596" s="295"/>
      <c r="U596" s="295"/>
      <c r="V596" s="295"/>
      <c r="W596" s="295"/>
      <c r="X596" s="295"/>
      <c r="Y596" s="410">
        <v>1</v>
      </c>
      <c r="Z596" s="410"/>
      <c r="AA596" s="410"/>
      <c r="AB596" s="410"/>
      <c r="AC596" s="410"/>
      <c r="AD596" s="410"/>
      <c r="AE596" s="410"/>
      <c r="AF596" s="410"/>
      <c r="AG596" s="410"/>
      <c r="AH596" s="410"/>
      <c r="AI596" s="410"/>
      <c r="AJ596" s="410"/>
      <c r="AK596" s="410"/>
      <c r="AL596" s="410"/>
      <c r="AM596" s="296">
        <f>SUM(Y596:AL596)</f>
        <v>1</v>
      </c>
    </row>
    <row r="597" spans="1:39" outlineLevel="1">
      <c r="A597" s="532"/>
      <c r="B597" s="294" t="s">
        <v>310</v>
      </c>
      <c r="C597" s="291" t="s">
        <v>810</v>
      </c>
      <c r="D597" s="295">
        <v>22479.308334591798</v>
      </c>
      <c r="E597" s="295"/>
      <c r="F597" s="295"/>
      <c r="G597" s="295"/>
      <c r="H597" s="295"/>
      <c r="I597" s="295"/>
      <c r="J597" s="295"/>
      <c r="K597" s="295"/>
      <c r="L597" s="295"/>
      <c r="M597" s="295"/>
      <c r="N597" s="468"/>
      <c r="O597" s="295">
        <v>1.4162987316012252</v>
      </c>
      <c r="P597" s="295"/>
      <c r="Q597" s="295"/>
      <c r="R597" s="295"/>
      <c r="S597" s="295"/>
      <c r="T597" s="295"/>
      <c r="U597" s="295"/>
      <c r="V597" s="295"/>
      <c r="W597" s="295"/>
      <c r="X597" s="295"/>
      <c r="Y597" s="411">
        <f>Y596</f>
        <v>1</v>
      </c>
      <c r="Z597" s="411">
        <f t="shared" ref="Z597" si="1418">Z596</f>
        <v>0</v>
      </c>
      <c r="AA597" s="411">
        <f t="shared" ref="AA597" si="1419">AA596</f>
        <v>0</v>
      </c>
      <c r="AB597" s="411">
        <f t="shared" ref="AB597" si="1420">AB596</f>
        <v>0</v>
      </c>
      <c r="AC597" s="411">
        <f t="shared" ref="AC597" si="1421">AC596</f>
        <v>0</v>
      </c>
      <c r="AD597" s="411">
        <f t="shared" ref="AD597" si="1422">AD596</f>
        <v>0</v>
      </c>
      <c r="AE597" s="411">
        <f t="shared" ref="AE597" si="1423">AE596</f>
        <v>0</v>
      </c>
      <c r="AF597" s="411">
        <f t="shared" ref="AF597" si="1424">AF596</f>
        <v>0</v>
      </c>
      <c r="AG597" s="411">
        <f t="shared" ref="AG597" si="1425">AG596</f>
        <v>0</v>
      </c>
      <c r="AH597" s="411">
        <f t="shared" ref="AH597" si="1426">AH596</f>
        <v>0</v>
      </c>
      <c r="AI597" s="411">
        <f t="shared" ref="AI597" si="1427">AI596</f>
        <v>0</v>
      </c>
      <c r="AJ597" s="411">
        <f t="shared" ref="AJ597" si="1428">AJ596</f>
        <v>0</v>
      </c>
      <c r="AK597" s="411">
        <f t="shared" ref="AK597" si="1429">AK596</f>
        <v>0</v>
      </c>
      <c r="AL597" s="411">
        <f t="shared" ref="AL597" si="1430">AL596</f>
        <v>0</v>
      </c>
      <c r="AM597" s="297"/>
    </row>
    <row r="598" spans="1:39" ht="15.75" outlineLevel="1">
      <c r="A598" s="532"/>
      <c r="B598" s="298"/>
      <c r="C598" s="299"/>
      <c r="D598" s="299"/>
      <c r="E598" s="299"/>
      <c r="F598" s="299"/>
      <c r="G598" s="299"/>
      <c r="H598" s="299"/>
      <c r="I598" s="299"/>
      <c r="J598" s="299"/>
      <c r="K598" s="299"/>
      <c r="L598" s="299"/>
      <c r="M598" s="299"/>
      <c r="N598" s="300"/>
      <c r="O598" s="299"/>
      <c r="P598" s="299"/>
      <c r="Q598" s="299"/>
      <c r="R598" s="299"/>
      <c r="S598" s="299"/>
      <c r="T598" s="299"/>
      <c r="U598" s="299"/>
      <c r="V598" s="299"/>
      <c r="W598" s="299"/>
      <c r="X598" s="299"/>
      <c r="Y598" s="412"/>
      <c r="Z598" s="413"/>
      <c r="AA598" s="413"/>
      <c r="AB598" s="413"/>
      <c r="AC598" s="413"/>
      <c r="AD598" s="413"/>
      <c r="AE598" s="413"/>
      <c r="AF598" s="413"/>
      <c r="AG598" s="413"/>
      <c r="AH598" s="413"/>
      <c r="AI598" s="413"/>
      <c r="AJ598" s="413"/>
      <c r="AK598" s="413"/>
      <c r="AL598" s="413"/>
      <c r="AM598" s="302"/>
    </row>
    <row r="599" spans="1:39" outlineLevel="1">
      <c r="A599" s="532">
        <v>2</v>
      </c>
      <c r="B599" s="428" t="s">
        <v>96</v>
      </c>
      <c r="C599" s="291" t="s">
        <v>25</v>
      </c>
      <c r="D599" s="295"/>
      <c r="E599" s="295"/>
      <c r="F599" s="295"/>
      <c r="G599" s="295"/>
      <c r="H599" s="295"/>
      <c r="I599" s="295"/>
      <c r="J599" s="295"/>
      <c r="K599" s="295"/>
      <c r="L599" s="295"/>
      <c r="M599" s="295"/>
      <c r="N599" s="291"/>
      <c r="O599" s="295"/>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outlineLevel="1">
      <c r="A600" s="532"/>
      <c r="B600" s="294" t="s">
        <v>310</v>
      </c>
      <c r="C600" s="291" t="s">
        <v>163</v>
      </c>
      <c r="D600" s="295"/>
      <c r="E600" s="295"/>
      <c r="F600" s="295"/>
      <c r="G600" s="295"/>
      <c r="H600" s="295"/>
      <c r="I600" s="295"/>
      <c r="J600" s="295"/>
      <c r="K600" s="295"/>
      <c r="L600" s="295"/>
      <c r="M600" s="295"/>
      <c r="N600" s="468"/>
      <c r="O600" s="295"/>
      <c r="P600" s="295"/>
      <c r="Q600" s="295"/>
      <c r="R600" s="295"/>
      <c r="S600" s="295"/>
      <c r="T600" s="295"/>
      <c r="U600" s="295"/>
      <c r="V600" s="295"/>
      <c r="W600" s="295"/>
      <c r="X600" s="295"/>
      <c r="Y600" s="411">
        <f>Y599</f>
        <v>0</v>
      </c>
      <c r="Z600" s="411">
        <f t="shared" ref="Z600" si="1431">Z599</f>
        <v>0</v>
      </c>
      <c r="AA600" s="411">
        <f t="shared" ref="AA600" si="1432">AA599</f>
        <v>0</v>
      </c>
      <c r="AB600" s="411">
        <f t="shared" ref="AB600" si="1433">AB599</f>
        <v>0</v>
      </c>
      <c r="AC600" s="411">
        <f t="shared" ref="AC600" si="1434">AC599</f>
        <v>0</v>
      </c>
      <c r="AD600" s="411">
        <f t="shared" ref="AD600" si="1435">AD599</f>
        <v>0</v>
      </c>
      <c r="AE600" s="411">
        <f t="shared" ref="AE600" si="1436">AE599</f>
        <v>0</v>
      </c>
      <c r="AF600" s="411">
        <f t="shared" ref="AF600" si="1437">AF599</f>
        <v>0</v>
      </c>
      <c r="AG600" s="411">
        <f t="shared" ref="AG600" si="1438">AG599</f>
        <v>0</v>
      </c>
      <c r="AH600" s="411">
        <f t="shared" ref="AH600" si="1439">AH599</f>
        <v>0</v>
      </c>
      <c r="AI600" s="411">
        <f t="shared" ref="AI600" si="1440">AI599</f>
        <v>0</v>
      </c>
      <c r="AJ600" s="411">
        <f t="shared" ref="AJ600" si="1441">AJ599</f>
        <v>0</v>
      </c>
      <c r="AK600" s="411">
        <f t="shared" ref="AK600" si="1442">AK599</f>
        <v>0</v>
      </c>
      <c r="AL600" s="411">
        <f t="shared" ref="AL600" si="1443">AL599</f>
        <v>0</v>
      </c>
      <c r="AM600" s="297"/>
    </row>
    <row r="601" spans="1:39" ht="15.75" outlineLevel="1">
      <c r="A601" s="532"/>
      <c r="B601" s="298"/>
      <c r="C601" s="299"/>
      <c r="D601" s="304"/>
      <c r="E601" s="304"/>
      <c r="F601" s="304"/>
      <c r="G601" s="304"/>
      <c r="H601" s="304"/>
      <c r="I601" s="304"/>
      <c r="J601" s="304"/>
      <c r="K601" s="304"/>
      <c r="L601" s="304"/>
      <c r="M601" s="304"/>
      <c r="N601" s="300"/>
      <c r="O601" s="304"/>
      <c r="P601" s="304"/>
      <c r="Q601" s="304"/>
      <c r="R601" s="304"/>
      <c r="S601" s="304"/>
      <c r="T601" s="304"/>
      <c r="U601" s="304"/>
      <c r="V601" s="304"/>
      <c r="W601" s="304"/>
      <c r="X601" s="304"/>
      <c r="Y601" s="412"/>
      <c r="Z601" s="413"/>
      <c r="AA601" s="413"/>
      <c r="AB601" s="413"/>
      <c r="AC601" s="413"/>
      <c r="AD601" s="413"/>
      <c r="AE601" s="413"/>
      <c r="AF601" s="413"/>
      <c r="AG601" s="413"/>
      <c r="AH601" s="413"/>
      <c r="AI601" s="413"/>
      <c r="AJ601" s="413"/>
      <c r="AK601" s="413"/>
      <c r="AL601" s="413"/>
      <c r="AM601" s="302"/>
    </row>
    <row r="602" spans="1:39" outlineLevel="1">
      <c r="A602" s="532">
        <v>3</v>
      </c>
      <c r="B602" s="428" t="s">
        <v>97</v>
      </c>
      <c r="C602" s="291" t="s">
        <v>25</v>
      </c>
      <c r="D602" s="295"/>
      <c r="E602" s="295"/>
      <c r="F602" s="295"/>
      <c r="G602" s="295"/>
      <c r="H602" s="295"/>
      <c r="I602" s="295"/>
      <c r="J602" s="295"/>
      <c r="K602" s="295"/>
      <c r="L602" s="295"/>
      <c r="M602" s="295"/>
      <c r="N602" s="291"/>
      <c r="O602" s="295"/>
      <c r="P602" s="295"/>
      <c r="Q602" s="295"/>
      <c r="R602" s="295"/>
      <c r="S602" s="295"/>
      <c r="T602" s="295"/>
      <c r="U602" s="295"/>
      <c r="V602" s="295"/>
      <c r="W602" s="295"/>
      <c r="X602" s="295"/>
      <c r="Y602" s="410"/>
      <c r="Z602" s="410"/>
      <c r="AA602" s="410"/>
      <c r="AB602" s="410"/>
      <c r="AC602" s="410"/>
      <c r="AD602" s="410"/>
      <c r="AE602" s="410"/>
      <c r="AF602" s="410"/>
      <c r="AG602" s="410"/>
      <c r="AH602" s="410"/>
      <c r="AI602" s="410"/>
      <c r="AJ602" s="410"/>
      <c r="AK602" s="410"/>
      <c r="AL602" s="410"/>
      <c r="AM602" s="296">
        <f>SUM(Y602:AL602)</f>
        <v>0</v>
      </c>
    </row>
    <row r="603" spans="1:39" outlineLevel="1">
      <c r="A603" s="532"/>
      <c r="B603" s="294" t="s">
        <v>310</v>
      </c>
      <c r="C603" s="291" t="s">
        <v>163</v>
      </c>
      <c r="D603" s="295"/>
      <c r="E603" s="295"/>
      <c r="F603" s="295"/>
      <c r="G603" s="295"/>
      <c r="H603" s="295"/>
      <c r="I603" s="295"/>
      <c r="J603" s="295"/>
      <c r="K603" s="295"/>
      <c r="L603" s="295"/>
      <c r="M603" s="295"/>
      <c r="N603" s="468"/>
      <c r="O603" s="295"/>
      <c r="P603" s="295"/>
      <c r="Q603" s="295"/>
      <c r="R603" s="295"/>
      <c r="S603" s="295"/>
      <c r="T603" s="295"/>
      <c r="U603" s="295"/>
      <c r="V603" s="295"/>
      <c r="W603" s="295"/>
      <c r="X603" s="295"/>
      <c r="Y603" s="411">
        <f>Y602</f>
        <v>0</v>
      </c>
      <c r="Z603" s="411">
        <f t="shared" ref="Z603" si="1444">Z602</f>
        <v>0</v>
      </c>
      <c r="AA603" s="411">
        <f t="shared" ref="AA603" si="1445">AA602</f>
        <v>0</v>
      </c>
      <c r="AB603" s="411">
        <f t="shared" ref="AB603" si="1446">AB602</f>
        <v>0</v>
      </c>
      <c r="AC603" s="411">
        <f t="shared" ref="AC603" si="1447">AC602</f>
        <v>0</v>
      </c>
      <c r="AD603" s="411">
        <f t="shared" ref="AD603" si="1448">AD602</f>
        <v>0</v>
      </c>
      <c r="AE603" s="411">
        <f t="shared" ref="AE603" si="1449">AE602</f>
        <v>0</v>
      </c>
      <c r="AF603" s="411">
        <f t="shared" ref="AF603" si="1450">AF602</f>
        <v>0</v>
      </c>
      <c r="AG603" s="411">
        <f t="shared" ref="AG603" si="1451">AG602</f>
        <v>0</v>
      </c>
      <c r="AH603" s="411">
        <f t="shared" ref="AH603" si="1452">AH602</f>
        <v>0</v>
      </c>
      <c r="AI603" s="411">
        <f t="shared" ref="AI603" si="1453">AI602</f>
        <v>0</v>
      </c>
      <c r="AJ603" s="411">
        <f t="shared" ref="AJ603" si="1454">AJ602</f>
        <v>0</v>
      </c>
      <c r="AK603" s="411">
        <f t="shared" ref="AK603" si="1455">AK602</f>
        <v>0</v>
      </c>
      <c r="AL603" s="411">
        <f t="shared" ref="AL603" si="1456">AL602</f>
        <v>0</v>
      </c>
      <c r="AM603" s="297"/>
    </row>
    <row r="604" spans="1:39" outlineLevel="1">
      <c r="A604" s="532"/>
      <c r="B604" s="294"/>
      <c r="C604" s="305"/>
      <c r="D604" s="291"/>
      <c r="E604" s="291"/>
      <c r="F604" s="291"/>
      <c r="G604" s="291"/>
      <c r="H604" s="291"/>
      <c r="I604" s="291"/>
      <c r="J604" s="291"/>
      <c r="K604" s="291"/>
      <c r="L604" s="291"/>
      <c r="M604" s="291"/>
      <c r="N604" s="291"/>
      <c r="O604" s="291"/>
      <c r="P604" s="291"/>
      <c r="Q604" s="291"/>
      <c r="R604" s="291"/>
      <c r="S604" s="291"/>
      <c r="T604" s="291"/>
      <c r="U604" s="291"/>
      <c r="V604" s="291"/>
      <c r="W604" s="291"/>
      <c r="X604" s="291"/>
      <c r="Y604" s="412"/>
      <c r="Z604" s="412"/>
      <c r="AA604" s="412"/>
      <c r="AB604" s="412"/>
      <c r="AC604" s="412"/>
      <c r="AD604" s="412"/>
      <c r="AE604" s="412"/>
      <c r="AF604" s="412"/>
      <c r="AG604" s="412"/>
      <c r="AH604" s="412"/>
      <c r="AI604" s="412"/>
      <c r="AJ604" s="412"/>
      <c r="AK604" s="412"/>
      <c r="AL604" s="412"/>
      <c r="AM604" s="306"/>
    </row>
    <row r="605" spans="1:39" outlineLevel="1">
      <c r="A605" s="532">
        <v>4</v>
      </c>
      <c r="B605" s="520" t="s">
        <v>682</v>
      </c>
      <c r="C605" s="291" t="s">
        <v>25</v>
      </c>
      <c r="D605" s="295"/>
      <c r="E605" s="295"/>
      <c r="F605" s="295"/>
      <c r="G605" s="295"/>
      <c r="H605" s="295"/>
      <c r="I605" s="295"/>
      <c r="J605" s="295"/>
      <c r="K605" s="295"/>
      <c r="L605" s="295"/>
      <c r="M605" s="295"/>
      <c r="N605" s="291"/>
      <c r="O605" s="295"/>
      <c r="P605" s="295"/>
      <c r="Q605" s="295"/>
      <c r="R605" s="295"/>
      <c r="S605" s="295"/>
      <c r="T605" s="295"/>
      <c r="U605" s="295"/>
      <c r="V605" s="295"/>
      <c r="W605" s="295"/>
      <c r="X605" s="295"/>
      <c r="Y605" s="410"/>
      <c r="Z605" s="410"/>
      <c r="AA605" s="410"/>
      <c r="AB605" s="410"/>
      <c r="AC605" s="410"/>
      <c r="AD605" s="410"/>
      <c r="AE605" s="410"/>
      <c r="AF605" s="410"/>
      <c r="AG605" s="410"/>
      <c r="AH605" s="410"/>
      <c r="AI605" s="410"/>
      <c r="AJ605" s="410"/>
      <c r="AK605" s="410"/>
      <c r="AL605" s="410"/>
      <c r="AM605" s="296">
        <f>SUM(Y605:AL605)</f>
        <v>0</v>
      </c>
    </row>
    <row r="606" spans="1:39" outlineLevel="1">
      <c r="A606" s="532"/>
      <c r="B606" s="294" t="s">
        <v>310</v>
      </c>
      <c r="C606" s="291" t="s">
        <v>163</v>
      </c>
      <c r="D606" s="295"/>
      <c r="E606" s="295"/>
      <c r="F606" s="295"/>
      <c r="G606" s="295"/>
      <c r="H606" s="295"/>
      <c r="I606" s="295"/>
      <c r="J606" s="295"/>
      <c r="K606" s="295"/>
      <c r="L606" s="295"/>
      <c r="M606" s="295"/>
      <c r="N606" s="468"/>
      <c r="O606" s="295"/>
      <c r="P606" s="295"/>
      <c r="Q606" s="295"/>
      <c r="R606" s="295"/>
      <c r="S606" s="295"/>
      <c r="T606" s="295"/>
      <c r="U606" s="295"/>
      <c r="V606" s="295"/>
      <c r="W606" s="295"/>
      <c r="X606" s="295"/>
      <c r="Y606" s="411">
        <f>Y605</f>
        <v>0</v>
      </c>
      <c r="Z606" s="411">
        <f t="shared" ref="Z606" si="1457">Z605</f>
        <v>0</v>
      </c>
      <c r="AA606" s="411">
        <f t="shared" ref="AA606" si="1458">AA605</f>
        <v>0</v>
      </c>
      <c r="AB606" s="411">
        <f t="shared" ref="AB606" si="1459">AB605</f>
        <v>0</v>
      </c>
      <c r="AC606" s="411">
        <f t="shared" ref="AC606" si="1460">AC605</f>
        <v>0</v>
      </c>
      <c r="AD606" s="411">
        <f t="shared" ref="AD606" si="1461">AD605</f>
        <v>0</v>
      </c>
      <c r="AE606" s="411">
        <f t="shared" ref="AE606" si="1462">AE605</f>
        <v>0</v>
      </c>
      <c r="AF606" s="411">
        <f t="shared" ref="AF606" si="1463">AF605</f>
        <v>0</v>
      </c>
      <c r="AG606" s="411">
        <f t="shared" ref="AG606" si="1464">AG605</f>
        <v>0</v>
      </c>
      <c r="AH606" s="411">
        <f t="shared" ref="AH606" si="1465">AH605</f>
        <v>0</v>
      </c>
      <c r="AI606" s="411">
        <f t="shared" ref="AI606" si="1466">AI605</f>
        <v>0</v>
      </c>
      <c r="AJ606" s="411">
        <f t="shared" ref="AJ606" si="1467">AJ605</f>
        <v>0</v>
      </c>
      <c r="AK606" s="411">
        <f t="shared" ref="AK606" si="1468">AK605</f>
        <v>0</v>
      </c>
      <c r="AL606" s="411">
        <f t="shared" ref="AL606" si="1469">AL605</f>
        <v>0</v>
      </c>
      <c r="AM606" s="297"/>
    </row>
    <row r="607" spans="1:39" outlineLevel="1">
      <c r="A607" s="532"/>
      <c r="B607" s="294"/>
      <c r="C607" s="305"/>
      <c r="D607" s="304"/>
      <c r="E607" s="304"/>
      <c r="F607" s="304"/>
      <c r="G607" s="304"/>
      <c r="H607" s="304"/>
      <c r="I607" s="304"/>
      <c r="J607" s="304"/>
      <c r="K607" s="304"/>
      <c r="L607" s="304"/>
      <c r="M607" s="304"/>
      <c r="N607" s="291"/>
      <c r="O607" s="304"/>
      <c r="P607" s="304"/>
      <c r="Q607" s="304"/>
      <c r="R607" s="304"/>
      <c r="S607" s="304"/>
      <c r="T607" s="304"/>
      <c r="U607" s="304"/>
      <c r="V607" s="304"/>
      <c r="W607" s="304"/>
      <c r="X607" s="304"/>
      <c r="Y607" s="412"/>
      <c r="Z607" s="412"/>
      <c r="AA607" s="412"/>
      <c r="AB607" s="412"/>
      <c r="AC607" s="412"/>
      <c r="AD607" s="412"/>
      <c r="AE607" s="412"/>
      <c r="AF607" s="412"/>
      <c r="AG607" s="412"/>
      <c r="AH607" s="412"/>
      <c r="AI607" s="412"/>
      <c r="AJ607" s="412"/>
      <c r="AK607" s="412"/>
      <c r="AL607" s="412"/>
      <c r="AM607" s="306"/>
    </row>
    <row r="608" spans="1:39" ht="15.75" customHeight="1" outlineLevel="1">
      <c r="A608" s="532">
        <v>5</v>
      </c>
      <c r="B608" s="428" t="s">
        <v>98</v>
      </c>
      <c r="C608" s="291" t="s">
        <v>25</v>
      </c>
      <c r="D608" s="295"/>
      <c r="E608" s="295"/>
      <c r="F608" s="295"/>
      <c r="G608" s="295"/>
      <c r="H608" s="295"/>
      <c r="I608" s="295"/>
      <c r="J608" s="295"/>
      <c r="K608" s="295"/>
      <c r="L608" s="295"/>
      <c r="M608" s="295"/>
      <c r="N608" s="291"/>
      <c r="O608" s="295"/>
      <c r="P608" s="295"/>
      <c r="Q608" s="295"/>
      <c r="R608" s="295"/>
      <c r="S608" s="295"/>
      <c r="T608" s="295"/>
      <c r="U608" s="295"/>
      <c r="V608" s="295"/>
      <c r="W608" s="295"/>
      <c r="X608" s="295"/>
      <c r="Y608" s="410"/>
      <c r="Z608" s="410"/>
      <c r="AA608" s="410"/>
      <c r="AB608" s="410"/>
      <c r="AC608" s="410"/>
      <c r="AD608" s="410"/>
      <c r="AE608" s="410"/>
      <c r="AF608" s="410"/>
      <c r="AG608" s="410"/>
      <c r="AH608" s="410"/>
      <c r="AI608" s="410"/>
      <c r="AJ608" s="410"/>
      <c r="AK608" s="410"/>
      <c r="AL608" s="410"/>
      <c r="AM608" s="296">
        <f>SUM(Y608:AL608)</f>
        <v>0</v>
      </c>
    </row>
    <row r="609" spans="1:39" outlineLevel="1">
      <c r="A609" s="532"/>
      <c r="B609" s="294" t="s">
        <v>310</v>
      </c>
      <c r="C609" s="291" t="s">
        <v>163</v>
      </c>
      <c r="D609" s="295"/>
      <c r="E609" s="295"/>
      <c r="F609" s="295"/>
      <c r="G609" s="295"/>
      <c r="H609" s="295"/>
      <c r="I609" s="295"/>
      <c r="J609" s="295"/>
      <c r="K609" s="295"/>
      <c r="L609" s="295"/>
      <c r="M609" s="295"/>
      <c r="N609" s="468"/>
      <c r="O609" s="295"/>
      <c r="P609" s="295"/>
      <c r="Q609" s="295"/>
      <c r="R609" s="295"/>
      <c r="S609" s="295"/>
      <c r="T609" s="295"/>
      <c r="U609" s="295"/>
      <c r="V609" s="295"/>
      <c r="W609" s="295"/>
      <c r="X609" s="295"/>
      <c r="Y609" s="411">
        <f>Y608</f>
        <v>0</v>
      </c>
      <c r="Z609" s="411">
        <f t="shared" ref="Z609" si="1470">Z608</f>
        <v>0</v>
      </c>
      <c r="AA609" s="411">
        <f t="shared" ref="AA609" si="1471">AA608</f>
        <v>0</v>
      </c>
      <c r="AB609" s="411">
        <f t="shared" ref="AB609" si="1472">AB608</f>
        <v>0</v>
      </c>
      <c r="AC609" s="411">
        <f t="shared" ref="AC609" si="1473">AC608</f>
        <v>0</v>
      </c>
      <c r="AD609" s="411">
        <f t="shared" ref="AD609" si="1474">AD608</f>
        <v>0</v>
      </c>
      <c r="AE609" s="411">
        <f t="shared" ref="AE609" si="1475">AE608</f>
        <v>0</v>
      </c>
      <c r="AF609" s="411">
        <f t="shared" ref="AF609" si="1476">AF608</f>
        <v>0</v>
      </c>
      <c r="AG609" s="411">
        <f t="shared" ref="AG609" si="1477">AG608</f>
        <v>0</v>
      </c>
      <c r="AH609" s="411">
        <f t="shared" ref="AH609" si="1478">AH608</f>
        <v>0</v>
      </c>
      <c r="AI609" s="411">
        <f t="shared" ref="AI609" si="1479">AI608</f>
        <v>0</v>
      </c>
      <c r="AJ609" s="411">
        <f t="shared" ref="AJ609" si="1480">AJ608</f>
        <v>0</v>
      </c>
      <c r="AK609" s="411">
        <f t="shared" ref="AK609" si="1481">AK608</f>
        <v>0</v>
      </c>
      <c r="AL609" s="411">
        <f t="shared" ref="AL609" si="1482">AL608</f>
        <v>0</v>
      </c>
      <c r="AM609" s="297"/>
    </row>
    <row r="610" spans="1:39" outlineLevel="1">
      <c r="A610" s="532"/>
      <c r="B610" s="294"/>
      <c r="C610" s="291"/>
      <c r="D610" s="291"/>
      <c r="E610" s="291"/>
      <c r="F610" s="291"/>
      <c r="G610" s="291"/>
      <c r="H610" s="291"/>
      <c r="I610" s="291"/>
      <c r="J610" s="291"/>
      <c r="K610" s="291"/>
      <c r="L610" s="291"/>
      <c r="M610" s="291"/>
      <c r="N610" s="291"/>
      <c r="O610" s="291"/>
      <c r="P610" s="291"/>
      <c r="Q610" s="291"/>
      <c r="R610" s="291"/>
      <c r="S610" s="291"/>
      <c r="T610" s="291"/>
      <c r="U610" s="291"/>
      <c r="V610" s="291"/>
      <c r="W610" s="291"/>
      <c r="X610" s="291"/>
      <c r="Y610" s="422"/>
      <c r="Z610" s="423"/>
      <c r="AA610" s="423"/>
      <c r="AB610" s="423"/>
      <c r="AC610" s="423"/>
      <c r="AD610" s="423"/>
      <c r="AE610" s="423"/>
      <c r="AF610" s="423"/>
      <c r="AG610" s="423"/>
      <c r="AH610" s="423"/>
      <c r="AI610" s="423"/>
      <c r="AJ610" s="423"/>
      <c r="AK610" s="423"/>
      <c r="AL610" s="423"/>
      <c r="AM610" s="297"/>
    </row>
    <row r="611" spans="1:39" ht="15.75" outlineLevel="1">
      <c r="A611" s="532"/>
      <c r="B611" s="319" t="s">
        <v>498</v>
      </c>
      <c r="C611" s="289"/>
      <c r="D611" s="289"/>
      <c r="E611" s="289"/>
      <c r="F611" s="289"/>
      <c r="G611" s="289"/>
      <c r="H611" s="289"/>
      <c r="I611" s="289"/>
      <c r="J611" s="289"/>
      <c r="K611" s="289"/>
      <c r="L611" s="289"/>
      <c r="M611" s="289"/>
      <c r="N611" s="290"/>
      <c r="O611" s="289"/>
      <c r="P611" s="289"/>
      <c r="Q611" s="289"/>
      <c r="R611" s="289"/>
      <c r="S611" s="289"/>
      <c r="T611" s="289"/>
      <c r="U611" s="289"/>
      <c r="V611" s="289"/>
      <c r="W611" s="289"/>
      <c r="X611" s="289"/>
      <c r="Y611" s="414"/>
      <c r="Z611" s="414"/>
      <c r="AA611" s="414"/>
      <c r="AB611" s="414"/>
      <c r="AC611" s="414"/>
      <c r="AD611" s="414"/>
      <c r="AE611" s="414"/>
      <c r="AF611" s="414"/>
      <c r="AG611" s="414"/>
      <c r="AH611" s="414"/>
      <c r="AI611" s="414"/>
      <c r="AJ611" s="414"/>
      <c r="AK611" s="414"/>
      <c r="AL611" s="414"/>
      <c r="AM611" s="292"/>
    </row>
    <row r="612" spans="1:39" outlineLevel="1">
      <c r="A612" s="532">
        <v>6</v>
      </c>
      <c r="B612" s="428" t="s">
        <v>99</v>
      </c>
      <c r="C612" s="291" t="s">
        <v>25</v>
      </c>
      <c r="D612" s="295"/>
      <c r="E612" s="295"/>
      <c r="F612" s="295"/>
      <c r="G612" s="295"/>
      <c r="H612" s="295"/>
      <c r="I612" s="295"/>
      <c r="J612" s="295"/>
      <c r="K612" s="295"/>
      <c r="L612" s="295"/>
      <c r="M612" s="295"/>
      <c r="N612" s="295">
        <v>12</v>
      </c>
      <c r="O612" s="295"/>
      <c r="P612" s="295"/>
      <c r="Q612" s="295"/>
      <c r="R612" s="295"/>
      <c r="S612" s="295"/>
      <c r="T612" s="295"/>
      <c r="U612" s="295"/>
      <c r="V612" s="295"/>
      <c r="W612" s="295"/>
      <c r="X612" s="295"/>
      <c r="Y612" s="415"/>
      <c r="Z612" s="410"/>
      <c r="AA612" s="410"/>
      <c r="AB612" s="410"/>
      <c r="AC612" s="410"/>
      <c r="AD612" s="410"/>
      <c r="AE612" s="410"/>
      <c r="AF612" s="415"/>
      <c r="AG612" s="415"/>
      <c r="AH612" s="415"/>
      <c r="AI612" s="415"/>
      <c r="AJ612" s="415"/>
      <c r="AK612" s="415"/>
      <c r="AL612" s="415"/>
      <c r="AM612" s="296">
        <f>SUM(Y612:AL612)</f>
        <v>0</v>
      </c>
    </row>
    <row r="613" spans="1:39" outlineLevel="1">
      <c r="A613" s="532"/>
      <c r="B613" s="294" t="s">
        <v>310</v>
      </c>
      <c r="C613" s="291" t="s">
        <v>163</v>
      </c>
      <c r="D613" s="295"/>
      <c r="E613" s="295"/>
      <c r="F613" s="295"/>
      <c r="G613" s="295"/>
      <c r="H613" s="295"/>
      <c r="I613" s="295"/>
      <c r="J613" s="295"/>
      <c r="K613" s="295"/>
      <c r="L613" s="295"/>
      <c r="M613" s="295"/>
      <c r="N613" s="295">
        <f>N612</f>
        <v>12</v>
      </c>
      <c r="O613" s="295"/>
      <c r="P613" s="295"/>
      <c r="Q613" s="295"/>
      <c r="R613" s="295"/>
      <c r="S613" s="295"/>
      <c r="T613" s="295"/>
      <c r="U613" s="295"/>
      <c r="V613" s="295"/>
      <c r="W613" s="295"/>
      <c r="X613" s="295"/>
      <c r="Y613" s="411">
        <f>Y612</f>
        <v>0</v>
      </c>
      <c r="Z613" s="411">
        <f t="shared" ref="Z613" si="1483">Z612</f>
        <v>0</v>
      </c>
      <c r="AA613" s="411">
        <f t="shared" ref="AA613" si="1484">AA612</f>
        <v>0</v>
      </c>
      <c r="AB613" s="411">
        <f t="shared" ref="AB613" si="1485">AB612</f>
        <v>0</v>
      </c>
      <c r="AC613" s="411">
        <f t="shared" ref="AC613" si="1486">AC612</f>
        <v>0</v>
      </c>
      <c r="AD613" s="411">
        <f t="shared" ref="AD613" si="1487">AD612</f>
        <v>0</v>
      </c>
      <c r="AE613" s="411">
        <f t="shared" ref="AE613" si="1488">AE612</f>
        <v>0</v>
      </c>
      <c r="AF613" s="411">
        <f t="shared" ref="AF613" si="1489">AF612</f>
        <v>0</v>
      </c>
      <c r="AG613" s="411">
        <f t="shared" ref="AG613" si="1490">AG612</f>
        <v>0</v>
      </c>
      <c r="AH613" s="411">
        <f t="shared" ref="AH613" si="1491">AH612</f>
        <v>0</v>
      </c>
      <c r="AI613" s="411">
        <f t="shared" ref="AI613" si="1492">AI612</f>
        <v>0</v>
      </c>
      <c r="AJ613" s="411">
        <f t="shared" ref="AJ613" si="1493">AJ612</f>
        <v>0</v>
      </c>
      <c r="AK613" s="411">
        <f t="shared" ref="AK613" si="1494">AK612</f>
        <v>0</v>
      </c>
      <c r="AL613" s="411">
        <f t="shared" ref="AL613" si="1495">AL612</f>
        <v>0</v>
      </c>
      <c r="AM613" s="311"/>
    </row>
    <row r="614" spans="1:39" outlineLevel="1">
      <c r="A614" s="532"/>
      <c r="B614" s="310"/>
      <c r="C614" s="312"/>
      <c r="D614" s="291"/>
      <c r="E614" s="291"/>
      <c r="F614" s="291"/>
      <c r="G614" s="291"/>
      <c r="H614" s="291"/>
      <c r="I614" s="291"/>
      <c r="J614" s="291"/>
      <c r="K614" s="291"/>
      <c r="L614" s="291"/>
      <c r="M614" s="291"/>
      <c r="N614" s="291"/>
      <c r="O614" s="291"/>
      <c r="P614" s="291"/>
      <c r="Q614" s="291"/>
      <c r="R614" s="291"/>
      <c r="S614" s="291"/>
      <c r="T614" s="291"/>
      <c r="U614" s="291"/>
      <c r="V614" s="291"/>
      <c r="W614" s="291"/>
      <c r="X614" s="291"/>
      <c r="Y614" s="416"/>
      <c r="Z614" s="416"/>
      <c r="AA614" s="416"/>
      <c r="AB614" s="416"/>
      <c r="AC614" s="416"/>
      <c r="AD614" s="416"/>
      <c r="AE614" s="416"/>
      <c r="AF614" s="416"/>
      <c r="AG614" s="416"/>
      <c r="AH614" s="416"/>
      <c r="AI614" s="416"/>
      <c r="AJ614" s="416"/>
      <c r="AK614" s="416"/>
      <c r="AL614" s="416"/>
      <c r="AM614" s="313"/>
    </row>
    <row r="615" spans="1:39" ht="30" outlineLevel="1">
      <c r="A615" s="532">
        <v>7</v>
      </c>
      <c r="B615" s="428" t="s">
        <v>100</v>
      </c>
      <c r="C615" s="291" t="s">
        <v>25</v>
      </c>
      <c r="D615" s="295"/>
      <c r="E615" s="295"/>
      <c r="F615" s="295"/>
      <c r="G615" s="295"/>
      <c r="H615" s="295"/>
      <c r="I615" s="295"/>
      <c r="J615" s="295"/>
      <c r="K615" s="295"/>
      <c r="L615" s="295"/>
      <c r="M615" s="295"/>
      <c r="N615" s="295">
        <v>12</v>
      </c>
      <c r="O615" s="295"/>
      <c r="P615" s="295"/>
      <c r="Q615" s="295"/>
      <c r="R615" s="295"/>
      <c r="S615" s="295"/>
      <c r="T615" s="295"/>
      <c r="U615" s="295"/>
      <c r="V615" s="295"/>
      <c r="W615" s="295"/>
      <c r="X615" s="295"/>
      <c r="Y615" s="415"/>
      <c r="Z615" s="410"/>
      <c r="AA615" s="410"/>
      <c r="AB615" s="410"/>
      <c r="AC615" s="410"/>
      <c r="AD615" s="410"/>
      <c r="AE615" s="410"/>
      <c r="AF615" s="415"/>
      <c r="AG615" s="415"/>
      <c r="AH615" s="415"/>
      <c r="AI615" s="415"/>
      <c r="AJ615" s="415"/>
      <c r="AK615" s="415"/>
      <c r="AL615" s="415"/>
      <c r="AM615" s="296">
        <f>SUM(Y615:AL615)</f>
        <v>0</v>
      </c>
    </row>
    <row r="616" spans="1:39" outlineLevel="1">
      <c r="A616" s="532"/>
      <c r="B616" s="294" t="s">
        <v>310</v>
      </c>
      <c r="C616" s="291" t="s">
        <v>163</v>
      </c>
      <c r="D616" s="295"/>
      <c r="E616" s="295"/>
      <c r="F616" s="295"/>
      <c r="G616" s="295"/>
      <c r="H616" s="295"/>
      <c r="I616" s="295"/>
      <c r="J616" s="295"/>
      <c r="K616" s="295"/>
      <c r="L616" s="295"/>
      <c r="M616" s="295"/>
      <c r="N616" s="295">
        <f>N615</f>
        <v>12</v>
      </c>
      <c r="O616" s="295"/>
      <c r="P616" s="295"/>
      <c r="Q616" s="295"/>
      <c r="R616" s="295"/>
      <c r="S616" s="295"/>
      <c r="T616" s="295"/>
      <c r="U616" s="295"/>
      <c r="V616" s="295"/>
      <c r="W616" s="295"/>
      <c r="X616" s="295"/>
      <c r="Y616" s="411">
        <f>Y615</f>
        <v>0</v>
      </c>
      <c r="Z616" s="411">
        <f t="shared" ref="Z616" si="1496">Z615</f>
        <v>0</v>
      </c>
      <c r="AA616" s="411">
        <f t="shared" ref="AA616" si="1497">AA615</f>
        <v>0</v>
      </c>
      <c r="AB616" s="411">
        <f t="shared" ref="AB616" si="1498">AB615</f>
        <v>0</v>
      </c>
      <c r="AC616" s="411">
        <f t="shared" ref="AC616" si="1499">AC615</f>
        <v>0</v>
      </c>
      <c r="AD616" s="411">
        <f t="shared" ref="AD616" si="1500">AD615</f>
        <v>0</v>
      </c>
      <c r="AE616" s="411">
        <f t="shared" ref="AE616" si="1501">AE615</f>
        <v>0</v>
      </c>
      <c r="AF616" s="411">
        <f t="shared" ref="AF616" si="1502">AF615</f>
        <v>0</v>
      </c>
      <c r="AG616" s="411">
        <f t="shared" ref="AG616" si="1503">AG615</f>
        <v>0</v>
      </c>
      <c r="AH616" s="411">
        <f t="shared" ref="AH616" si="1504">AH615</f>
        <v>0</v>
      </c>
      <c r="AI616" s="411">
        <f t="shared" ref="AI616" si="1505">AI615</f>
        <v>0</v>
      </c>
      <c r="AJ616" s="411">
        <f t="shared" ref="AJ616" si="1506">AJ615</f>
        <v>0</v>
      </c>
      <c r="AK616" s="411">
        <f t="shared" ref="AK616" si="1507">AK615</f>
        <v>0</v>
      </c>
      <c r="AL616" s="411">
        <f t="shared" ref="AL616" si="1508">AL615</f>
        <v>0</v>
      </c>
      <c r="AM616" s="311"/>
    </row>
    <row r="617" spans="1:39" outlineLevel="1">
      <c r="A617" s="532"/>
      <c r="B617" s="314"/>
      <c r="C617" s="312"/>
      <c r="D617" s="291"/>
      <c r="E617" s="291"/>
      <c r="F617" s="291"/>
      <c r="G617" s="291"/>
      <c r="H617" s="291"/>
      <c r="I617" s="291"/>
      <c r="J617" s="291"/>
      <c r="K617" s="291"/>
      <c r="L617" s="291"/>
      <c r="M617" s="291"/>
      <c r="N617" s="291"/>
      <c r="O617" s="291"/>
      <c r="P617" s="291"/>
      <c r="Q617" s="291"/>
      <c r="R617" s="291"/>
      <c r="S617" s="291"/>
      <c r="T617" s="291"/>
      <c r="U617" s="291"/>
      <c r="V617" s="291"/>
      <c r="W617" s="291"/>
      <c r="X617" s="291"/>
      <c r="Y617" s="416"/>
      <c r="Z617" s="417"/>
      <c r="AA617" s="416"/>
      <c r="AB617" s="416"/>
      <c r="AC617" s="416"/>
      <c r="AD617" s="416"/>
      <c r="AE617" s="416"/>
      <c r="AF617" s="416"/>
      <c r="AG617" s="416"/>
      <c r="AH617" s="416"/>
      <c r="AI617" s="416"/>
      <c r="AJ617" s="416"/>
      <c r="AK617" s="416"/>
      <c r="AL617" s="416"/>
      <c r="AM617" s="313"/>
    </row>
    <row r="618" spans="1:39" ht="30" outlineLevel="1">
      <c r="A618" s="532">
        <v>8</v>
      </c>
      <c r="B618" s="428" t="s">
        <v>101</v>
      </c>
      <c r="C618" s="291" t="s">
        <v>25</v>
      </c>
      <c r="D618" s="295"/>
      <c r="E618" s="295"/>
      <c r="F618" s="295"/>
      <c r="G618" s="295"/>
      <c r="H618" s="295"/>
      <c r="I618" s="295"/>
      <c r="J618" s="295"/>
      <c r="K618" s="295"/>
      <c r="L618" s="295"/>
      <c r="M618" s="295"/>
      <c r="N618" s="295">
        <v>12</v>
      </c>
      <c r="O618" s="295"/>
      <c r="P618" s="295"/>
      <c r="Q618" s="295"/>
      <c r="R618" s="295"/>
      <c r="S618" s="295"/>
      <c r="T618" s="295"/>
      <c r="U618" s="295"/>
      <c r="V618" s="295"/>
      <c r="W618" s="295"/>
      <c r="X618" s="295"/>
      <c r="Y618" s="415"/>
      <c r="Z618" s="410"/>
      <c r="AA618" s="410"/>
      <c r="AB618" s="410"/>
      <c r="AC618" s="410"/>
      <c r="AD618" s="410"/>
      <c r="AE618" s="410"/>
      <c r="AF618" s="415"/>
      <c r="AG618" s="415"/>
      <c r="AH618" s="415"/>
      <c r="AI618" s="415"/>
      <c r="AJ618" s="415"/>
      <c r="AK618" s="415"/>
      <c r="AL618" s="415"/>
      <c r="AM618" s="296">
        <f>SUM(Y618:AL618)</f>
        <v>0</v>
      </c>
    </row>
    <row r="619" spans="1:39" outlineLevel="1">
      <c r="A619" s="532"/>
      <c r="B619" s="294" t="s">
        <v>310</v>
      </c>
      <c r="C619" s="291" t="s">
        <v>163</v>
      </c>
      <c r="D619" s="295"/>
      <c r="E619" s="295"/>
      <c r="F619" s="295"/>
      <c r="G619" s="295"/>
      <c r="H619" s="295"/>
      <c r="I619" s="295"/>
      <c r="J619" s="295"/>
      <c r="K619" s="295"/>
      <c r="L619" s="295"/>
      <c r="M619" s="295"/>
      <c r="N619" s="295">
        <f>N618</f>
        <v>12</v>
      </c>
      <c r="O619" s="295"/>
      <c r="P619" s="295"/>
      <c r="Q619" s="295"/>
      <c r="R619" s="295"/>
      <c r="S619" s="295"/>
      <c r="T619" s="295"/>
      <c r="U619" s="295"/>
      <c r="V619" s="295"/>
      <c r="W619" s="295"/>
      <c r="X619" s="295"/>
      <c r="Y619" s="411">
        <f>Y618</f>
        <v>0</v>
      </c>
      <c r="Z619" s="411">
        <f t="shared" ref="Z619" si="1509">Z618</f>
        <v>0</v>
      </c>
      <c r="AA619" s="411">
        <f t="shared" ref="AA619" si="1510">AA618</f>
        <v>0</v>
      </c>
      <c r="AB619" s="411">
        <f t="shared" ref="AB619" si="1511">AB618</f>
        <v>0</v>
      </c>
      <c r="AC619" s="411">
        <f t="shared" ref="AC619" si="1512">AC618</f>
        <v>0</v>
      </c>
      <c r="AD619" s="411">
        <f t="shared" ref="AD619" si="1513">AD618</f>
        <v>0</v>
      </c>
      <c r="AE619" s="411">
        <f t="shared" ref="AE619" si="1514">AE618</f>
        <v>0</v>
      </c>
      <c r="AF619" s="411">
        <f t="shared" ref="AF619" si="1515">AF618</f>
        <v>0</v>
      </c>
      <c r="AG619" s="411">
        <f t="shared" ref="AG619" si="1516">AG618</f>
        <v>0</v>
      </c>
      <c r="AH619" s="411">
        <f t="shared" ref="AH619" si="1517">AH618</f>
        <v>0</v>
      </c>
      <c r="AI619" s="411">
        <f t="shared" ref="AI619" si="1518">AI618</f>
        <v>0</v>
      </c>
      <c r="AJ619" s="411">
        <f t="shared" ref="AJ619" si="1519">AJ618</f>
        <v>0</v>
      </c>
      <c r="AK619" s="411">
        <f t="shared" ref="AK619" si="1520">AK618</f>
        <v>0</v>
      </c>
      <c r="AL619" s="411">
        <f t="shared" ref="AL619" si="1521">AL618</f>
        <v>0</v>
      </c>
      <c r="AM619" s="311"/>
    </row>
    <row r="620" spans="1:39" outlineLevel="1">
      <c r="A620" s="532"/>
      <c r="B620" s="314"/>
      <c r="C620" s="312"/>
      <c r="D620" s="316"/>
      <c r="E620" s="316"/>
      <c r="F620" s="316"/>
      <c r="G620" s="316"/>
      <c r="H620" s="316"/>
      <c r="I620" s="316"/>
      <c r="J620" s="316"/>
      <c r="K620" s="316"/>
      <c r="L620" s="316"/>
      <c r="M620" s="316"/>
      <c r="N620" s="291"/>
      <c r="O620" s="316"/>
      <c r="P620" s="316"/>
      <c r="Q620" s="316"/>
      <c r="R620" s="316"/>
      <c r="S620" s="316"/>
      <c r="T620" s="316"/>
      <c r="U620" s="316"/>
      <c r="V620" s="316"/>
      <c r="W620" s="316"/>
      <c r="X620" s="316"/>
      <c r="Y620" s="416"/>
      <c r="Z620" s="417"/>
      <c r="AA620" s="416"/>
      <c r="AB620" s="416"/>
      <c r="AC620" s="416"/>
      <c r="AD620" s="416"/>
      <c r="AE620" s="416"/>
      <c r="AF620" s="416"/>
      <c r="AG620" s="416"/>
      <c r="AH620" s="416"/>
      <c r="AI620" s="416"/>
      <c r="AJ620" s="416"/>
      <c r="AK620" s="416"/>
      <c r="AL620" s="416"/>
      <c r="AM620" s="313"/>
    </row>
    <row r="621" spans="1:39" ht="30" outlineLevel="1">
      <c r="A621" s="532">
        <v>9</v>
      </c>
      <c r="B621" s="428" t="s">
        <v>102</v>
      </c>
      <c r="C621" s="291" t="s">
        <v>25</v>
      </c>
      <c r="D621" s="295"/>
      <c r="E621" s="295"/>
      <c r="F621" s="295"/>
      <c r="G621" s="295"/>
      <c r="H621" s="295"/>
      <c r="I621" s="295"/>
      <c r="J621" s="295"/>
      <c r="K621" s="295"/>
      <c r="L621" s="295"/>
      <c r="M621" s="295"/>
      <c r="N621" s="295">
        <v>12</v>
      </c>
      <c r="O621" s="295"/>
      <c r="P621" s="295"/>
      <c r="Q621" s="295"/>
      <c r="R621" s="295"/>
      <c r="S621" s="295"/>
      <c r="T621" s="295"/>
      <c r="U621" s="295"/>
      <c r="V621" s="295"/>
      <c r="W621" s="295"/>
      <c r="X621" s="295"/>
      <c r="Y621" s="415"/>
      <c r="Z621" s="410"/>
      <c r="AA621" s="410"/>
      <c r="AB621" s="410"/>
      <c r="AC621" s="410"/>
      <c r="AD621" s="410"/>
      <c r="AE621" s="410"/>
      <c r="AF621" s="415"/>
      <c r="AG621" s="415"/>
      <c r="AH621" s="415"/>
      <c r="AI621" s="415"/>
      <c r="AJ621" s="415"/>
      <c r="AK621" s="415"/>
      <c r="AL621" s="415"/>
      <c r="AM621" s="296">
        <f>SUM(Y621:AL621)</f>
        <v>0</v>
      </c>
    </row>
    <row r="622" spans="1:39" outlineLevel="1">
      <c r="A622" s="532"/>
      <c r="B622" s="294" t="s">
        <v>310</v>
      </c>
      <c r="C622" s="291" t="s">
        <v>163</v>
      </c>
      <c r="D622" s="295"/>
      <c r="E622" s="295"/>
      <c r="F622" s="295"/>
      <c r="G622" s="295"/>
      <c r="H622" s="295"/>
      <c r="I622" s="295"/>
      <c r="J622" s="295"/>
      <c r="K622" s="295"/>
      <c r="L622" s="295"/>
      <c r="M622" s="295"/>
      <c r="N622" s="295">
        <f>N621</f>
        <v>12</v>
      </c>
      <c r="O622" s="295"/>
      <c r="P622" s="295"/>
      <c r="Q622" s="295"/>
      <c r="R622" s="295"/>
      <c r="S622" s="295"/>
      <c r="T622" s="295"/>
      <c r="U622" s="295"/>
      <c r="V622" s="295"/>
      <c r="W622" s="295"/>
      <c r="X622" s="295"/>
      <c r="Y622" s="411">
        <f>Y621</f>
        <v>0</v>
      </c>
      <c r="Z622" s="411">
        <f t="shared" ref="Z622" si="1522">Z621</f>
        <v>0</v>
      </c>
      <c r="AA622" s="411">
        <f t="shared" ref="AA622" si="1523">AA621</f>
        <v>0</v>
      </c>
      <c r="AB622" s="411">
        <f t="shared" ref="AB622" si="1524">AB621</f>
        <v>0</v>
      </c>
      <c r="AC622" s="411">
        <f t="shared" ref="AC622" si="1525">AC621</f>
        <v>0</v>
      </c>
      <c r="AD622" s="411">
        <f t="shared" ref="AD622" si="1526">AD621</f>
        <v>0</v>
      </c>
      <c r="AE622" s="411">
        <f t="shared" ref="AE622" si="1527">AE621</f>
        <v>0</v>
      </c>
      <c r="AF622" s="411">
        <f t="shared" ref="AF622" si="1528">AF621</f>
        <v>0</v>
      </c>
      <c r="AG622" s="411">
        <f t="shared" ref="AG622" si="1529">AG621</f>
        <v>0</v>
      </c>
      <c r="AH622" s="411">
        <f t="shared" ref="AH622" si="1530">AH621</f>
        <v>0</v>
      </c>
      <c r="AI622" s="411">
        <f t="shared" ref="AI622" si="1531">AI621</f>
        <v>0</v>
      </c>
      <c r="AJ622" s="411">
        <f t="shared" ref="AJ622" si="1532">AJ621</f>
        <v>0</v>
      </c>
      <c r="AK622" s="411">
        <f t="shared" ref="AK622" si="1533">AK621</f>
        <v>0</v>
      </c>
      <c r="AL622" s="411">
        <f t="shared" ref="AL622" si="1534">AL621</f>
        <v>0</v>
      </c>
      <c r="AM622" s="311"/>
    </row>
    <row r="623" spans="1:39" outlineLevel="1">
      <c r="A623" s="532"/>
      <c r="B623" s="314"/>
      <c r="C623" s="312"/>
      <c r="D623" s="316"/>
      <c r="E623" s="316"/>
      <c r="F623" s="316"/>
      <c r="G623" s="316"/>
      <c r="H623" s="316"/>
      <c r="I623" s="316"/>
      <c r="J623" s="316"/>
      <c r="K623" s="316"/>
      <c r="L623" s="316"/>
      <c r="M623" s="316"/>
      <c r="N623" s="291"/>
      <c r="O623" s="316"/>
      <c r="P623" s="316"/>
      <c r="Q623" s="316"/>
      <c r="R623" s="316"/>
      <c r="S623" s="316"/>
      <c r="T623" s="316"/>
      <c r="U623" s="316"/>
      <c r="V623" s="316"/>
      <c r="W623" s="316"/>
      <c r="X623" s="316"/>
      <c r="Y623" s="416"/>
      <c r="Z623" s="416"/>
      <c r="AA623" s="416"/>
      <c r="AB623" s="416"/>
      <c r="AC623" s="416"/>
      <c r="AD623" s="416"/>
      <c r="AE623" s="416"/>
      <c r="AF623" s="416"/>
      <c r="AG623" s="416"/>
      <c r="AH623" s="416"/>
      <c r="AI623" s="416"/>
      <c r="AJ623" s="416"/>
      <c r="AK623" s="416"/>
      <c r="AL623" s="416"/>
      <c r="AM623" s="313"/>
    </row>
    <row r="624" spans="1:39" ht="30" outlineLevel="1">
      <c r="A624" s="532">
        <v>10</v>
      </c>
      <c r="B624" s="428" t="s">
        <v>103</v>
      </c>
      <c r="C624" s="291" t="s">
        <v>25</v>
      </c>
      <c r="D624" s="295"/>
      <c r="E624" s="295"/>
      <c r="F624" s="295"/>
      <c r="G624" s="295"/>
      <c r="H624" s="295"/>
      <c r="I624" s="295"/>
      <c r="J624" s="295"/>
      <c r="K624" s="295"/>
      <c r="L624" s="295"/>
      <c r="M624" s="295"/>
      <c r="N624" s="295">
        <v>3</v>
      </c>
      <c r="O624" s="295"/>
      <c r="P624" s="295"/>
      <c r="Q624" s="295"/>
      <c r="R624" s="295"/>
      <c r="S624" s="295"/>
      <c r="T624" s="295"/>
      <c r="U624" s="295"/>
      <c r="V624" s="295"/>
      <c r="W624" s="295"/>
      <c r="X624" s="295"/>
      <c r="Y624" s="415"/>
      <c r="Z624" s="410"/>
      <c r="AA624" s="410"/>
      <c r="AB624" s="410"/>
      <c r="AC624" s="410"/>
      <c r="AD624" s="410"/>
      <c r="AE624" s="410"/>
      <c r="AF624" s="415"/>
      <c r="AG624" s="415"/>
      <c r="AH624" s="415"/>
      <c r="AI624" s="415"/>
      <c r="AJ624" s="415"/>
      <c r="AK624" s="415"/>
      <c r="AL624" s="415"/>
      <c r="AM624" s="296">
        <f>SUM(Y624:AL624)</f>
        <v>0</v>
      </c>
    </row>
    <row r="625" spans="1:40" outlineLevel="1">
      <c r="A625" s="532"/>
      <c r="B625" s="294" t="s">
        <v>310</v>
      </c>
      <c r="C625" s="291" t="s">
        <v>163</v>
      </c>
      <c r="D625" s="295"/>
      <c r="E625" s="295"/>
      <c r="F625" s="295"/>
      <c r="G625" s="295"/>
      <c r="H625" s="295"/>
      <c r="I625" s="295"/>
      <c r="J625" s="295"/>
      <c r="K625" s="295"/>
      <c r="L625" s="295"/>
      <c r="M625" s="295"/>
      <c r="N625" s="295">
        <f>N624</f>
        <v>3</v>
      </c>
      <c r="O625" s="295"/>
      <c r="P625" s="295"/>
      <c r="Q625" s="295"/>
      <c r="R625" s="295"/>
      <c r="S625" s="295"/>
      <c r="T625" s="295"/>
      <c r="U625" s="295"/>
      <c r="V625" s="295"/>
      <c r="W625" s="295"/>
      <c r="X625" s="295"/>
      <c r="Y625" s="411">
        <f>Y624</f>
        <v>0</v>
      </c>
      <c r="Z625" s="411">
        <f t="shared" ref="Z625" si="1535">Z624</f>
        <v>0</v>
      </c>
      <c r="AA625" s="411">
        <f t="shared" ref="AA625" si="1536">AA624</f>
        <v>0</v>
      </c>
      <c r="AB625" s="411">
        <f t="shared" ref="AB625" si="1537">AB624</f>
        <v>0</v>
      </c>
      <c r="AC625" s="411">
        <f t="shared" ref="AC625" si="1538">AC624</f>
        <v>0</v>
      </c>
      <c r="AD625" s="411">
        <f t="shared" ref="AD625" si="1539">AD624</f>
        <v>0</v>
      </c>
      <c r="AE625" s="411">
        <f t="shared" ref="AE625" si="1540">AE624</f>
        <v>0</v>
      </c>
      <c r="AF625" s="411">
        <f t="shared" ref="AF625" si="1541">AF624</f>
        <v>0</v>
      </c>
      <c r="AG625" s="411">
        <f t="shared" ref="AG625" si="1542">AG624</f>
        <v>0</v>
      </c>
      <c r="AH625" s="411">
        <f t="shared" ref="AH625" si="1543">AH624</f>
        <v>0</v>
      </c>
      <c r="AI625" s="411">
        <f t="shared" ref="AI625" si="1544">AI624</f>
        <v>0</v>
      </c>
      <c r="AJ625" s="411">
        <f t="shared" ref="AJ625" si="1545">AJ624</f>
        <v>0</v>
      </c>
      <c r="AK625" s="411">
        <f t="shared" ref="AK625" si="1546">AK624</f>
        <v>0</v>
      </c>
      <c r="AL625" s="411">
        <f t="shared" ref="AL625" si="1547">AL624</f>
        <v>0</v>
      </c>
      <c r="AM625" s="311"/>
    </row>
    <row r="626" spans="1:40" outlineLevel="1">
      <c r="A626" s="532"/>
      <c r="B626" s="314"/>
      <c r="C626" s="312"/>
      <c r="D626" s="316"/>
      <c r="E626" s="316"/>
      <c r="F626" s="316"/>
      <c r="G626" s="316"/>
      <c r="H626" s="316"/>
      <c r="I626" s="316"/>
      <c r="J626" s="316"/>
      <c r="K626" s="316"/>
      <c r="L626" s="316"/>
      <c r="M626" s="316"/>
      <c r="N626" s="291"/>
      <c r="O626" s="316"/>
      <c r="P626" s="316"/>
      <c r="Q626" s="316"/>
      <c r="R626" s="316"/>
      <c r="S626" s="316"/>
      <c r="T626" s="316"/>
      <c r="U626" s="316"/>
      <c r="V626" s="316"/>
      <c r="W626" s="316"/>
      <c r="X626" s="316"/>
      <c r="Y626" s="416"/>
      <c r="Z626" s="417"/>
      <c r="AA626" s="416"/>
      <c r="AB626" s="416"/>
      <c r="AC626" s="416"/>
      <c r="AD626" s="416"/>
      <c r="AE626" s="416"/>
      <c r="AF626" s="416"/>
      <c r="AG626" s="416"/>
      <c r="AH626" s="416"/>
      <c r="AI626" s="416"/>
      <c r="AJ626" s="416"/>
      <c r="AK626" s="416"/>
      <c r="AL626" s="416"/>
      <c r="AM626" s="313"/>
    </row>
    <row r="627" spans="1:40" ht="15.75" outlineLevel="1">
      <c r="A627" s="532"/>
      <c r="B627" s="288" t="s">
        <v>10</v>
      </c>
      <c r="C627" s="289"/>
      <c r="D627" s="289"/>
      <c r="E627" s="289"/>
      <c r="F627" s="289"/>
      <c r="G627" s="289"/>
      <c r="H627" s="289"/>
      <c r="I627" s="289"/>
      <c r="J627" s="289"/>
      <c r="K627" s="289"/>
      <c r="L627" s="289"/>
      <c r="M627" s="289"/>
      <c r="N627" s="290"/>
      <c r="O627" s="289"/>
      <c r="P627" s="289"/>
      <c r="Q627" s="289"/>
      <c r="R627" s="289"/>
      <c r="S627" s="289"/>
      <c r="T627" s="289"/>
      <c r="U627" s="289"/>
      <c r="V627" s="289"/>
      <c r="W627" s="289"/>
      <c r="X627" s="289"/>
      <c r="Y627" s="414"/>
      <c r="Z627" s="414"/>
      <c r="AA627" s="414"/>
      <c r="AB627" s="414"/>
      <c r="AC627" s="414"/>
      <c r="AD627" s="414"/>
      <c r="AE627" s="414"/>
      <c r="AF627" s="414"/>
      <c r="AG627" s="414"/>
      <c r="AH627" s="414"/>
      <c r="AI627" s="414"/>
      <c r="AJ627" s="414"/>
      <c r="AK627" s="414"/>
      <c r="AL627" s="414"/>
      <c r="AM627" s="292"/>
    </row>
    <row r="628" spans="1:40" ht="30" outlineLevel="1">
      <c r="A628" s="532">
        <v>11</v>
      </c>
      <c r="B628" s="428" t="s">
        <v>104</v>
      </c>
      <c r="C628" s="291" t="s">
        <v>25</v>
      </c>
      <c r="D628" s="295"/>
      <c r="E628" s="295"/>
      <c r="F628" s="295"/>
      <c r="G628" s="295"/>
      <c r="H628" s="295"/>
      <c r="I628" s="295"/>
      <c r="J628" s="295"/>
      <c r="K628" s="295"/>
      <c r="L628" s="295"/>
      <c r="M628" s="295"/>
      <c r="N628" s="295">
        <v>12</v>
      </c>
      <c r="O628" s="295"/>
      <c r="P628" s="295"/>
      <c r="Q628" s="295"/>
      <c r="R628" s="295"/>
      <c r="S628" s="295"/>
      <c r="T628" s="295"/>
      <c r="U628" s="295"/>
      <c r="V628" s="295"/>
      <c r="W628" s="295"/>
      <c r="X628" s="295"/>
      <c r="Y628" s="426"/>
      <c r="Z628" s="410"/>
      <c r="AA628" s="410"/>
      <c r="AB628" s="410"/>
      <c r="AC628" s="410"/>
      <c r="AD628" s="410"/>
      <c r="AE628" s="410"/>
      <c r="AF628" s="415"/>
      <c r="AG628" s="415"/>
      <c r="AH628" s="415"/>
      <c r="AI628" s="415"/>
      <c r="AJ628" s="415"/>
      <c r="AK628" s="415"/>
      <c r="AL628" s="415"/>
      <c r="AM628" s="296">
        <f>SUM(Y628:AL628)</f>
        <v>0</v>
      </c>
    </row>
    <row r="629" spans="1:40" outlineLevel="1">
      <c r="A629" s="532"/>
      <c r="B629" s="294" t="s">
        <v>310</v>
      </c>
      <c r="C629" s="291" t="s">
        <v>163</v>
      </c>
      <c r="D629" s="295"/>
      <c r="E629" s="295"/>
      <c r="F629" s="295"/>
      <c r="G629" s="295"/>
      <c r="H629" s="295"/>
      <c r="I629" s="295"/>
      <c r="J629" s="295"/>
      <c r="K629" s="295"/>
      <c r="L629" s="295"/>
      <c r="M629" s="295"/>
      <c r="N629" s="295">
        <f>N628</f>
        <v>12</v>
      </c>
      <c r="O629" s="295"/>
      <c r="P629" s="295"/>
      <c r="Q629" s="295"/>
      <c r="R629" s="295"/>
      <c r="S629" s="295"/>
      <c r="T629" s="295"/>
      <c r="U629" s="295"/>
      <c r="V629" s="295"/>
      <c r="W629" s="295"/>
      <c r="X629" s="295"/>
      <c r="Y629" s="411">
        <f>Y628</f>
        <v>0</v>
      </c>
      <c r="Z629" s="411">
        <f t="shared" ref="Z629" si="1548">Z628</f>
        <v>0</v>
      </c>
      <c r="AA629" s="411">
        <f t="shared" ref="AA629" si="1549">AA628</f>
        <v>0</v>
      </c>
      <c r="AB629" s="411">
        <f t="shared" ref="AB629" si="1550">AB628</f>
        <v>0</v>
      </c>
      <c r="AC629" s="411">
        <f t="shared" ref="AC629" si="1551">AC628</f>
        <v>0</v>
      </c>
      <c r="AD629" s="411">
        <f t="shared" ref="AD629" si="1552">AD628</f>
        <v>0</v>
      </c>
      <c r="AE629" s="411">
        <f t="shared" ref="AE629" si="1553">AE628</f>
        <v>0</v>
      </c>
      <c r="AF629" s="411">
        <f t="shared" ref="AF629" si="1554">AF628</f>
        <v>0</v>
      </c>
      <c r="AG629" s="411">
        <f t="shared" ref="AG629" si="1555">AG628</f>
        <v>0</v>
      </c>
      <c r="AH629" s="411">
        <f t="shared" ref="AH629" si="1556">AH628</f>
        <v>0</v>
      </c>
      <c r="AI629" s="411">
        <f t="shared" ref="AI629" si="1557">AI628</f>
        <v>0</v>
      </c>
      <c r="AJ629" s="411">
        <f t="shared" ref="AJ629" si="1558">AJ628</f>
        <v>0</v>
      </c>
      <c r="AK629" s="411">
        <f t="shared" ref="AK629" si="1559">AK628</f>
        <v>0</v>
      </c>
      <c r="AL629" s="411">
        <f t="shared" ref="AL629" si="1560">AL628</f>
        <v>0</v>
      </c>
      <c r="AM629" s="297"/>
    </row>
    <row r="630" spans="1:40" outlineLevel="1">
      <c r="A630" s="532"/>
      <c r="B630" s="315"/>
      <c r="C630" s="305"/>
      <c r="D630" s="291"/>
      <c r="E630" s="291"/>
      <c r="F630" s="291"/>
      <c r="G630" s="291"/>
      <c r="H630" s="291"/>
      <c r="I630" s="291"/>
      <c r="J630" s="291"/>
      <c r="K630" s="291"/>
      <c r="L630" s="291"/>
      <c r="M630" s="291"/>
      <c r="N630" s="291"/>
      <c r="O630" s="291"/>
      <c r="P630" s="291"/>
      <c r="Q630" s="291"/>
      <c r="R630" s="291"/>
      <c r="S630" s="291"/>
      <c r="T630" s="291"/>
      <c r="U630" s="291"/>
      <c r="V630" s="291"/>
      <c r="W630" s="291"/>
      <c r="X630" s="291"/>
      <c r="Y630" s="412"/>
      <c r="Z630" s="421"/>
      <c r="AA630" s="421"/>
      <c r="AB630" s="421"/>
      <c r="AC630" s="421"/>
      <c r="AD630" s="421"/>
      <c r="AE630" s="421"/>
      <c r="AF630" s="421"/>
      <c r="AG630" s="421"/>
      <c r="AH630" s="421"/>
      <c r="AI630" s="421"/>
      <c r="AJ630" s="421"/>
      <c r="AK630" s="421"/>
      <c r="AL630" s="421"/>
      <c r="AM630" s="306"/>
    </row>
    <row r="631" spans="1:40" ht="45" outlineLevel="1">
      <c r="A631" s="532">
        <v>12</v>
      </c>
      <c r="B631" s="428" t="s">
        <v>105</v>
      </c>
      <c r="C631" s="291" t="s">
        <v>25</v>
      </c>
      <c r="D631" s="295"/>
      <c r="E631" s="295"/>
      <c r="F631" s="295"/>
      <c r="G631" s="295"/>
      <c r="H631" s="295"/>
      <c r="I631" s="295"/>
      <c r="J631" s="295"/>
      <c r="K631" s="295"/>
      <c r="L631" s="295"/>
      <c r="M631" s="295"/>
      <c r="N631" s="295">
        <v>12</v>
      </c>
      <c r="O631" s="295"/>
      <c r="P631" s="295"/>
      <c r="Q631" s="295"/>
      <c r="R631" s="295"/>
      <c r="S631" s="295"/>
      <c r="T631" s="295"/>
      <c r="U631" s="295"/>
      <c r="V631" s="295"/>
      <c r="W631" s="295"/>
      <c r="X631" s="295"/>
      <c r="Y631" s="410"/>
      <c r="Z631" s="410"/>
      <c r="AA631" s="410"/>
      <c r="AB631" s="410"/>
      <c r="AC631" s="410"/>
      <c r="AD631" s="410"/>
      <c r="AE631" s="410"/>
      <c r="AF631" s="415"/>
      <c r="AG631" s="415"/>
      <c r="AH631" s="415"/>
      <c r="AI631" s="415"/>
      <c r="AJ631" s="415"/>
      <c r="AK631" s="415"/>
      <c r="AL631" s="415"/>
      <c r="AM631" s="296">
        <f>SUM(Y631:AL631)</f>
        <v>0</v>
      </c>
    </row>
    <row r="632" spans="1:40" outlineLevel="1">
      <c r="A632" s="532"/>
      <c r="B632" s="294" t="s">
        <v>310</v>
      </c>
      <c r="C632" s="291" t="s">
        <v>163</v>
      </c>
      <c r="D632" s="295"/>
      <c r="E632" s="295"/>
      <c r="F632" s="295"/>
      <c r="G632" s="295"/>
      <c r="H632" s="295"/>
      <c r="I632" s="295"/>
      <c r="J632" s="295"/>
      <c r="K632" s="295"/>
      <c r="L632" s="295"/>
      <c r="M632" s="295"/>
      <c r="N632" s="295">
        <f>N631</f>
        <v>12</v>
      </c>
      <c r="O632" s="295"/>
      <c r="P632" s="295"/>
      <c r="Q632" s="295"/>
      <c r="R632" s="295"/>
      <c r="S632" s="295"/>
      <c r="T632" s="295"/>
      <c r="U632" s="295"/>
      <c r="V632" s="295"/>
      <c r="W632" s="295"/>
      <c r="X632" s="295"/>
      <c r="Y632" s="411">
        <f>Y631</f>
        <v>0</v>
      </c>
      <c r="Z632" s="411">
        <f t="shared" ref="Z632" si="1561">Z631</f>
        <v>0</v>
      </c>
      <c r="AA632" s="411">
        <f t="shared" ref="AA632" si="1562">AA631</f>
        <v>0</v>
      </c>
      <c r="AB632" s="411">
        <f t="shared" ref="AB632" si="1563">AB631</f>
        <v>0</v>
      </c>
      <c r="AC632" s="411">
        <f t="shared" ref="AC632" si="1564">AC631</f>
        <v>0</v>
      </c>
      <c r="AD632" s="411">
        <f t="shared" ref="AD632" si="1565">AD631</f>
        <v>0</v>
      </c>
      <c r="AE632" s="411">
        <f t="shared" ref="AE632" si="1566">AE631</f>
        <v>0</v>
      </c>
      <c r="AF632" s="411">
        <f t="shared" ref="AF632" si="1567">AF631</f>
        <v>0</v>
      </c>
      <c r="AG632" s="411">
        <f t="shared" ref="AG632" si="1568">AG631</f>
        <v>0</v>
      </c>
      <c r="AH632" s="411">
        <f t="shared" ref="AH632" si="1569">AH631</f>
        <v>0</v>
      </c>
      <c r="AI632" s="411">
        <f t="shared" ref="AI632" si="1570">AI631</f>
        <v>0</v>
      </c>
      <c r="AJ632" s="411">
        <f t="shared" ref="AJ632" si="1571">AJ631</f>
        <v>0</v>
      </c>
      <c r="AK632" s="411">
        <f t="shared" ref="AK632" si="1572">AK631</f>
        <v>0</v>
      </c>
      <c r="AL632" s="411">
        <f t="shared" ref="AL632" si="1573">AL631</f>
        <v>0</v>
      </c>
      <c r="AM632" s="297"/>
    </row>
    <row r="633" spans="1:40" outlineLevel="1">
      <c r="A633" s="532"/>
      <c r="B633" s="315"/>
      <c r="C633" s="305"/>
      <c r="D633" s="291"/>
      <c r="E633" s="291"/>
      <c r="F633" s="291"/>
      <c r="G633" s="291"/>
      <c r="H633" s="291"/>
      <c r="I633" s="291"/>
      <c r="J633" s="291"/>
      <c r="K633" s="291"/>
      <c r="L633" s="291"/>
      <c r="M633" s="291"/>
      <c r="N633" s="291"/>
      <c r="O633" s="291"/>
      <c r="P633" s="291"/>
      <c r="Q633" s="291"/>
      <c r="R633" s="291"/>
      <c r="S633" s="291"/>
      <c r="T633" s="291"/>
      <c r="U633" s="291"/>
      <c r="V633" s="291"/>
      <c r="W633" s="291"/>
      <c r="X633" s="291"/>
      <c r="Y633" s="422"/>
      <c r="Z633" s="422"/>
      <c r="AA633" s="412"/>
      <c r="AB633" s="412"/>
      <c r="AC633" s="412"/>
      <c r="AD633" s="412"/>
      <c r="AE633" s="412"/>
      <c r="AF633" s="412"/>
      <c r="AG633" s="412"/>
      <c r="AH633" s="412"/>
      <c r="AI633" s="412"/>
      <c r="AJ633" s="412"/>
      <c r="AK633" s="412"/>
      <c r="AL633" s="412"/>
      <c r="AM633" s="306"/>
    </row>
    <row r="634" spans="1:40" ht="30" outlineLevel="1">
      <c r="A634" s="532">
        <v>13</v>
      </c>
      <c r="B634" s="428" t="s">
        <v>106</v>
      </c>
      <c r="C634" s="291" t="s">
        <v>25</v>
      </c>
      <c r="D634" s="295"/>
      <c r="E634" s="295"/>
      <c r="F634" s="295"/>
      <c r="G634" s="295"/>
      <c r="H634" s="295"/>
      <c r="I634" s="295"/>
      <c r="J634" s="295"/>
      <c r="K634" s="295"/>
      <c r="L634" s="295"/>
      <c r="M634" s="295"/>
      <c r="N634" s="295">
        <v>12</v>
      </c>
      <c r="O634" s="295"/>
      <c r="P634" s="295"/>
      <c r="Q634" s="295"/>
      <c r="R634" s="295"/>
      <c r="S634" s="295"/>
      <c r="T634" s="295"/>
      <c r="U634" s="295"/>
      <c r="V634" s="295"/>
      <c r="W634" s="295"/>
      <c r="X634" s="295"/>
      <c r="Y634" s="410"/>
      <c r="Z634" s="410"/>
      <c r="AA634" s="410"/>
      <c r="AB634" s="410"/>
      <c r="AC634" s="410"/>
      <c r="AD634" s="410"/>
      <c r="AE634" s="410"/>
      <c r="AF634" s="415"/>
      <c r="AG634" s="415"/>
      <c r="AH634" s="415"/>
      <c r="AI634" s="415"/>
      <c r="AJ634" s="415"/>
      <c r="AK634" s="415"/>
      <c r="AL634" s="415"/>
      <c r="AM634" s="296">
        <f>SUM(Y634:AL634)</f>
        <v>0</v>
      </c>
    </row>
    <row r="635" spans="1:40" outlineLevel="1">
      <c r="A635" s="532"/>
      <c r="B635" s="294" t="s">
        <v>310</v>
      </c>
      <c r="C635" s="291" t="s">
        <v>163</v>
      </c>
      <c r="D635" s="295"/>
      <c r="E635" s="295"/>
      <c r="F635" s="295"/>
      <c r="G635" s="295"/>
      <c r="H635" s="295"/>
      <c r="I635" s="295"/>
      <c r="J635" s="295"/>
      <c r="K635" s="295"/>
      <c r="L635" s="295"/>
      <c r="M635" s="295"/>
      <c r="N635" s="295">
        <f>N634</f>
        <v>12</v>
      </c>
      <c r="O635" s="295"/>
      <c r="P635" s="295"/>
      <c r="Q635" s="295"/>
      <c r="R635" s="295"/>
      <c r="S635" s="295"/>
      <c r="T635" s="295"/>
      <c r="U635" s="295"/>
      <c r="V635" s="295"/>
      <c r="W635" s="295"/>
      <c r="X635" s="295"/>
      <c r="Y635" s="411">
        <f>Y634</f>
        <v>0</v>
      </c>
      <c r="Z635" s="411">
        <f t="shared" ref="Z635" si="1574">Z634</f>
        <v>0</v>
      </c>
      <c r="AA635" s="411">
        <f t="shared" ref="AA635" si="1575">AA634</f>
        <v>0</v>
      </c>
      <c r="AB635" s="411">
        <f t="shared" ref="AB635" si="1576">AB634</f>
        <v>0</v>
      </c>
      <c r="AC635" s="411">
        <f t="shared" ref="AC635" si="1577">AC634</f>
        <v>0</v>
      </c>
      <c r="AD635" s="411">
        <f t="shared" ref="AD635" si="1578">AD634</f>
        <v>0</v>
      </c>
      <c r="AE635" s="411">
        <f t="shared" ref="AE635" si="1579">AE634</f>
        <v>0</v>
      </c>
      <c r="AF635" s="411">
        <f t="shared" ref="AF635" si="1580">AF634</f>
        <v>0</v>
      </c>
      <c r="AG635" s="411">
        <f t="shared" ref="AG635" si="1581">AG634</f>
        <v>0</v>
      </c>
      <c r="AH635" s="411">
        <f t="shared" ref="AH635" si="1582">AH634</f>
        <v>0</v>
      </c>
      <c r="AI635" s="411">
        <f t="shared" ref="AI635" si="1583">AI634</f>
        <v>0</v>
      </c>
      <c r="AJ635" s="411">
        <f t="shared" ref="AJ635" si="1584">AJ634</f>
        <v>0</v>
      </c>
      <c r="AK635" s="411">
        <f t="shared" ref="AK635" si="1585">AK634</f>
        <v>0</v>
      </c>
      <c r="AL635" s="411">
        <f t="shared" ref="AL635" si="1586">AL634</f>
        <v>0</v>
      </c>
      <c r="AM635" s="306"/>
    </row>
    <row r="636" spans="1:40" outlineLevel="1">
      <c r="A636" s="532"/>
      <c r="B636" s="315"/>
      <c r="C636" s="305"/>
      <c r="D636" s="291"/>
      <c r="E636" s="291"/>
      <c r="F636" s="291"/>
      <c r="G636" s="291"/>
      <c r="H636" s="291"/>
      <c r="I636" s="291"/>
      <c r="J636" s="291"/>
      <c r="K636" s="291"/>
      <c r="L636" s="291"/>
      <c r="M636" s="291"/>
      <c r="N636" s="291"/>
      <c r="O636" s="291"/>
      <c r="P636" s="291"/>
      <c r="Q636" s="291"/>
      <c r="R636" s="291"/>
      <c r="S636" s="291"/>
      <c r="T636" s="291"/>
      <c r="U636" s="291"/>
      <c r="V636" s="291"/>
      <c r="W636" s="291"/>
      <c r="X636" s="291"/>
      <c r="Y636" s="412"/>
      <c r="Z636" s="412"/>
      <c r="AA636" s="412"/>
      <c r="AB636" s="412"/>
      <c r="AC636" s="412"/>
      <c r="AD636" s="412"/>
      <c r="AE636" s="412"/>
      <c r="AF636" s="412"/>
      <c r="AG636" s="412"/>
      <c r="AH636" s="412"/>
      <c r="AI636" s="412"/>
      <c r="AJ636" s="412"/>
      <c r="AK636" s="412"/>
      <c r="AL636" s="412"/>
      <c r="AM636" s="306"/>
    </row>
    <row r="637" spans="1:40" ht="15.75" outlineLevel="1">
      <c r="A637" s="532"/>
      <c r="B637" s="288" t="s">
        <v>107</v>
      </c>
      <c r="C637" s="289"/>
      <c r="D637" s="290"/>
      <c r="E637" s="290"/>
      <c r="F637" s="290"/>
      <c r="G637" s="290"/>
      <c r="H637" s="290"/>
      <c r="I637" s="290"/>
      <c r="J637" s="290"/>
      <c r="K637" s="290"/>
      <c r="L637" s="290"/>
      <c r="M637" s="290"/>
      <c r="N637" s="290"/>
      <c r="O637" s="290"/>
      <c r="P637" s="289"/>
      <c r="Q637" s="289"/>
      <c r="R637" s="289"/>
      <c r="S637" s="289"/>
      <c r="T637" s="289"/>
      <c r="U637" s="289"/>
      <c r="V637" s="289"/>
      <c r="W637" s="289"/>
      <c r="X637" s="289"/>
      <c r="Y637" s="414"/>
      <c r="Z637" s="414"/>
      <c r="AA637" s="414"/>
      <c r="AB637" s="414"/>
      <c r="AC637" s="414"/>
      <c r="AD637" s="414"/>
      <c r="AE637" s="414"/>
      <c r="AF637" s="414"/>
      <c r="AG637" s="414"/>
      <c r="AH637" s="414"/>
      <c r="AI637" s="414"/>
      <c r="AJ637" s="414"/>
      <c r="AK637" s="414"/>
      <c r="AL637" s="414"/>
      <c r="AM637" s="292"/>
    </row>
    <row r="638" spans="1:40" outlineLevel="1">
      <c r="A638" s="532">
        <v>14</v>
      </c>
      <c r="B638" s="315" t="s">
        <v>108</v>
      </c>
      <c r="C638" s="291" t="s">
        <v>25</v>
      </c>
      <c r="D638" s="295"/>
      <c r="E638" s="295"/>
      <c r="F638" s="295"/>
      <c r="G638" s="295"/>
      <c r="H638" s="295"/>
      <c r="I638" s="295"/>
      <c r="J638" s="295"/>
      <c r="K638" s="295"/>
      <c r="L638" s="295"/>
      <c r="M638" s="295"/>
      <c r="N638" s="295">
        <v>12</v>
      </c>
      <c r="O638" s="295"/>
      <c r="P638" s="295"/>
      <c r="Q638" s="295"/>
      <c r="R638" s="295"/>
      <c r="S638" s="295"/>
      <c r="T638" s="295"/>
      <c r="U638" s="295"/>
      <c r="V638" s="295"/>
      <c r="W638" s="295"/>
      <c r="X638" s="295"/>
      <c r="Y638" s="410"/>
      <c r="Z638" s="410"/>
      <c r="AA638" s="410"/>
      <c r="AB638" s="410"/>
      <c r="AC638" s="410"/>
      <c r="AD638" s="410"/>
      <c r="AE638" s="410"/>
      <c r="AF638" s="410"/>
      <c r="AG638" s="410"/>
      <c r="AH638" s="410"/>
      <c r="AI638" s="410"/>
      <c r="AJ638" s="410"/>
      <c r="AK638" s="410"/>
      <c r="AL638" s="410"/>
      <c r="AM638" s="296">
        <f>SUM(Y638:AL638)</f>
        <v>0</v>
      </c>
    </row>
    <row r="639" spans="1:40" outlineLevel="1">
      <c r="A639" s="532"/>
      <c r="B639" s="294" t="s">
        <v>310</v>
      </c>
      <c r="C639" s="291" t="s">
        <v>163</v>
      </c>
      <c r="D639" s="295"/>
      <c r="E639" s="295"/>
      <c r="F639" s="295"/>
      <c r="G639" s="295"/>
      <c r="H639" s="295"/>
      <c r="I639" s="295"/>
      <c r="J639" s="295"/>
      <c r="K639" s="295"/>
      <c r="L639" s="295"/>
      <c r="M639" s="295"/>
      <c r="N639" s="295">
        <f>N638</f>
        <v>12</v>
      </c>
      <c r="O639" s="295"/>
      <c r="P639" s="295"/>
      <c r="Q639" s="295"/>
      <c r="R639" s="295"/>
      <c r="S639" s="295"/>
      <c r="T639" s="295"/>
      <c r="U639" s="295"/>
      <c r="V639" s="295"/>
      <c r="W639" s="295"/>
      <c r="X639" s="295"/>
      <c r="Y639" s="411">
        <f>Y638</f>
        <v>0</v>
      </c>
      <c r="Z639" s="411">
        <f t="shared" ref="Z639" si="1587">Z638</f>
        <v>0</v>
      </c>
      <c r="AA639" s="411">
        <f t="shared" ref="AA639" si="1588">AA638</f>
        <v>0</v>
      </c>
      <c r="AB639" s="411">
        <f t="shared" ref="AB639" si="1589">AB638</f>
        <v>0</v>
      </c>
      <c r="AC639" s="411">
        <f t="shared" ref="AC639" si="1590">AC638</f>
        <v>0</v>
      </c>
      <c r="AD639" s="411">
        <f t="shared" ref="AD639" si="1591">AD638</f>
        <v>0</v>
      </c>
      <c r="AE639" s="411">
        <f t="shared" ref="AE639" si="1592">AE638</f>
        <v>0</v>
      </c>
      <c r="AF639" s="411">
        <f t="shared" ref="AF639" si="1593">AF638</f>
        <v>0</v>
      </c>
      <c r="AG639" s="411">
        <f t="shared" ref="AG639" si="1594">AG638</f>
        <v>0</v>
      </c>
      <c r="AH639" s="411">
        <f t="shared" ref="AH639" si="1595">AH638</f>
        <v>0</v>
      </c>
      <c r="AI639" s="411">
        <f t="shared" ref="AI639" si="1596">AI638</f>
        <v>0</v>
      </c>
      <c r="AJ639" s="411">
        <f t="shared" ref="AJ639" si="1597">AJ638</f>
        <v>0</v>
      </c>
      <c r="AK639" s="411">
        <f t="shared" ref="AK639" si="1598">AK638</f>
        <v>0</v>
      </c>
      <c r="AL639" s="411">
        <f t="shared" ref="AL639" si="1599">AL638</f>
        <v>0</v>
      </c>
      <c r="AM639" s="516"/>
      <c r="AN639" s="630"/>
    </row>
    <row r="640" spans="1:40" outlineLevel="1">
      <c r="A640" s="532"/>
      <c r="B640" s="315"/>
      <c r="C640" s="305"/>
      <c r="D640" s="291"/>
      <c r="E640" s="291"/>
      <c r="F640" s="291"/>
      <c r="G640" s="291"/>
      <c r="H640" s="291"/>
      <c r="I640" s="291"/>
      <c r="J640" s="291"/>
      <c r="K640" s="291"/>
      <c r="L640" s="291"/>
      <c r="M640" s="291"/>
      <c r="N640" s="468"/>
      <c r="O640" s="291"/>
      <c r="P640" s="291"/>
      <c r="Q640" s="291"/>
      <c r="R640" s="291"/>
      <c r="S640" s="291"/>
      <c r="T640" s="291"/>
      <c r="U640" s="291"/>
      <c r="V640" s="291"/>
      <c r="W640" s="291"/>
      <c r="X640" s="291"/>
      <c r="Y640" s="412"/>
      <c r="Z640" s="412"/>
      <c r="AA640" s="412"/>
      <c r="AB640" s="412"/>
      <c r="AC640" s="412"/>
      <c r="AD640" s="412"/>
      <c r="AE640" s="412"/>
      <c r="AF640" s="412"/>
      <c r="AG640" s="412"/>
      <c r="AH640" s="412"/>
      <c r="AI640" s="412"/>
      <c r="AJ640" s="412"/>
      <c r="AK640" s="412"/>
      <c r="AL640" s="412"/>
      <c r="AM640" s="301"/>
      <c r="AN640" s="630"/>
    </row>
    <row r="641" spans="1:40" s="309" customFormat="1" ht="15.75" outlineLevel="1">
      <c r="A641" s="532"/>
      <c r="B641" s="288" t="s">
        <v>490</v>
      </c>
      <c r="C641" s="291"/>
      <c r="D641" s="291"/>
      <c r="E641" s="291"/>
      <c r="F641" s="291"/>
      <c r="G641" s="291"/>
      <c r="H641" s="291"/>
      <c r="I641" s="291"/>
      <c r="J641" s="291"/>
      <c r="K641" s="291"/>
      <c r="L641" s="291"/>
      <c r="M641" s="291"/>
      <c r="N641" s="291"/>
      <c r="O641" s="291"/>
      <c r="P641" s="291"/>
      <c r="Q641" s="291"/>
      <c r="R641" s="291"/>
      <c r="S641" s="291"/>
      <c r="T641" s="291"/>
      <c r="U641" s="291"/>
      <c r="V641" s="291"/>
      <c r="W641" s="291"/>
      <c r="X641" s="291"/>
      <c r="Y641" s="412"/>
      <c r="Z641" s="412"/>
      <c r="AA641" s="412"/>
      <c r="AB641" s="412"/>
      <c r="AC641" s="412"/>
      <c r="AD641" s="412"/>
      <c r="AE641" s="416"/>
      <c r="AF641" s="416"/>
      <c r="AG641" s="416"/>
      <c r="AH641" s="416"/>
      <c r="AI641" s="416"/>
      <c r="AJ641" s="416"/>
      <c r="AK641" s="416"/>
      <c r="AL641" s="416"/>
      <c r="AM641" s="517"/>
      <c r="AN641" s="631"/>
    </row>
    <row r="642" spans="1:40" outlineLevel="1">
      <c r="A642" s="532">
        <v>15</v>
      </c>
      <c r="B642" s="294" t="s">
        <v>495</v>
      </c>
      <c r="C642" s="291" t="s">
        <v>25</v>
      </c>
      <c r="D642" s="295"/>
      <c r="E642" s="295"/>
      <c r="F642" s="295"/>
      <c r="G642" s="295"/>
      <c r="H642" s="295"/>
      <c r="I642" s="295"/>
      <c r="J642" s="295"/>
      <c r="K642" s="295"/>
      <c r="L642" s="295"/>
      <c r="M642" s="295"/>
      <c r="N642" s="295">
        <v>0</v>
      </c>
      <c r="O642" s="295"/>
      <c r="P642" s="295"/>
      <c r="Q642" s="295"/>
      <c r="R642" s="295"/>
      <c r="S642" s="295"/>
      <c r="T642" s="295"/>
      <c r="U642" s="295"/>
      <c r="V642" s="295"/>
      <c r="W642" s="295"/>
      <c r="X642" s="295"/>
      <c r="Y642" s="410"/>
      <c r="Z642" s="410"/>
      <c r="AA642" s="410"/>
      <c r="AB642" s="410"/>
      <c r="AC642" s="410"/>
      <c r="AD642" s="410"/>
      <c r="AE642" s="410"/>
      <c r="AF642" s="410"/>
      <c r="AG642" s="410"/>
      <c r="AH642" s="410"/>
      <c r="AI642" s="410"/>
      <c r="AJ642" s="410"/>
      <c r="AK642" s="410"/>
      <c r="AL642" s="410"/>
      <c r="AM642" s="296">
        <f>SUM(Y642:AL642)</f>
        <v>0</v>
      </c>
    </row>
    <row r="643" spans="1:40" outlineLevel="1">
      <c r="A643" s="532"/>
      <c r="B643" s="294" t="s">
        <v>310</v>
      </c>
      <c r="C643" s="291" t="s">
        <v>163</v>
      </c>
      <c r="D643" s="295"/>
      <c r="E643" s="295"/>
      <c r="F643" s="295"/>
      <c r="G643" s="295"/>
      <c r="H643" s="295"/>
      <c r="I643" s="295"/>
      <c r="J643" s="295"/>
      <c r="K643" s="295"/>
      <c r="L643" s="295"/>
      <c r="M643" s="295"/>
      <c r="N643" s="295">
        <f>N642</f>
        <v>0</v>
      </c>
      <c r="O643" s="295"/>
      <c r="P643" s="295"/>
      <c r="Q643" s="295"/>
      <c r="R643" s="295"/>
      <c r="S643" s="295"/>
      <c r="T643" s="295"/>
      <c r="U643" s="295"/>
      <c r="V643" s="295"/>
      <c r="W643" s="295"/>
      <c r="X643" s="295"/>
      <c r="Y643" s="411">
        <f>Y642</f>
        <v>0</v>
      </c>
      <c r="Z643" s="411">
        <f t="shared" ref="Z643:AL643" si="1600">Z642</f>
        <v>0</v>
      </c>
      <c r="AA643" s="411">
        <f t="shared" si="1600"/>
        <v>0</v>
      </c>
      <c r="AB643" s="411">
        <f t="shared" si="1600"/>
        <v>0</v>
      </c>
      <c r="AC643" s="411">
        <f t="shared" si="1600"/>
        <v>0</v>
      </c>
      <c r="AD643" s="411">
        <f t="shared" si="1600"/>
        <v>0</v>
      </c>
      <c r="AE643" s="411">
        <f t="shared" si="1600"/>
        <v>0</v>
      </c>
      <c r="AF643" s="411">
        <f t="shared" si="1600"/>
        <v>0</v>
      </c>
      <c r="AG643" s="411">
        <f t="shared" si="1600"/>
        <v>0</v>
      </c>
      <c r="AH643" s="411">
        <f t="shared" si="1600"/>
        <v>0</v>
      </c>
      <c r="AI643" s="411">
        <f t="shared" si="1600"/>
        <v>0</v>
      </c>
      <c r="AJ643" s="411">
        <f t="shared" si="1600"/>
        <v>0</v>
      </c>
      <c r="AK643" s="411">
        <f t="shared" si="1600"/>
        <v>0</v>
      </c>
      <c r="AL643" s="411">
        <f t="shared" si="1600"/>
        <v>0</v>
      </c>
      <c r="AM643" s="297"/>
    </row>
    <row r="644" spans="1:40" outlineLevel="1">
      <c r="A644" s="532"/>
      <c r="B644" s="315"/>
      <c r="C644" s="305"/>
      <c r="D644" s="291"/>
      <c r="E644" s="291"/>
      <c r="F644" s="291"/>
      <c r="G644" s="291"/>
      <c r="H644" s="291"/>
      <c r="I644" s="291"/>
      <c r="J644" s="291"/>
      <c r="K644" s="291"/>
      <c r="L644" s="291"/>
      <c r="M644" s="291"/>
      <c r="N644" s="291"/>
      <c r="O644" s="291"/>
      <c r="P644" s="291"/>
      <c r="Q644" s="291"/>
      <c r="R644" s="291"/>
      <c r="S644" s="291"/>
      <c r="T644" s="291"/>
      <c r="U644" s="291"/>
      <c r="V644" s="291"/>
      <c r="W644" s="291"/>
      <c r="X644" s="291"/>
      <c r="Y644" s="412"/>
      <c r="Z644" s="412"/>
      <c r="AA644" s="412"/>
      <c r="AB644" s="412"/>
      <c r="AC644" s="412"/>
      <c r="AD644" s="412"/>
      <c r="AE644" s="412"/>
      <c r="AF644" s="412"/>
      <c r="AG644" s="412"/>
      <c r="AH644" s="412"/>
      <c r="AI644" s="412"/>
      <c r="AJ644" s="412"/>
      <c r="AK644" s="412"/>
      <c r="AL644" s="412"/>
      <c r="AM644" s="306"/>
    </row>
    <row r="645" spans="1:40" s="283" customFormat="1" outlineLevel="1">
      <c r="A645" s="532">
        <v>16</v>
      </c>
      <c r="B645" s="324" t="s">
        <v>491</v>
      </c>
      <c r="C645" s="291" t="s">
        <v>25</v>
      </c>
      <c r="D645" s="295"/>
      <c r="E645" s="295"/>
      <c r="F645" s="295"/>
      <c r="G645" s="295"/>
      <c r="H645" s="295"/>
      <c r="I645" s="295"/>
      <c r="J645" s="295"/>
      <c r="K645" s="295"/>
      <c r="L645" s="295"/>
      <c r="M645" s="295"/>
      <c r="N645" s="295">
        <v>0</v>
      </c>
      <c r="O645" s="295"/>
      <c r="P645" s="295"/>
      <c r="Q645" s="295"/>
      <c r="R645" s="295"/>
      <c r="S645" s="295"/>
      <c r="T645" s="295"/>
      <c r="U645" s="295"/>
      <c r="V645" s="295"/>
      <c r="W645" s="295"/>
      <c r="X645" s="295"/>
      <c r="Y645" s="410"/>
      <c r="Z645" s="410"/>
      <c r="AA645" s="410"/>
      <c r="AB645" s="410"/>
      <c r="AC645" s="410"/>
      <c r="AD645" s="410"/>
      <c r="AE645" s="410"/>
      <c r="AF645" s="410"/>
      <c r="AG645" s="410"/>
      <c r="AH645" s="410"/>
      <c r="AI645" s="410"/>
      <c r="AJ645" s="410"/>
      <c r="AK645" s="410"/>
      <c r="AL645" s="410"/>
      <c r="AM645" s="296">
        <f>SUM(Y645:AL645)</f>
        <v>0</v>
      </c>
    </row>
    <row r="646" spans="1:40" s="283" customFormat="1" outlineLevel="1">
      <c r="A646" s="532"/>
      <c r="B646" s="294" t="s">
        <v>310</v>
      </c>
      <c r="C646" s="291" t="s">
        <v>163</v>
      </c>
      <c r="D646" s="295"/>
      <c r="E646" s="295"/>
      <c r="F646" s="295"/>
      <c r="G646" s="295"/>
      <c r="H646" s="295"/>
      <c r="I646" s="295"/>
      <c r="J646" s="295"/>
      <c r="K646" s="295"/>
      <c r="L646" s="295"/>
      <c r="M646" s="295"/>
      <c r="N646" s="295">
        <f>N645</f>
        <v>0</v>
      </c>
      <c r="O646" s="295"/>
      <c r="P646" s="295"/>
      <c r="Q646" s="295"/>
      <c r="R646" s="295"/>
      <c r="S646" s="295"/>
      <c r="T646" s="295"/>
      <c r="U646" s="295"/>
      <c r="V646" s="295"/>
      <c r="W646" s="295"/>
      <c r="X646" s="295"/>
      <c r="Y646" s="411">
        <f>Y645</f>
        <v>0</v>
      </c>
      <c r="Z646" s="411">
        <f t="shared" ref="Z646:AL646" si="1601">Z645</f>
        <v>0</v>
      </c>
      <c r="AA646" s="411">
        <f t="shared" si="1601"/>
        <v>0</v>
      </c>
      <c r="AB646" s="411">
        <f t="shared" si="1601"/>
        <v>0</v>
      </c>
      <c r="AC646" s="411">
        <f t="shared" si="1601"/>
        <v>0</v>
      </c>
      <c r="AD646" s="411">
        <f t="shared" si="1601"/>
        <v>0</v>
      </c>
      <c r="AE646" s="411">
        <f t="shared" si="1601"/>
        <v>0</v>
      </c>
      <c r="AF646" s="411">
        <f t="shared" si="1601"/>
        <v>0</v>
      </c>
      <c r="AG646" s="411">
        <f t="shared" si="1601"/>
        <v>0</v>
      </c>
      <c r="AH646" s="411">
        <f t="shared" si="1601"/>
        <v>0</v>
      </c>
      <c r="AI646" s="411">
        <f t="shared" si="1601"/>
        <v>0</v>
      </c>
      <c r="AJ646" s="411">
        <f t="shared" si="1601"/>
        <v>0</v>
      </c>
      <c r="AK646" s="411">
        <f t="shared" si="1601"/>
        <v>0</v>
      </c>
      <c r="AL646" s="411">
        <f t="shared" si="1601"/>
        <v>0</v>
      </c>
      <c r="AM646" s="297"/>
    </row>
    <row r="647" spans="1:40" s="283" customFormat="1" outlineLevel="1">
      <c r="A647" s="532"/>
      <c r="B647" s="324"/>
      <c r="C647" s="291"/>
      <c r="D647" s="291"/>
      <c r="E647" s="291"/>
      <c r="F647" s="291"/>
      <c r="G647" s="291"/>
      <c r="H647" s="291"/>
      <c r="I647" s="291"/>
      <c r="J647" s="291"/>
      <c r="K647" s="291"/>
      <c r="L647" s="291"/>
      <c r="M647" s="291"/>
      <c r="N647" s="291"/>
      <c r="O647" s="291"/>
      <c r="P647" s="291"/>
      <c r="Q647" s="291"/>
      <c r="R647" s="291"/>
      <c r="S647" s="291"/>
      <c r="T647" s="291"/>
      <c r="U647" s="291"/>
      <c r="V647" s="291"/>
      <c r="W647" s="291"/>
      <c r="X647" s="291"/>
      <c r="Y647" s="412"/>
      <c r="Z647" s="412"/>
      <c r="AA647" s="412"/>
      <c r="AB647" s="412"/>
      <c r="AC647" s="412"/>
      <c r="AD647" s="412"/>
      <c r="AE647" s="416"/>
      <c r="AF647" s="416"/>
      <c r="AG647" s="416"/>
      <c r="AH647" s="416"/>
      <c r="AI647" s="416"/>
      <c r="AJ647" s="416"/>
      <c r="AK647" s="416"/>
      <c r="AL647" s="416"/>
      <c r="AM647" s="313"/>
    </row>
    <row r="648" spans="1:40" ht="15.75" outlineLevel="1">
      <c r="A648" s="532"/>
      <c r="B648" s="519" t="s">
        <v>496</v>
      </c>
      <c r="C648" s="320"/>
      <c r="D648" s="290"/>
      <c r="E648" s="289"/>
      <c r="F648" s="289"/>
      <c r="G648" s="289"/>
      <c r="H648" s="289"/>
      <c r="I648" s="289"/>
      <c r="J648" s="289"/>
      <c r="K648" s="289"/>
      <c r="L648" s="289"/>
      <c r="M648" s="289"/>
      <c r="N648" s="290"/>
      <c r="O648" s="289"/>
      <c r="P648" s="289"/>
      <c r="Q648" s="289"/>
      <c r="R648" s="289"/>
      <c r="S648" s="289"/>
      <c r="T648" s="289"/>
      <c r="U648" s="289"/>
      <c r="V648" s="289"/>
      <c r="W648" s="289"/>
      <c r="X648" s="289"/>
      <c r="Y648" s="414"/>
      <c r="Z648" s="414"/>
      <c r="AA648" s="414"/>
      <c r="AB648" s="414"/>
      <c r="AC648" s="414"/>
      <c r="AD648" s="414"/>
      <c r="AE648" s="414"/>
      <c r="AF648" s="414"/>
      <c r="AG648" s="414"/>
      <c r="AH648" s="414"/>
      <c r="AI648" s="414"/>
      <c r="AJ648" s="414"/>
      <c r="AK648" s="414"/>
      <c r="AL648" s="414"/>
      <c r="AM648" s="292"/>
    </row>
    <row r="649" spans="1:40" outlineLevel="1">
      <c r="A649" s="532">
        <v>17</v>
      </c>
      <c r="B649" s="428" t="s">
        <v>112</v>
      </c>
      <c r="C649" s="291" t="s">
        <v>25</v>
      </c>
      <c r="D649" s="295"/>
      <c r="E649" s="295"/>
      <c r="F649" s="295"/>
      <c r="G649" s="295"/>
      <c r="H649" s="295"/>
      <c r="I649" s="295"/>
      <c r="J649" s="295"/>
      <c r="K649" s="295"/>
      <c r="L649" s="295"/>
      <c r="M649" s="295"/>
      <c r="N649" s="295">
        <v>12</v>
      </c>
      <c r="O649" s="295"/>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40" outlineLevel="1">
      <c r="A650" s="532"/>
      <c r="B650" s="294" t="s">
        <v>310</v>
      </c>
      <c r="C650" s="291" t="s">
        <v>163</v>
      </c>
      <c r="D650" s="295"/>
      <c r="E650" s="295"/>
      <c r="F650" s="295"/>
      <c r="G650" s="295"/>
      <c r="H650" s="295"/>
      <c r="I650" s="295"/>
      <c r="J650" s="295"/>
      <c r="K650" s="295"/>
      <c r="L650" s="295"/>
      <c r="M650" s="295"/>
      <c r="N650" s="295">
        <f>N649</f>
        <v>12</v>
      </c>
      <c r="O650" s="295"/>
      <c r="P650" s="295"/>
      <c r="Q650" s="295"/>
      <c r="R650" s="295"/>
      <c r="S650" s="295"/>
      <c r="T650" s="295"/>
      <c r="U650" s="295"/>
      <c r="V650" s="295"/>
      <c r="W650" s="295"/>
      <c r="X650" s="295"/>
      <c r="Y650" s="411">
        <f>Y649</f>
        <v>0</v>
      </c>
      <c r="Z650" s="411">
        <f t="shared" ref="Z650:AL650" si="1602">Z649</f>
        <v>0</v>
      </c>
      <c r="AA650" s="411">
        <f t="shared" si="1602"/>
        <v>0</v>
      </c>
      <c r="AB650" s="411">
        <f t="shared" si="1602"/>
        <v>0</v>
      </c>
      <c r="AC650" s="411">
        <f t="shared" si="1602"/>
        <v>0</v>
      </c>
      <c r="AD650" s="411">
        <f t="shared" si="1602"/>
        <v>0</v>
      </c>
      <c r="AE650" s="411">
        <f t="shared" si="1602"/>
        <v>0</v>
      </c>
      <c r="AF650" s="411">
        <f t="shared" si="1602"/>
        <v>0</v>
      </c>
      <c r="AG650" s="411">
        <f t="shared" si="1602"/>
        <v>0</v>
      </c>
      <c r="AH650" s="411">
        <f t="shared" si="1602"/>
        <v>0</v>
      </c>
      <c r="AI650" s="411">
        <f t="shared" si="1602"/>
        <v>0</v>
      </c>
      <c r="AJ650" s="411">
        <f t="shared" si="1602"/>
        <v>0</v>
      </c>
      <c r="AK650" s="411">
        <f t="shared" si="1602"/>
        <v>0</v>
      </c>
      <c r="AL650" s="411">
        <f t="shared" si="1602"/>
        <v>0</v>
      </c>
      <c r="AM650" s="306"/>
    </row>
    <row r="651" spans="1:40" outlineLevel="1">
      <c r="A651" s="532"/>
      <c r="B651" s="294"/>
      <c r="C651" s="291"/>
      <c r="D651" s="291"/>
      <c r="E651" s="291"/>
      <c r="F651" s="291"/>
      <c r="G651" s="291"/>
      <c r="H651" s="291"/>
      <c r="I651" s="291"/>
      <c r="J651" s="291"/>
      <c r="K651" s="291"/>
      <c r="L651" s="291"/>
      <c r="M651" s="291"/>
      <c r="N651" s="291"/>
      <c r="O651" s="291"/>
      <c r="P651" s="291"/>
      <c r="Q651" s="291"/>
      <c r="R651" s="291"/>
      <c r="S651" s="291"/>
      <c r="T651" s="291"/>
      <c r="U651" s="291"/>
      <c r="V651" s="291"/>
      <c r="W651" s="291"/>
      <c r="X651" s="291"/>
      <c r="Y651" s="422"/>
      <c r="Z651" s="425"/>
      <c r="AA651" s="425"/>
      <c r="AB651" s="425"/>
      <c r="AC651" s="425"/>
      <c r="AD651" s="425"/>
      <c r="AE651" s="425"/>
      <c r="AF651" s="425"/>
      <c r="AG651" s="425"/>
      <c r="AH651" s="425"/>
      <c r="AI651" s="425"/>
      <c r="AJ651" s="425"/>
      <c r="AK651" s="425"/>
      <c r="AL651" s="425"/>
      <c r="AM651" s="306"/>
    </row>
    <row r="652" spans="1:40" outlineLevel="1">
      <c r="A652" s="532">
        <v>18</v>
      </c>
      <c r="B652" s="428" t="s">
        <v>109</v>
      </c>
      <c r="C652" s="291" t="s">
        <v>25</v>
      </c>
      <c r="D652" s="295"/>
      <c r="E652" s="295"/>
      <c r="F652" s="295"/>
      <c r="G652" s="295"/>
      <c r="H652" s="295"/>
      <c r="I652" s="295"/>
      <c r="J652" s="295"/>
      <c r="K652" s="295"/>
      <c r="L652" s="295"/>
      <c r="M652" s="295"/>
      <c r="N652" s="295">
        <v>12</v>
      </c>
      <c r="O652" s="295"/>
      <c r="P652" s="295"/>
      <c r="Q652" s="295"/>
      <c r="R652" s="295"/>
      <c r="S652" s="295"/>
      <c r="T652" s="295"/>
      <c r="U652" s="295"/>
      <c r="V652" s="295"/>
      <c r="W652" s="295"/>
      <c r="X652" s="295"/>
      <c r="Y652" s="426"/>
      <c r="Z652" s="410"/>
      <c r="AA652" s="410"/>
      <c r="AB652" s="410"/>
      <c r="AC652" s="410"/>
      <c r="AD652" s="410"/>
      <c r="AE652" s="410"/>
      <c r="AF652" s="415"/>
      <c r="AG652" s="415"/>
      <c r="AH652" s="415"/>
      <c r="AI652" s="415"/>
      <c r="AJ652" s="415"/>
      <c r="AK652" s="415"/>
      <c r="AL652" s="415"/>
      <c r="AM652" s="296">
        <f>SUM(Y652:AL652)</f>
        <v>0</v>
      </c>
    </row>
    <row r="653" spans="1:40" outlineLevel="1">
      <c r="A653" s="532"/>
      <c r="B653" s="294" t="s">
        <v>310</v>
      </c>
      <c r="C653" s="291" t="s">
        <v>163</v>
      </c>
      <c r="D653" s="295"/>
      <c r="E653" s="295"/>
      <c r="F653" s="295"/>
      <c r="G653" s="295"/>
      <c r="H653" s="295"/>
      <c r="I653" s="295"/>
      <c r="J653" s="295"/>
      <c r="K653" s="295"/>
      <c r="L653" s="295"/>
      <c r="M653" s="295"/>
      <c r="N653" s="295">
        <f>N652</f>
        <v>12</v>
      </c>
      <c r="O653" s="295"/>
      <c r="P653" s="295"/>
      <c r="Q653" s="295"/>
      <c r="R653" s="295"/>
      <c r="S653" s="295"/>
      <c r="T653" s="295"/>
      <c r="U653" s="295"/>
      <c r="V653" s="295"/>
      <c r="W653" s="295"/>
      <c r="X653" s="295"/>
      <c r="Y653" s="411">
        <f>Y652</f>
        <v>0</v>
      </c>
      <c r="Z653" s="411">
        <f t="shared" ref="Z653:AL653" si="1603">Z652</f>
        <v>0</v>
      </c>
      <c r="AA653" s="411">
        <f t="shared" si="1603"/>
        <v>0</v>
      </c>
      <c r="AB653" s="411">
        <f t="shared" si="1603"/>
        <v>0</v>
      </c>
      <c r="AC653" s="411">
        <f t="shared" si="1603"/>
        <v>0</v>
      </c>
      <c r="AD653" s="411">
        <f t="shared" si="1603"/>
        <v>0</v>
      </c>
      <c r="AE653" s="411">
        <f t="shared" si="1603"/>
        <v>0</v>
      </c>
      <c r="AF653" s="411">
        <f t="shared" si="1603"/>
        <v>0</v>
      </c>
      <c r="AG653" s="411">
        <f t="shared" si="1603"/>
        <v>0</v>
      </c>
      <c r="AH653" s="411">
        <f t="shared" si="1603"/>
        <v>0</v>
      </c>
      <c r="AI653" s="411">
        <f t="shared" si="1603"/>
        <v>0</v>
      </c>
      <c r="AJ653" s="411">
        <f t="shared" si="1603"/>
        <v>0</v>
      </c>
      <c r="AK653" s="411">
        <f t="shared" si="1603"/>
        <v>0</v>
      </c>
      <c r="AL653" s="411">
        <f t="shared" si="1603"/>
        <v>0</v>
      </c>
      <c r="AM653" s="306"/>
    </row>
    <row r="654" spans="1:40" outlineLevel="1">
      <c r="A654" s="532"/>
      <c r="B654" s="322"/>
      <c r="C654" s="291"/>
      <c r="D654" s="291"/>
      <c r="E654" s="291"/>
      <c r="F654" s="291"/>
      <c r="G654" s="291"/>
      <c r="H654" s="291"/>
      <c r="I654" s="291"/>
      <c r="J654" s="291"/>
      <c r="K654" s="291"/>
      <c r="L654" s="291"/>
      <c r="M654" s="291"/>
      <c r="N654" s="291"/>
      <c r="O654" s="291"/>
      <c r="P654" s="291"/>
      <c r="Q654" s="291"/>
      <c r="R654" s="291"/>
      <c r="S654" s="291"/>
      <c r="T654" s="291"/>
      <c r="U654" s="291"/>
      <c r="V654" s="291"/>
      <c r="W654" s="291"/>
      <c r="X654" s="291"/>
      <c r="Y654" s="423"/>
      <c r="Z654" s="424"/>
      <c r="AA654" s="424"/>
      <c r="AB654" s="424"/>
      <c r="AC654" s="424"/>
      <c r="AD654" s="424"/>
      <c r="AE654" s="424"/>
      <c r="AF654" s="424"/>
      <c r="AG654" s="424"/>
      <c r="AH654" s="424"/>
      <c r="AI654" s="424"/>
      <c r="AJ654" s="424"/>
      <c r="AK654" s="424"/>
      <c r="AL654" s="424"/>
      <c r="AM654" s="297"/>
    </row>
    <row r="655" spans="1:40" outlineLevel="1">
      <c r="A655" s="532">
        <v>19</v>
      </c>
      <c r="B655" s="428" t="s">
        <v>111</v>
      </c>
      <c r="C655" s="291" t="s">
        <v>25</v>
      </c>
      <c r="D655" s="295"/>
      <c r="E655" s="295"/>
      <c r="F655" s="295"/>
      <c r="G655" s="295"/>
      <c r="H655" s="295"/>
      <c r="I655" s="295"/>
      <c r="J655" s="295"/>
      <c r="K655" s="295"/>
      <c r="L655" s="295"/>
      <c r="M655" s="295"/>
      <c r="N655" s="295">
        <v>12</v>
      </c>
      <c r="O655" s="295"/>
      <c r="P655" s="295"/>
      <c r="Q655" s="295"/>
      <c r="R655" s="295"/>
      <c r="S655" s="295"/>
      <c r="T655" s="295"/>
      <c r="U655" s="295"/>
      <c r="V655" s="295"/>
      <c r="W655" s="295"/>
      <c r="X655" s="295"/>
      <c r="Y655" s="426"/>
      <c r="Z655" s="410"/>
      <c r="AA655" s="410"/>
      <c r="AB655" s="410"/>
      <c r="AC655" s="410"/>
      <c r="AD655" s="410"/>
      <c r="AE655" s="410"/>
      <c r="AF655" s="415"/>
      <c r="AG655" s="415"/>
      <c r="AH655" s="415"/>
      <c r="AI655" s="415"/>
      <c r="AJ655" s="415"/>
      <c r="AK655" s="415"/>
      <c r="AL655" s="415"/>
      <c r="AM655" s="296">
        <f>SUM(Y655:AL655)</f>
        <v>0</v>
      </c>
    </row>
    <row r="656" spans="1:40" outlineLevel="1">
      <c r="A656" s="532"/>
      <c r="B656" s="294" t="s">
        <v>310</v>
      </c>
      <c r="C656" s="291" t="s">
        <v>163</v>
      </c>
      <c r="D656" s="295"/>
      <c r="E656" s="295"/>
      <c r="F656" s="295"/>
      <c r="G656" s="295"/>
      <c r="H656" s="295"/>
      <c r="I656" s="295"/>
      <c r="J656" s="295"/>
      <c r="K656" s="295"/>
      <c r="L656" s="295"/>
      <c r="M656" s="295"/>
      <c r="N656" s="295">
        <f>N655</f>
        <v>12</v>
      </c>
      <c r="O656" s="295"/>
      <c r="P656" s="295"/>
      <c r="Q656" s="295"/>
      <c r="R656" s="295"/>
      <c r="S656" s="295"/>
      <c r="T656" s="295"/>
      <c r="U656" s="295"/>
      <c r="V656" s="295"/>
      <c r="W656" s="295"/>
      <c r="X656" s="295"/>
      <c r="Y656" s="411">
        <f>Y655</f>
        <v>0</v>
      </c>
      <c r="Z656" s="411">
        <f t="shared" ref="Z656:AL656" si="1604">Z655</f>
        <v>0</v>
      </c>
      <c r="AA656" s="411">
        <f t="shared" si="1604"/>
        <v>0</v>
      </c>
      <c r="AB656" s="411">
        <f t="shared" si="1604"/>
        <v>0</v>
      </c>
      <c r="AC656" s="411">
        <f t="shared" si="1604"/>
        <v>0</v>
      </c>
      <c r="AD656" s="411">
        <f t="shared" si="1604"/>
        <v>0</v>
      </c>
      <c r="AE656" s="411">
        <f t="shared" si="1604"/>
        <v>0</v>
      </c>
      <c r="AF656" s="411">
        <f t="shared" si="1604"/>
        <v>0</v>
      </c>
      <c r="AG656" s="411">
        <f t="shared" si="1604"/>
        <v>0</v>
      </c>
      <c r="AH656" s="411">
        <f t="shared" si="1604"/>
        <v>0</v>
      </c>
      <c r="AI656" s="411">
        <f t="shared" si="1604"/>
        <v>0</v>
      </c>
      <c r="AJ656" s="411">
        <f t="shared" si="1604"/>
        <v>0</v>
      </c>
      <c r="AK656" s="411">
        <f t="shared" si="1604"/>
        <v>0</v>
      </c>
      <c r="AL656" s="411">
        <f t="shared" si="1604"/>
        <v>0</v>
      </c>
      <c r="AM656" s="297"/>
    </row>
    <row r="657" spans="1:39" outlineLevel="1">
      <c r="A657" s="532"/>
      <c r="B657" s="322"/>
      <c r="C657" s="291"/>
      <c r="D657" s="291"/>
      <c r="E657" s="291"/>
      <c r="F657" s="291"/>
      <c r="G657" s="291"/>
      <c r="H657" s="291"/>
      <c r="I657" s="291"/>
      <c r="J657" s="291"/>
      <c r="K657" s="291"/>
      <c r="L657" s="291"/>
      <c r="M657" s="291"/>
      <c r="N657" s="291"/>
      <c r="O657" s="291"/>
      <c r="P657" s="291"/>
      <c r="Q657" s="291"/>
      <c r="R657" s="291"/>
      <c r="S657" s="291"/>
      <c r="T657" s="291"/>
      <c r="U657" s="291"/>
      <c r="V657" s="291"/>
      <c r="W657" s="291"/>
      <c r="X657" s="291"/>
      <c r="Y657" s="412"/>
      <c r="Z657" s="412"/>
      <c r="AA657" s="412"/>
      <c r="AB657" s="412"/>
      <c r="AC657" s="412"/>
      <c r="AD657" s="412"/>
      <c r="AE657" s="412"/>
      <c r="AF657" s="412"/>
      <c r="AG657" s="412"/>
      <c r="AH657" s="412"/>
      <c r="AI657" s="412"/>
      <c r="AJ657" s="412"/>
      <c r="AK657" s="412"/>
      <c r="AL657" s="412"/>
      <c r="AM657" s="306"/>
    </row>
    <row r="658" spans="1:39" outlineLevel="1">
      <c r="A658" s="532">
        <v>20</v>
      </c>
      <c r="B658" s="428" t="s">
        <v>110</v>
      </c>
      <c r="C658" s="291" t="s">
        <v>25</v>
      </c>
      <c r="D658" s="295"/>
      <c r="E658" s="295"/>
      <c r="F658" s="295"/>
      <c r="G658" s="295"/>
      <c r="H658" s="295"/>
      <c r="I658" s="295"/>
      <c r="J658" s="295"/>
      <c r="K658" s="295"/>
      <c r="L658" s="295"/>
      <c r="M658" s="295"/>
      <c r="N658" s="295">
        <v>12</v>
      </c>
      <c r="O658" s="295"/>
      <c r="P658" s="295"/>
      <c r="Q658" s="295"/>
      <c r="R658" s="295"/>
      <c r="S658" s="295"/>
      <c r="T658" s="295"/>
      <c r="U658" s="295"/>
      <c r="V658" s="295"/>
      <c r="W658" s="295"/>
      <c r="X658" s="295"/>
      <c r="Y658" s="426"/>
      <c r="Z658" s="410"/>
      <c r="AA658" s="410"/>
      <c r="AB658" s="410"/>
      <c r="AC658" s="410"/>
      <c r="AD658" s="410"/>
      <c r="AE658" s="410"/>
      <c r="AF658" s="415"/>
      <c r="AG658" s="415"/>
      <c r="AH658" s="415"/>
      <c r="AI658" s="415"/>
      <c r="AJ658" s="415"/>
      <c r="AK658" s="415"/>
      <c r="AL658" s="415"/>
      <c r="AM658" s="296">
        <f>SUM(Y658:AL658)</f>
        <v>0</v>
      </c>
    </row>
    <row r="659" spans="1:39" outlineLevel="1">
      <c r="A659" s="532"/>
      <c r="B659" s="294" t="s">
        <v>310</v>
      </c>
      <c r="C659" s="291" t="s">
        <v>163</v>
      </c>
      <c r="D659" s="295"/>
      <c r="E659" s="295"/>
      <c r="F659" s="295"/>
      <c r="G659" s="295"/>
      <c r="H659" s="295"/>
      <c r="I659" s="295"/>
      <c r="J659" s="295"/>
      <c r="K659" s="295"/>
      <c r="L659" s="295"/>
      <c r="M659" s="295"/>
      <c r="N659" s="295">
        <f>N658</f>
        <v>12</v>
      </c>
      <c r="O659" s="295"/>
      <c r="P659" s="295"/>
      <c r="Q659" s="295"/>
      <c r="R659" s="295"/>
      <c r="S659" s="295"/>
      <c r="T659" s="295"/>
      <c r="U659" s="295"/>
      <c r="V659" s="295"/>
      <c r="W659" s="295"/>
      <c r="X659" s="295"/>
      <c r="Y659" s="411">
        <f>Y658</f>
        <v>0</v>
      </c>
      <c r="Z659" s="411">
        <f t="shared" ref="Z659:AL659" si="1605">Z658</f>
        <v>0</v>
      </c>
      <c r="AA659" s="411">
        <f t="shared" si="1605"/>
        <v>0</v>
      </c>
      <c r="AB659" s="411">
        <f t="shared" si="1605"/>
        <v>0</v>
      </c>
      <c r="AC659" s="411">
        <f t="shared" si="1605"/>
        <v>0</v>
      </c>
      <c r="AD659" s="411">
        <f t="shared" si="1605"/>
        <v>0</v>
      </c>
      <c r="AE659" s="411">
        <f t="shared" si="1605"/>
        <v>0</v>
      </c>
      <c r="AF659" s="411">
        <f t="shared" si="1605"/>
        <v>0</v>
      </c>
      <c r="AG659" s="411">
        <f t="shared" si="1605"/>
        <v>0</v>
      </c>
      <c r="AH659" s="411">
        <f t="shared" si="1605"/>
        <v>0</v>
      </c>
      <c r="AI659" s="411">
        <f t="shared" si="1605"/>
        <v>0</v>
      </c>
      <c r="AJ659" s="411">
        <f t="shared" si="1605"/>
        <v>0</v>
      </c>
      <c r="AK659" s="411">
        <f t="shared" si="1605"/>
        <v>0</v>
      </c>
      <c r="AL659" s="411">
        <f t="shared" si="1605"/>
        <v>0</v>
      </c>
      <c r="AM659" s="306"/>
    </row>
    <row r="660" spans="1:39" ht="15.75" outlineLevel="1">
      <c r="A660" s="532"/>
      <c r="B660" s="323"/>
      <c r="C660" s="300"/>
      <c r="D660" s="291"/>
      <c r="E660" s="291"/>
      <c r="F660" s="291"/>
      <c r="G660" s="291"/>
      <c r="H660" s="291"/>
      <c r="I660" s="291"/>
      <c r="J660" s="291"/>
      <c r="K660" s="291"/>
      <c r="L660" s="291"/>
      <c r="M660" s="291"/>
      <c r="N660" s="300"/>
      <c r="O660" s="291"/>
      <c r="P660" s="291"/>
      <c r="Q660" s="291"/>
      <c r="R660" s="291"/>
      <c r="S660" s="291"/>
      <c r="T660" s="291"/>
      <c r="U660" s="291"/>
      <c r="V660" s="291"/>
      <c r="W660" s="291"/>
      <c r="X660" s="291"/>
      <c r="Y660" s="412"/>
      <c r="Z660" s="412"/>
      <c r="AA660" s="412"/>
      <c r="AB660" s="412"/>
      <c r="AC660" s="412"/>
      <c r="AD660" s="412"/>
      <c r="AE660" s="412"/>
      <c r="AF660" s="412"/>
      <c r="AG660" s="412"/>
      <c r="AH660" s="412"/>
      <c r="AI660" s="412"/>
      <c r="AJ660" s="412"/>
      <c r="AK660" s="412"/>
      <c r="AL660" s="412"/>
      <c r="AM660" s="306"/>
    </row>
    <row r="661" spans="1:39" ht="15.75" outlineLevel="1">
      <c r="A661" s="532"/>
      <c r="B661" s="518" t="s">
        <v>503</v>
      </c>
      <c r="C661" s="291"/>
      <c r="D661" s="291"/>
      <c r="E661" s="291"/>
      <c r="F661" s="291"/>
      <c r="G661" s="291"/>
      <c r="H661" s="291"/>
      <c r="I661" s="291"/>
      <c r="J661" s="291"/>
      <c r="K661" s="291"/>
      <c r="L661" s="291"/>
      <c r="M661" s="291"/>
      <c r="N661" s="291"/>
      <c r="O661" s="291"/>
      <c r="P661" s="291"/>
      <c r="Q661" s="291"/>
      <c r="R661" s="291"/>
      <c r="S661" s="291"/>
      <c r="T661" s="291"/>
      <c r="U661" s="291"/>
      <c r="V661" s="291"/>
      <c r="W661" s="291"/>
      <c r="X661" s="291"/>
      <c r="Y661" s="422"/>
      <c r="Z661" s="425"/>
      <c r="AA661" s="425"/>
      <c r="AB661" s="425"/>
      <c r="AC661" s="425"/>
      <c r="AD661" s="425"/>
      <c r="AE661" s="425"/>
      <c r="AF661" s="425"/>
      <c r="AG661" s="425"/>
      <c r="AH661" s="425"/>
      <c r="AI661" s="425"/>
      <c r="AJ661" s="425"/>
      <c r="AK661" s="425"/>
      <c r="AL661" s="425"/>
      <c r="AM661" s="306"/>
    </row>
    <row r="662" spans="1:39" ht="15.75" outlineLevel="1">
      <c r="A662" s="532"/>
      <c r="B662" s="504" t="s">
        <v>499</v>
      </c>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outlineLevel="1">
      <c r="A663" s="532">
        <v>21</v>
      </c>
      <c r="B663" s="428" t="s">
        <v>808</v>
      </c>
      <c r="C663" s="291" t="s">
        <v>809</v>
      </c>
      <c r="D663" s="295">
        <v>7060380.1922740079</v>
      </c>
      <c r="E663" s="295"/>
      <c r="F663" s="295"/>
      <c r="G663" s="295"/>
      <c r="H663" s="295"/>
      <c r="I663" s="295"/>
      <c r="J663" s="295"/>
      <c r="K663" s="295"/>
      <c r="L663" s="295"/>
      <c r="M663" s="295"/>
      <c r="N663" s="291"/>
      <c r="O663" s="295">
        <v>607.63433865430466</v>
      </c>
      <c r="P663" s="295"/>
      <c r="Q663" s="295"/>
      <c r="R663" s="295"/>
      <c r="S663" s="295"/>
      <c r="T663" s="295"/>
      <c r="U663" s="295"/>
      <c r="V663" s="295"/>
      <c r="W663" s="295"/>
      <c r="X663" s="295"/>
      <c r="Y663" s="410">
        <v>1</v>
      </c>
      <c r="Z663" s="410"/>
      <c r="AA663" s="410"/>
      <c r="AB663" s="410"/>
      <c r="AC663" s="410"/>
      <c r="AD663" s="410"/>
      <c r="AE663" s="410"/>
      <c r="AF663" s="410"/>
      <c r="AG663" s="410"/>
      <c r="AH663" s="410"/>
      <c r="AI663" s="410"/>
      <c r="AJ663" s="410"/>
      <c r="AK663" s="410"/>
      <c r="AL663" s="410"/>
      <c r="AM663" s="296">
        <f>SUM(Y663:AL663)</f>
        <v>1</v>
      </c>
    </row>
    <row r="664" spans="1:39" outlineLevel="1">
      <c r="A664" s="532"/>
      <c r="B664" s="294" t="s">
        <v>310</v>
      </c>
      <c r="C664" s="291" t="s">
        <v>810</v>
      </c>
      <c r="D664" s="295"/>
      <c r="E664" s="295"/>
      <c r="F664" s="295"/>
      <c r="G664" s="295"/>
      <c r="H664" s="295"/>
      <c r="I664" s="295"/>
      <c r="J664" s="295"/>
      <c r="K664" s="295"/>
      <c r="L664" s="295"/>
      <c r="M664" s="295"/>
      <c r="N664" s="291"/>
      <c r="O664" s="295"/>
      <c r="P664" s="295"/>
      <c r="Q664" s="295"/>
      <c r="R664" s="295"/>
      <c r="S664" s="295"/>
      <c r="T664" s="295"/>
      <c r="U664" s="295"/>
      <c r="V664" s="295"/>
      <c r="W664" s="295"/>
      <c r="X664" s="295"/>
      <c r="Y664" s="411">
        <f>Y663</f>
        <v>1</v>
      </c>
      <c r="Z664" s="411">
        <f t="shared" ref="Z664" si="1606">Z663</f>
        <v>0</v>
      </c>
      <c r="AA664" s="411">
        <f t="shared" ref="AA664" si="1607">AA663</f>
        <v>0</v>
      </c>
      <c r="AB664" s="411">
        <f t="shared" ref="AB664" si="1608">AB663</f>
        <v>0</v>
      </c>
      <c r="AC664" s="411">
        <f t="shared" ref="AC664" si="1609">AC663</f>
        <v>0</v>
      </c>
      <c r="AD664" s="411">
        <f t="shared" ref="AD664" si="1610">AD663</f>
        <v>0</v>
      </c>
      <c r="AE664" s="411">
        <f t="shared" ref="AE664" si="1611">AE663</f>
        <v>0</v>
      </c>
      <c r="AF664" s="411">
        <f t="shared" ref="AF664" si="1612">AF663</f>
        <v>0</v>
      </c>
      <c r="AG664" s="411">
        <f t="shared" ref="AG664" si="1613">AG663</f>
        <v>0</v>
      </c>
      <c r="AH664" s="411">
        <f t="shared" ref="AH664" si="1614">AH663</f>
        <v>0</v>
      </c>
      <c r="AI664" s="411">
        <f t="shared" ref="AI664" si="1615">AI663</f>
        <v>0</v>
      </c>
      <c r="AJ664" s="411">
        <f t="shared" ref="AJ664" si="1616">AJ663</f>
        <v>0</v>
      </c>
      <c r="AK664" s="411">
        <f t="shared" ref="AK664" si="1617">AK663</f>
        <v>0</v>
      </c>
      <c r="AL664" s="411">
        <f t="shared" ref="AL664" si="1618">AL663</f>
        <v>0</v>
      </c>
      <c r="AM664" s="306"/>
    </row>
    <row r="665" spans="1:39" outlineLevel="1">
      <c r="A665" s="532"/>
      <c r="B665" s="294"/>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22"/>
      <c r="Z665" s="425"/>
      <c r="AA665" s="425"/>
      <c r="AB665" s="425"/>
      <c r="AC665" s="425"/>
      <c r="AD665" s="425"/>
      <c r="AE665" s="425"/>
      <c r="AF665" s="425"/>
      <c r="AG665" s="425"/>
      <c r="AH665" s="425"/>
      <c r="AI665" s="425"/>
      <c r="AJ665" s="425"/>
      <c r="AK665" s="425"/>
      <c r="AL665" s="425"/>
      <c r="AM665" s="306"/>
    </row>
    <row r="666" spans="1:39" ht="30" outlineLevel="1">
      <c r="A666" s="532">
        <v>22</v>
      </c>
      <c r="B666" s="428" t="s">
        <v>114</v>
      </c>
      <c r="C666" s="291" t="s">
        <v>809</v>
      </c>
      <c r="D666" s="295">
        <v>880905.79429599782</v>
      </c>
      <c r="E666" s="295"/>
      <c r="F666" s="295"/>
      <c r="G666" s="295"/>
      <c r="H666" s="295"/>
      <c r="I666" s="295"/>
      <c r="J666" s="295"/>
      <c r="K666" s="295"/>
      <c r="L666" s="295"/>
      <c r="M666" s="295"/>
      <c r="N666" s="291"/>
      <c r="O666" s="295">
        <v>456.30534091075214</v>
      </c>
      <c r="P666" s="295"/>
      <c r="Q666" s="295"/>
      <c r="R666" s="295"/>
      <c r="S666" s="295"/>
      <c r="T666" s="295"/>
      <c r="U666" s="295"/>
      <c r="V666" s="295"/>
      <c r="W666" s="295"/>
      <c r="X666" s="295"/>
      <c r="Y666" s="410">
        <v>1</v>
      </c>
      <c r="Z666" s="410"/>
      <c r="AA666" s="410"/>
      <c r="AB666" s="410"/>
      <c r="AC666" s="410"/>
      <c r="AD666" s="410"/>
      <c r="AE666" s="410"/>
      <c r="AF666" s="410"/>
      <c r="AG666" s="410"/>
      <c r="AH666" s="410"/>
      <c r="AI666" s="410"/>
      <c r="AJ666" s="410"/>
      <c r="AK666" s="410"/>
      <c r="AL666" s="410"/>
      <c r="AM666" s="296">
        <f>SUM(Y666:AL666)</f>
        <v>1</v>
      </c>
    </row>
    <row r="667" spans="1:39" outlineLevel="1">
      <c r="A667" s="532"/>
      <c r="B667" s="294" t="s">
        <v>310</v>
      </c>
      <c r="C667" s="291" t="s">
        <v>810</v>
      </c>
      <c r="D667" s="295">
        <v>64335.438242752687</v>
      </c>
      <c r="E667" s="295"/>
      <c r="F667" s="295"/>
      <c r="G667" s="295"/>
      <c r="H667" s="295"/>
      <c r="I667" s="295"/>
      <c r="J667" s="295"/>
      <c r="K667" s="295"/>
      <c r="L667" s="295"/>
      <c r="M667" s="295"/>
      <c r="N667" s="291"/>
      <c r="O667" s="295">
        <v>33.325475062248984</v>
      </c>
      <c r="P667" s="295"/>
      <c r="Q667" s="295"/>
      <c r="R667" s="295"/>
      <c r="S667" s="295"/>
      <c r="T667" s="295"/>
      <c r="U667" s="295"/>
      <c r="V667" s="295"/>
      <c r="W667" s="295"/>
      <c r="X667" s="295"/>
      <c r="Y667" s="411">
        <f>Y666</f>
        <v>1</v>
      </c>
      <c r="Z667" s="411">
        <f t="shared" ref="Z667" si="1619">Z666</f>
        <v>0</v>
      </c>
      <c r="AA667" s="411">
        <f t="shared" ref="AA667" si="1620">AA666</f>
        <v>0</v>
      </c>
      <c r="AB667" s="411">
        <f t="shared" ref="AB667" si="1621">AB666</f>
        <v>0</v>
      </c>
      <c r="AC667" s="411">
        <f t="shared" ref="AC667" si="1622">AC666</f>
        <v>0</v>
      </c>
      <c r="AD667" s="411">
        <f t="shared" ref="AD667" si="1623">AD666</f>
        <v>0</v>
      </c>
      <c r="AE667" s="411">
        <f t="shared" ref="AE667" si="1624">AE666</f>
        <v>0</v>
      </c>
      <c r="AF667" s="411">
        <f t="shared" ref="AF667" si="1625">AF666</f>
        <v>0</v>
      </c>
      <c r="AG667" s="411">
        <f t="shared" ref="AG667" si="1626">AG666</f>
        <v>0</v>
      </c>
      <c r="AH667" s="411">
        <f t="shared" ref="AH667" si="1627">AH666</f>
        <v>0</v>
      </c>
      <c r="AI667" s="411">
        <f t="shared" ref="AI667" si="1628">AI666</f>
        <v>0</v>
      </c>
      <c r="AJ667" s="411">
        <f t="shared" ref="AJ667" si="1629">AJ666</f>
        <v>0</v>
      </c>
      <c r="AK667" s="411">
        <f t="shared" ref="AK667" si="1630">AK666</f>
        <v>0</v>
      </c>
      <c r="AL667" s="411">
        <f t="shared" ref="AL667" si="1631">AL666</f>
        <v>0</v>
      </c>
      <c r="AM667" s="306"/>
    </row>
    <row r="668" spans="1:39" outlineLevel="1">
      <c r="A668" s="532"/>
      <c r="B668" s="294"/>
      <c r="C668" s="291"/>
      <c r="D668" s="291"/>
      <c r="E668" s="291"/>
      <c r="F668" s="291"/>
      <c r="G668" s="291"/>
      <c r="H668" s="291"/>
      <c r="I668" s="291"/>
      <c r="J668" s="291"/>
      <c r="K668" s="291"/>
      <c r="L668" s="291"/>
      <c r="M668" s="291"/>
      <c r="N668" s="291"/>
      <c r="O668" s="291"/>
      <c r="P668" s="291"/>
      <c r="Q668" s="291"/>
      <c r="R668" s="291"/>
      <c r="S668" s="291"/>
      <c r="T668" s="291"/>
      <c r="U668" s="291"/>
      <c r="V668" s="291"/>
      <c r="W668" s="291"/>
      <c r="X668" s="291"/>
      <c r="Y668" s="422"/>
      <c r="Z668" s="425"/>
      <c r="AA668" s="425"/>
      <c r="AB668" s="425"/>
      <c r="AC668" s="425"/>
      <c r="AD668" s="425"/>
      <c r="AE668" s="425"/>
      <c r="AF668" s="425"/>
      <c r="AG668" s="425"/>
      <c r="AH668" s="425"/>
      <c r="AI668" s="425"/>
      <c r="AJ668" s="425"/>
      <c r="AK668" s="425"/>
      <c r="AL668" s="425"/>
      <c r="AM668" s="306"/>
    </row>
    <row r="669" spans="1:39" ht="30" outlineLevel="1">
      <c r="A669" s="532">
        <v>23</v>
      </c>
      <c r="B669" s="428" t="s">
        <v>115</v>
      </c>
      <c r="C669" s="291" t="s">
        <v>809</v>
      </c>
      <c r="D669" s="295">
        <v>210226.70806138622</v>
      </c>
      <c r="E669" s="295"/>
      <c r="F669" s="295"/>
      <c r="G669" s="295"/>
      <c r="H669" s="295"/>
      <c r="I669" s="295"/>
      <c r="J669" s="295"/>
      <c r="K669" s="295"/>
      <c r="L669" s="295"/>
      <c r="M669" s="295"/>
      <c r="N669" s="291"/>
      <c r="O669" s="295">
        <v>35.991061347925942</v>
      </c>
      <c r="P669" s="295"/>
      <c r="Q669" s="295"/>
      <c r="R669" s="295"/>
      <c r="S669" s="295"/>
      <c r="T669" s="295"/>
      <c r="U669" s="295"/>
      <c r="V669" s="295"/>
      <c r="W669" s="295"/>
      <c r="X669" s="295"/>
      <c r="Y669" s="410">
        <v>1</v>
      </c>
      <c r="Z669" s="410"/>
      <c r="AA669" s="410"/>
      <c r="AB669" s="410"/>
      <c r="AC669" s="410"/>
      <c r="AD669" s="410"/>
      <c r="AE669" s="410"/>
      <c r="AF669" s="410"/>
      <c r="AG669" s="410"/>
      <c r="AH669" s="410"/>
      <c r="AI669" s="410"/>
      <c r="AJ669" s="410"/>
      <c r="AK669" s="410"/>
      <c r="AL669" s="410"/>
      <c r="AM669" s="296">
        <f>SUM(Y669:AL669)</f>
        <v>1</v>
      </c>
    </row>
    <row r="670" spans="1:39" outlineLevel="1">
      <c r="A670" s="532"/>
      <c r="B670" s="294" t="s">
        <v>310</v>
      </c>
      <c r="C670" s="291" t="s">
        <v>810</v>
      </c>
      <c r="D670" s="295">
        <v>0</v>
      </c>
      <c r="E670" s="295"/>
      <c r="F670" s="295"/>
      <c r="G670" s="295"/>
      <c r="H670" s="295"/>
      <c r="I670" s="295"/>
      <c r="J670" s="295"/>
      <c r="K670" s="295"/>
      <c r="L670" s="295"/>
      <c r="M670" s="295"/>
      <c r="N670" s="291"/>
      <c r="O670" s="295"/>
      <c r="P670" s="295"/>
      <c r="Q670" s="295"/>
      <c r="R670" s="295"/>
      <c r="S670" s="295"/>
      <c r="T670" s="295"/>
      <c r="U670" s="295"/>
      <c r="V670" s="295"/>
      <c r="W670" s="295"/>
      <c r="X670" s="295"/>
      <c r="Y670" s="411">
        <f>Y669</f>
        <v>1</v>
      </c>
      <c r="Z670" s="411">
        <f t="shared" ref="Z670" si="1632">Z669</f>
        <v>0</v>
      </c>
      <c r="AA670" s="411">
        <f t="shared" ref="AA670" si="1633">AA669</f>
        <v>0</v>
      </c>
      <c r="AB670" s="411">
        <f t="shared" ref="AB670" si="1634">AB669</f>
        <v>0</v>
      </c>
      <c r="AC670" s="411">
        <f t="shared" ref="AC670" si="1635">AC669</f>
        <v>0</v>
      </c>
      <c r="AD670" s="411">
        <f t="shared" ref="AD670" si="1636">AD669</f>
        <v>0</v>
      </c>
      <c r="AE670" s="411">
        <f t="shared" ref="AE670" si="1637">AE669</f>
        <v>0</v>
      </c>
      <c r="AF670" s="411">
        <f t="shared" ref="AF670" si="1638">AF669</f>
        <v>0</v>
      </c>
      <c r="AG670" s="411">
        <f t="shared" ref="AG670" si="1639">AG669</f>
        <v>0</v>
      </c>
      <c r="AH670" s="411">
        <f t="shared" ref="AH670" si="1640">AH669</f>
        <v>0</v>
      </c>
      <c r="AI670" s="411">
        <f t="shared" ref="AI670" si="1641">AI669</f>
        <v>0</v>
      </c>
      <c r="AJ670" s="411">
        <f t="shared" ref="AJ670" si="1642">AJ669</f>
        <v>0</v>
      </c>
      <c r="AK670" s="411">
        <f t="shared" ref="AK670" si="1643">AK669</f>
        <v>0</v>
      </c>
      <c r="AL670" s="411">
        <f t="shared" ref="AL670" si="1644">AL669</f>
        <v>0</v>
      </c>
      <c r="AM670" s="306"/>
    </row>
    <row r="671" spans="1:39" outlineLevel="1">
      <c r="A671" s="532"/>
      <c r="B671" s="430"/>
      <c r="C671" s="291"/>
      <c r="D671" s="291"/>
      <c r="E671" s="291"/>
      <c r="F671" s="291"/>
      <c r="G671" s="291"/>
      <c r="H671" s="291"/>
      <c r="I671" s="291"/>
      <c r="J671" s="291"/>
      <c r="K671" s="291"/>
      <c r="L671" s="291"/>
      <c r="M671" s="291"/>
      <c r="N671" s="291"/>
      <c r="O671" s="291"/>
      <c r="P671" s="291"/>
      <c r="Q671" s="291"/>
      <c r="R671" s="291"/>
      <c r="S671" s="291"/>
      <c r="T671" s="291"/>
      <c r="U671" s="291"/>
      <c r="V671" s="291"/>
      <c r="W671" s="291"/>
      <c r="X671" s="291"/>
      <c r="Y671" s="422"/>
      <c r="Z671" s="425"/>
      <c r="AA671" s="425"/>
      <c r="AB671" s="425"/>
      <c r="AC671" s="425"/>
      <c r="AD671" s="425"/>
      <c r="AE671" s="425"/>
      <c r="AF671" s="425"/>
      <c r="AG671" s="425"/>
      <c r="AH671" s="425"/>
      <c r="AI671" s="425"/>
      <c r="AJ671" s="425"/>
      <c r="AK671" s="425"/>
      <c r="AL671" s="425"/>
      <c r="AM671" s="306"/>
    </row>
    <row r="672" spans="1:39" ht="30" outlineLevel="1">
      <c r="A672" s="532">
        <v>24</v>
      </c>
      <c r="B672" s="428" t="s">
        <v>116</v>
      </c>
      <c r="C672" s="291" t="s">
        <v>809</v>
      </c>
      <c r="D672" s="295">
        <v>133395.35672121428</v>
      </c>
      <c r="E672" s="295"/>
      <c r="F672" s="295"/>
      <c r="G672" s="295"/>
      <c r="H672" s="295"/>
      <c r="I672" s="295"/>
      <c r="J672" s="295"/>
      <c r="K672" s="295"/>
      <c r="L672" s="295"/>
      <c r="M672" s="295"/>
      <c r="N672" s="291"/>
      <c r="O672" s="295">
        <v>13.847595595595598</v>
      </c>
      <c r="P672" s="295"/>
      <c r="Q672" s="295"/>
      <c r="R672" s="295"/>
      <c r="S672" s="295"/>
      <c r="T672" s="295"/>
      <c r="U672" s="295"/>
      <c r="V672" s="295"/>
      <c r="W672" s="295"/>
      <c r="X672" s="295"/>
      <c r="Y672" s="410">
        <v>1</v>
      </c>
      <c r="Z672" s="410"/>
      <c r="AA672" s="410"/>
      <c r="AB672" s="410"/>
      <c r="AC672" s="410"/>
      <c r="AD672" s="410"/>
      <c r="AE672" s="410"/>
      <c r="AF672" s="410"/>
      <c r="AG672" s="410"/>
      <c r="AH672" s="410"/>
      <c r="AI672" s="410"/>
      <c r="AJ672" s="410"/>
      <c r="AK672" s="410"/>
      <c r="AL672" s="410"/>
      <c r="AM672" s="296">
        <f>SUM(Y672:AL672)</f>
        <v>1</v>
      </c>
    </row>
    <row r="673" spans="1:39" outlineLevel="1">
      <c r="A673" s="532"/>
      <c r="B673" s="294" t="s">
        <v>310</v>
      </c>
      <c r="C673" s="291" t="s">
        <v>810</v>
      </c>
      <c r="D673" s="295">
        <v>0</v>
      </c>
      <c r="E673" s="295"/>
      <c r="F673" s="295"/>
      <c r="G673" s="295"/>
      <c r="H673" s="295"/>
      <c r="I673" s="295"/>
      <c r="J673" s="295"/>
      <c r="K673" s="295"/>
      <c r="L673" s="295"/>
      <c r="M673" s="295"/>
      <c r="N673" s="291"/>
      <c r="O673" s="295"/>
      <c r="P673" s="295"/>
      <c r="Q673" s="295"/>
      <c r="R673" s="295"/>
      <c r="S673" s="295"/>
      <c r="T673" s="295"/>
      <c r="U673" s="295"/>
      <c r="V673" s="295"/>
      <c r="W673" s="295"/>
      <c r="X673" s="295"/>
      <c r="Y673" s="411">
        <f>Y672</f>
        <v>1</v>
      </c>
      <c r="Z673" s="411">
        <f t="shared" ref="Z673" si="1645">Z672</f>
        <v>0</v>
      </c>
      <c r="AA673" s="411">
        <f t="shared" ref="AA673" si="1646">AA672</f>
        <v>0</v>
      </c>
      <c r="AB673" s="411">
        <f t="shared" ref="AB673" si="1647">AB672</f>
        <v>0</v>
      </c>
      <c r="AC673" s="411">
        <f t="shared" ref="AC673" si="1648">AC672</f>
        <v>0</v>
      </c>
      <c r="AD673" s="411">
        <f t="shared" ref="AD673" si="1649">AD672</f>
        <v>0</v>
      </c>
      <c r="AE673" s="411">
        <f t="shared" ref="AE673" si="1650">AE672</f>
        <v>0</v>
      </c>
      <c r="AF673" s="411">
        <f t="shared" ref="AF673" si="1651">AF672</f>
        <v>0</v>
      </c>
      <c r="AG673" s="411">
        <f t="shared" ref="AG673" si="1652">AG672</f>
        <v>0</v>
      </c>
      <c r="AH673" s="411">
        <f t="shared" ref="AH673" si="1653">AH672</f>
        <v>0</v>
      </c>
      <c r="AI673" s="411">
        <f t="shared" ref="AI673" si="1654">AI672</f>
        <v>0</v>
      </c>
      <c r="AJ673" s="411">
        <f t="shared" ref="AJ673" si="1655">AJ672</f>
        <v>0</v>
      </c>
      <c r="AK673" s="411">
        <f t="shared" ref="AK673" si="1656">AK672</f>
        <v>0</v>
      </c>
      <c r="AL673" s="411">
        <f t="shared" ref="AL673" si="1657">AL672</f>
        <v>0</v>
      </c>
      <c r="AM673" s="306"/>
    </row>
    <row r="674" spans="1:39" outlineLevel="1">
      <c r="A674" s="532"/>
      <c r="B674" s="294"/>
      <c r="C674" s="291"/>
      <c r="D674" s="291"/>
      <c r="E674" s="291"/>
      <c r="F674" s="291"/>
      <c r="G674" s="291"/>
      <c r="H674" s="291"/>
      <c r="I674" s="291"/>
      <c r="J674" s="291"/>
      <c r="K674" s="291"/>
      <c r="L674" s="291"/>
      <c r="M674" s="291"/>
      <c r="N674" s="291"/>
      <c r="O674" s="291"/>
      <c r="P674" s="291"/>
      <c r="Q674" s="291"/>
      <c r="R674" s="291"/>
      <c r="S674" s="291"/>
      <c r="T674" s="291"/>
      <c r="U674" s="291"/>
      <c r="V674" s="291"/>
      <c r="W674" s="291"/>
      <c r="X674" s="291"/>
      <c r="Y674" s="412"/>
      <c r="Z674" s="425"/>
      <c r="AA674" s="425"/>
      <c r="AB674" s="425"/>
      <c r="AC674" s="425"/>
      <c r="AD674" s="425"/>
      <c r="AE674" s="425"/>
      <c r="AF674" s="425"/>
      <c r="AG674" s="425"/>
      <c r="AH674" s="425"/>
      <c r="AI674" s="425"/>
      <c r="AJ674" s="425"/>
      <c r="AK674" s="425"/>
      <c r="AL674" s="425"/>
      <c r="AM674" s="306"/>
    </row>
    <row r="675" spans="1:39" ht="15.75" outlineLevel="1">
      <c r="A675" s="532"/>
      <c r="B675" s="288" t="s">
        <v>500</v>
      </c>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outlineLevel="1">
      <c r="A676" s="532">
        <v>25</v>
      </c>
      <c r="B676" s="428" t="s">
        <v>117</v>
      </c>
      <c r="C676" s="291" t="s">
        <v>809</v>
      </c>
      <c r="D676" s="295">
        <v>397169.3895118509</v>
      </c>
      <c r="E676" s="295"/>
      <c r="F676" s="295"/>
      <c r="G676" s="295"/>
      <c r="H676" s="295"/>
      <c r="I676" s="295"/>
      <c r="J676" s="295"/>
      <c r="K676" s="295"/>
      <c r="L676" s="295"/>
      <c r="M676" s="295"/>
      <c r="N676" s="295">
        <v>12</v>
      </c>
      <c r="O676" s="295">
        <v>17.632092546567364</v>
      </c>
      <c r="P676" s="295"/>
      <c r="Q676" s="295"/>
      <c r="R676" s="295"/>
      <c r="S676" s="295"/>
      <c r="T676" s="295"/>
      <c r="U676" s="295"/>
      <c r="V676" s="295"/>
      <c r="W676" s="295"/>
      <c r="X676" s="295"/>
      <c r="Y676" s="426"/>
      <c r="Z676" s="410">
        <v>0.10526315789473681</v>
      </c>
      <c r="AA676" s="410">
        <v>0.89473684210526316</v>
      </c>
      <c r="AB676" s="410"/>
      <c r="AC676" s="410"/>
      <c r="AD676" s="410"/>
      <c r="AE676" s="410"/>
      <c r="AF676" s="415"/>
      <c r="AG676" s="415"/>
      <c r="AH676" s="415"/>
      <c r="AI676" s="415"/>
      <c r="AJ676" s="415"/>
      <c r="AK676" s="415"/>
      <c r="AL676" s="415"/>
      <c r="AM676" s="296">
        <f>SUM(Y676:AL676)</f>
        <v>1</v>
      </c>
    </row>
    <row r="677" spans="1:39" outlineLevel="1">
      <c r="A677" s="532"/>
      <c r="B677" s="294" t="s">
        <v>310</v>
      </c>
      <c r="C677" s="291" t="s">
        <v>810</v>
      </c>
      <c r="D677" s="295">
        <v>844170.33419068728</v>
      </c>
      <c r="E677" s="295"/>
      <c r="F677" s="295"/>
      <c r="G677" s="295"/>
      <c r="H677" s="295"/>
      <c r="I677" s="295"/>
      <c r="J677" s="295"/>
      <c r="K677" s="295"/>
      <c r="L677" s="295"/>
      <c r="M677" s="295"/>
      <c r="N677" s="295">
        <f>N676</f>
        <v>12</v>
      </c>
      <c r="O677" s="295">
        <v>37.476426558982759</v>
      </c>
      <c r="P677" s="295"/>
      <c r="Q677" s="295"/>
      <c r="R677" s="295"/>
      <c r="S677" s="295"/>
      <c r="T677" s="295"/>
      <c r="U677" s="295"/>
      <c r="V677" s="295"/>
      <c r="W677" s="295"/>
      <c r="X677" s="295"/>
      <c r="Y677" s="411">
        <f>Y676</f>
        <v>0</v>
      </c>
      <c r="Z677" s="411">
        <f t="shared" ref="Z677" si="1658">Z676</f>
        <v>0.10526315789473681</v>
      </c>
      <c r="AA677" s="411">
        <f t="shared" ref="AA677" si="1659">AA676</f>
        <v>0.89473684210526316</v>
      </c>
      <c r="AB677" s="411">
        <f t="shared" ref="AB677" si="1660">AB676</f>
        <v>0</v>
      </c>
      <c r="AC677" s="411">
        <f t="shared" ref="AC677" si="1661">AC676</f>
        <v>0</v>
      </c>
      <c r="AD677" s="411">
        <f t="shared" ref="AD677" si="1662">AD676</f>
        <v>0</v>
      </c>
      <c r="AE677" s="411">
        <f t="shared" ref="AE677" si="1663">AE676</f>
        <v>0</v>
      </c>
      <c r="AF677" s="411">
        <f t="shared" ref="AF677" si="1664">AF676</f>
        <v>0</v>
      </c>
      <c r="AG677" s="411">
        <f t="shared" ref="AG677" si="1665">AG676</f>
        <v>0</v>
      </c>
      <c r="AH677" s="411">
        <f t="shared" ref="AH677" si="1666">AH676</f>
        <v>0</v>
      </c>
      <c r="AI677" s="411">
        <f t="shared" ref="AI677" si="1667">AI676</f>
        <v>0</v>
      </c>
      <c r="AJ677" s="411">
        <f t="shared" ref="AJ677" si="1668">AJ676</f>
        <v>0</v>
      </c>
      <c r="AK677" s="411">
        <f t="shared" ref="AK677" si="1669">AK676</f>
        <v>0</v>
      </c>
      <c r="AL677" s="411">
        <f t="shared" ref="AL677" si="1670">AL676</f>
        <v>0</v>
      </c>
      <c r="AM677" s="306"/>
    </row>
    <row r="678" spans="1:39" outlineLevel="1">
      <c r="A678" s="532"/>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outlineLevel="1">
      <c r="A679" s="532">
        <v>26</v>
      </c>
      <c r="B679" s="428" t="s">
        <v>761</v>
      </c>
      <c r="C679" s="291" t="s">
        <v>809</v>
      </c>
      <c r="D679" s="295">
        <v>8816627.4984287061</v>
      </c>
      <c r="E679" s="295"/>
      <c r="F679" s="295"/>
      <c r="G679" s="295"/>
      <c r="H679" s="295"/>
      <c r="I679" s="295"/>
      <c r="J679" s="295"/>
      <c r="K679" s="295"/>
      <c r="L679" s="295"/>
      <c r="M679" s="295"/>
      <c r="N679" s="295">
        <v>12</v>
      </c>
      <c r="O679" s="295">
        <v>1213.8044071538413</v>
      </c>
      <c r="P679" s="295"/>
      <c r="Q679" s="295"/>
      <c r="R679" s="295"/>
      <c r="S679" s="295"/>
      <c r="T679" s="295"/>
      <c r="U679" s="295"/>
      <c r="V679" s="295"/>
      <c r="W679" s="295"/>
      <c r="X679" s="295"/>
      <c r="Y679" s="426"/>
      <c r="Z679" s="410">
        <v>0.11769292253676523</v>
      </c>
      <c r="AA679" s="410">
        <v>0.69600203992566045</v>
      </c>
      <c r="AB679" s="410">
        <v>5.1689558620892549E-2</v>
      </c>
      <c r="AC679" s="410">
        <v>0.12204247556747687</v>
      </c>
      <c r="AD679" s="410"/>
      <c r="AE679" s="410">
        <v>1.2573003349204867E-2</v>
      </c>
      <c r="AF679" s="415"/>
      <c r="AG679" s="415"/>
      <c r="AH679" s="415"/>
      <c r="AI679" s="415"/>
      <c r="AJ679" s="415"/>
      <c r="AK679" s="415"/>
      <c r="AL679" s="415"/>
      <c r="AM679" s="296">
        <f>SUM(Y679:AL679)</f>
        <v>0.99999999999999989</v>
      </c>
    </row>
    <row r="680" spans="1:39" outlineLevel="1">
      <c r="A680" s="532"/>
      <c r="B680" s="294" t="s">
        <v>310</v>
      </c>
      <c r="C680" s="291" t="s">
        <v>810</v>
      </c>
      <c r="D680" s="295">
        <v>6223728.1337528042</v>
      </c>
      <c r="E680" s="295"/>
      <c r="F680" s="295"/>
      <c r="G680" s="295"/>
      <c r="H680" s="295"/>
      <c r="I680" s="295"/>
      <c r="J680" s="295"/>
      <c r="K680" s="295"/>
      <c r="L680" s="295"/>
      <c r="M680" s="295"/>
      <c r="N680" s="295">
        <f>N679</f>
        <v>12</v>
      </c>
      <c r="O680" s="295">
        <v>856.83427580703005</v>
      </c>
      <c r="P680" s="295"/>
      <c r="Q680" s="295"/>
      <c r="R680" s="295"/>
      <c r="S680" s="295"/>
      <c r="T680" s="295"/>
      <c r="U680" s="295"/>
      <c r="V680" s="295"/>
      <c r="W680" s="295"/>
      <c r="X680" s="295"/>
      <c r="Y680" s="411">
        <f>Y679</f>
        <v>0</v>
      </c>
      <c r="Z680" s="411">
        <f t="shared" ref="Z680" si="1671">Z679</f>
        <v>0.11769292253676523</v>
      </c>
      <c r="AA680" s="411">
        <f t="shared" ref="AA680" si="1672">AA679</f>
        <v>0.69600203992566045</v>
      </c>
      <c r="AB680" s="411">
        <f t="shared" ref="AB680" si="1673">AB679</f>
        <v>5.1689558620892549E-2</v>
      </c>
      <c r="AC680" s="411">
        <f t="shared" ref="AC680" si="1674">AC679</f>
        <v>0.12204247556747687</v>
      </c>
      <c r="AD680" s="411">
        <f t="shared" ref="AD680" si="1675">AD679</f>
        <v>0</v>
      </c>
      <c r="AE680" s="411">
        <f t="shared" ref="AE680" si="1676">AE679</f>
        <v>1.2573003349204867E-2</v>
      </c>
      <c r="AF680" s="411">
        <f t="shared" ref="AF680" si="1677">AF679</f>
        <v>0</v>
      </c>
      <c r="AG680" s="411">
        <f t="shared" ref="AG680" si="1678">AG679</f>
        <v>0</v>
      </c>
      <c r="AH680" s="411">
        <f t="shared" ref="AH680" si="1679">AH679</f>
        <v>0</v>
      </c>
      <c r="AI680" s="411">
        <f t="shared" ref="AI680" si="1680">AI679</f>
        <v>0</v>
      </c>
      <c r="AJ680" s="411">
        <f t="shared" ref="AJ680" si="1681">AJ679</f>
        <v>0</v>
      </c>
      <c r="AK680" s="411">
        <f t="shared" ref="AK680" si="1682">AK679</f>
        <v>0</v>
      </c>
      <c r="AL680" s="411">
        <f t="shared" ref="AL680" si="1683">AL679</f>
        <v>0</v>
      </c>
      <c r="AM680" s="306"/>
    </row>
    <row r="681" spans="1:39" outlineLevel="1">
      <c r="A681" s="532"/>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0" outlineLevel="1">
      <c r="A682" s="532">
        <v>27</v>
      </c>
      <c r="B682" s="428" t="s">
        <v>119</v>
      </c>
      <c r="C682" s="291" t="s">
        <v>809</v>
      </c>
      <c r="D682" s="295">
        <v>1289753.7426998003</v>
      </c>
      <c r="E682" s="295"/>
      <c r="F682" s="295"/>
      <c r="G682" s="295"/>
      <c r="H682" s="295"/>
      <c r="I682" s="295"/>
      <c r="J682" s="295"/>
      <c r="K682" s="295"/>
      <c r="L682" s="295"/>
      <c r="M682" s="295"/>
      <c r="N682" s="295">
        <v>12</v>
      </c>
      <c r="O682" s="295">
        <v>223.26906623012434</v>
      </c>
      <c r="P682" s="295"/>
      <c r="Q682" s="295"/>
      <c r="R682" s="295"/>
      <c r="S682" s="295"/>
      <c r="T682" s="295"/>
      <c r="U682" s="295"/>
      <c r="V682" s="295"/>
      <c r="W682" s="295"/>
      <c r="X682" s="295"/>
      <c r="Y682" s="426"/>
      <c r="Z682" s="410">
        <v>0.90222268651349913</v>
      </c>
      <c r="AA682" s="410">
        <v>9.7777313486500914E-2</v>
      </c>
      <c r="AB682" s="410"/>
      <c r="AC682" s="410"/>
      <c r="AD682" s="410"/>
      <c r="AE682" s="410"/>
      <c r="AF682" s="415"/>
      <c r="AG682" s="415"/>
      <c r="AH682" s="415"/>
      <c r="AI682" s="415"/>
      <c r="AJ682" s="415"/>
      <c r="AK682" s="415"/>
      <c r="AL682" s="415"/>
      <c r="AM682" s="296">
        <f>SUM(Y682:AL682)</f>
        <v>1</v>
      </c>
    </row>
    <row r="683" spans="1:39" outlineLevel="1">
      <c r="A683" s="532"/>
      <c r="B683" s="294" t="s">
        <v>310</v>
      </c>
      <c r="C683" s="291" t="s">
        <v>810</v>
      </c>
      <c r="D683" s="295">
        <v>265278.65360086109</v>
      </c>
      <c r="E683" s="295"/>
      <c r="F683" s="295"/>
      <c r="G683" s="295"/>
      <c r="H683" s="295"/>
      <c r="I683" s="295"/>
      <c r="J683" s="295"/>
      <c r="K683" s="295"/>
      <c r="L683" s="295"/>
      <c r="M683" s="295"/>
      <c r="N683" s="295">
        <f>N682</f>
        <v>12</v>
      </c>
      <c r="O683" s="295">
        <v>45.922345731106532</v>
      </c>
      <c r="P683" s="295"/>
      <c r="Q683" s="295"/>
      <c r="R683" s="295"/>
      <c r="S683" s="295"/>
      <c r="T683" s="295"/>
      <c r="U683" s="295"/>
      <c r="V683" s="295"/>
      <c r="W683" s="295"/>
      <c r="X683" s="295"/>
      <c r="Y683" s="411">
        <f>Y682</f>
        <v>0</v>
      </c>
      <c r="Z683" s="411">
        <f t="shared" ref="Z683" si="1684">Z682</f>
        <v>0.90222268651349913</v>
      </c>
      <c r="AA683" s="411">
        <f t="shared" ref="AA683" si="1685">AA682</f>
        <v>9.7777313486500914E-2</v>
      </c>
      <c r="AB683" s="411">
        <f t="shared" ref="AB683" si="1686">AB682</f>
        <v>0</v>
      </c>
      <c r="AC683" s="411">
        <f t="shared" ref="AC683" si="1687">AC682</f>
        <v>0</v>
      </c>
      <c r="AD683" s="411">
        <f t="shared" ref="AD683" si="1688">AD682</f>
        <v>0</v>
      </c>
      <c r="AE683" s="411">
        <f t="shared" ref="AE683" si="1689">AE682</f>
        <v>0</v>
      </c>
      <c r="AF683" s="411">
        <f t="shared" ref="AF683" si="1690">AF682</f>
        <v>0</v>
      </c>
      <c r="AG683" s="411">
        <f t="shared" ref="AG683" si="1691">AG682</f>
        <v>0</v>
      </c>
      <c r="AH683" s="411">
        <f t="shared" ref="AH683" si="1692">AH682</f>
        <v>0</v>
      </c>
      <c r="AI683" s="411">
        <f t="shared" ref="AI683" si="1693">AI682</f>
        <v>0</v>
      </c>
      <c r="AJ683" s="411">
        <f t="shared" ref="AJ683" si="1694">AJ682</f>
        <v>0</v>
      </c>
      <c r="AK683" s="411">
        <f t="shared" ref="AK683" si="1695">AK682</f>
        <v>0</v>
      </c>
      <c r="AL683" s="411">
        <f t="shared" ref="AL683" si="1696">AL682</f>
        <v>0</v>
      </c>
      <c r="AM683" s="306"/>
    </row>
    <row r="684" spans="1:39" outlineLevel="1">
      <c r="A684" s="532"/>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30" outlineLevel="1">
      <c r="A685" s="532">
        <v>28</v>
      </c>
      <c r="B685" s="428" t="s">
        <v>762</v>
      </c>
      <c r="C685" s="291" t="s">
        <v>809</v>
      </c>
      <c r="D685" s="295">
        <v>0</v>
      </c>
      <c r="E685" s="295"/>
      <c r="F685" s="295"/>
      <c r="G685" s="295"/>
      <c r="H685" s="295"/>
      <c r="I685" s="295"/>
      <c r="J685" s="295"/>
      <c r="K685" s="295"/>
      <c r="L685" s="295"/>
      <c r="M685" s="295"/>
      <c r="N685" s="295">
        <v>12</v>
      </c>
      <c r="O685" s="295">
        <f>-'8.  Streetlighting'!F92-'8.  Streetlighting'!F124</f>
        <v>286.20679907824808</v>
      </c>
      <c r="P685" s="295"/>
      <c r="Q685" s="295"/>
      <c r="R685" s="295"/>
      <c r="S685" s="295"/>
      <c r="T685" s="295"/>
      <c r="U685" s="295"/>
      <c r="V685" s="295"/>
      <c r="W685" s="295"/>
      <c r="X685" s="295"/>
      <c r="Y685" s="426"/>
      <c r="Z685" s="410"/>
      <c r="AA685" s="410"/>
      <c r="AB685" s="410"/>
      <c r="AC685" s="410"/>
      <c r="AD685" s="410">
        <v>1</v>
      </c>
      <c r="AE685" s="410"/>
      <c r="AF685" s="415"/>
      <c r="AG685" s="415"/>
      <c r="AH685" s="415">
        <v>1</v>
      </c>
      <c r="AI685" s="415"/>
      <c r="AJ685" s="415"/>
      <c r="AK685" s="415"/>
      <c r="AL685" s="415"/>
      <c r="AM685" s="296">
        <f>SUM(Y685:AL685)</f>
        <v>2</v>
      </c>
    </row>
    <row r="686" spans="1:39" outlineLevel="1">
      <c r="A686" s="532"/>
      <c r="B686" s="294" t="s">
        <v>310</v>
      </c>
      <c r="C686" s="291" t="s">
        <v>810</v>
      </c>
      <c r="D686" s="295">
        <v>4855692.4065753249</v>
      </c>
      <c r="E686" s="295"/>
      <c r="F686" s="295"/>
      <c r="G686" s="295"/>
      <c r="H686" s="295"/>
      <c r="I686" s="295"/>
      <c r="J686" s="295"/>
      <c r="K686" s="295"/>
      <c r="L686" s="295"/>
      <c r="M686" s="295"/>
      <c r="N686" s="295">
        <f>N685</f>
        <v>12</v>
      </c>
      <c r="O686" s="295"/>
      <c r="P686" s="295"/>
      <c r="Q686" s="295"/>
      <c r="R686" s="295"/>
      <c r="S686" s="295"/>
      <c r="T686" s="295"/>
      <c r="U686" s="295"/>
      <c r="V686" s="295"/>
      <c r="W686" s="295"/>
      <c r="X686" s="295"/>
      <c r="Y686" s="411">
        <f>Y685</f>
        <v>0</v>
      </c>
      <c r="Z686" s="411">
        <f t="shared" ref="Z686" si="1697">Z685</f>
        <v>0</v>
      </c>
      <c r="AA686" s="411">
        <f t="shared" ref="AA686" si="1698">AA685</f>
        <v>0</v>
      </c>
      <c r="AB686" s="411">
        <f t="shared" ref="AB686" si="1699">AB685</f>
        <v>0</v>
      </c>
      <c r="AC686" s="411">
        <f t="shared" ref="AC686" si="1700">AC685</f>
        <v>0</v>
      </c>
      <c r="AD686" s="411">
        <f t="shared" ref="AD686" si="1701">AD685</f>
        <v>1</v>
      </c>
      <c r="AE686" s="411">
        <f t="shared" ref="AE686" si="1702">AE685</f>
        <v>0</v>
      </c>
      <c r="AF686" s="411">
        <f t="shared" ref="AF686" si="1703">AF685</f>
        <v>0</v>
      </c>
      <c r="AG686" s="411">
        <f t="shared" ref="AG686" si="1704">AG685</f>
        <v>0</v>
      </c>
      <c r="AH686" s="411">
        <f t="shared" ref="AH686" si="1705">AH685</f>
        <v>1</v>
      </c>
      <c r="AI686" s="411">
        <f t="shared" ref="AI686" si="1706">AI685</f>
        <v>0</v>
      </c>
      <c r="AJ686" s="411">
        <f t="shared" ref="AJ686" si="1707">AJ685</f>
        <v>0</v>
      </c>
      <c r="AK686" s="411">
        <f t="shared" ref="AK686" si="1708">AK685</f>
        <v>0</v>
      </c>
      <c r="AL686" s="411">
        <f t="shared" ref="AL686" si="1709">AL685</f>
        <v>0</v>
      </c>
      <c r="AM686" s="306"/>
    </row>
    <row r="687" spans="1:39" outlineLevel="1">
      <c r="A687" s="532"/>
      <c r="B687" s="294"/>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outlineLevel="1">
      <c r="A688" s="532">
        <v>29</v>
      </c>
      <c r="B688" s="428" t="s">
        <v>763</v>
      </c>
      <c r="C688" s="291" t="s">
        <v>809</v>
      </c>
      <c r="D688" s="295">
        <v>4805552.6940814303</v>
      </c>
      <c r="E688" s="295"/>
      <c r="F688" s="295"/>
      <c r="G688" s="295"/>
      <c r="H688" s="295"/>
      <c r="I688" s="295"/>
      <c r="J688" s="295"/>
      <c r="K688" s="295"/>
      <c r="L688" s="295"/>
      <c r="M688" s="295"/>
      <c r="N688" s="295">
        <v>12</v>
      </c>
      <c r="O688" s="295">
        <v>676.06477020181603</v>
      </c>
      <c r="P688" s="295"/>
      <c r="Q688" s="295"/>
      <c r="R688" s="295"/>
      <c r="S688" s="295"/>
      <c r="T688" s="295"/>
      <c r="U688" s="295"/>
      <c r="V688" s="295"/>
      <c r="W688" s="295"/>
      <c r="X688" s="295"/>
      <c r="Y688" s="426"/>
      <c r="Z688" s="410">
        <v>0.12496235885351002</v>
      </c>
      <c r="AA688" s="410">
        <v>0.6126857669788569</v>
      </c>
      <c r="AB688" s="410">
        <v>2.9593482757900531E-2</v>
      </c>
      <c r="AC688" s="410">
        <v>0.20700443946866312</v>
      </c>
      <c r="AD688" s="410"/>
      <c r="AE688" s="410">
        <v>2.5475492244451198E-2</v>
      </c>
      <c r="AF688" s="415"/>
      <c r="AG688" s="415"/>
      <c r="AH688" s="415"/>
      <c r="AI688" s="415"/>
      <c r="AJ688" s="415"/>
      <c r="AK688" s="415"/>
      <c r="AL688" s="415"/>
      <c r="AM688" s="296">
        <f>SUM(Y688:AL688)</f>
        <v>0.99972154030338178</v>
      </c>
    </row>
    <row r="689" spans="1:39" outlineLevel="1">
      <c r="A689" s="532"/>
      <c r="B689" s="294" t="s">
        <v>310</v>
      </c>
      <c r="C689" s="291" t="s">
        <v>810</v>
      </c>
      <c r="D689" s="295">
        <v>35629799.418719269</v>
      </c>
      <c r="E689" s="295"/>
      <c r="F689" s="295"/>
      <c r="G689" s="295"/>
      <c r="H689" s="295"/>
      <c r="I689" s="295"/>
      <c r="J689" s="295"/>
      <c r="K689" s="295"/>
      <c r="L689" s="295"/>
      <c r="M689" s="295"/>
      <c r="N689" s="295">
        <f>N688</f>
        <v>12</v>
      </c>
      <c r="O689" s="295">
        <v>5012.5456299793259</v>
      </c>
      <c r="P689" s="295"/>
      <c r="Q689" s="295"/>
      <c r="R689" s="295"/>
      <c r="S689" s="295"/>
      <c r="T689" s="295"/>
      <c r="U689" s="295"/>
      <c r="V689" s="295"/>
      <c r="W689" s="295"/>
      <c r="X689" s="295"/>
      <c r="Y689" s="411">
        <f>Y688</f>
        <v>0</v>
      </c>
      <c r="Z689" s="411">
        <f t="shared" ref="Z689" si="1710">Z688</f>
        <v>0.12496235885351002</v>
      </c>
      <c r="AA689" s="411">
        <f t="shared" ref="AA689" si="1711">AA688</f>
        <v>0.6126857669788569</v>
      </c>
      <c r="AB689" s="411">
        <f t="shared" ref="AB689" si="1712">AB688</f>
        <v>2.9593482757900531E-2</v>
      </c>
      <c r="AC689" s="411">
        <f t="shared" ref="AC689" si="1713">AC688</f>
        <v>0.20700443946866312</v>
      </c>
      <c r="AD689" s="411">
        <f t="shared" ref="AD689" si="1714">AD688</f>
        <v>0</v>
      </c>
      <c r="AE689" s="411">
        <f t="shared" ref="AE689" si="1715">AE688</f>
        <v>2.5475492244451198E-2</v>
      </c>
      <c r="AF689" s="411">
        <f t="shared" ref="AF689" si="1716">AF688</f>
        <v>0</v>
      </c>
      <c r="AG689" s="411">
        <f t="shared" ref="AG689" si="1717">AG688</f>
        <v>0</v>
      </c>
      <c r="AH689" s="411">
        <f t="shared" ref="AH689" si="1718">AH688</f>
        <v>0</v>
      </c>
      <c r="AI689" s="411">
        <f t="shared" ref="AI689" si="1719">AI688</f>
        <v>0</v>
      </c>
      <c r="AJ689" s="411">
        <f t="shared" ref="AJ689" si="1720">AJ688</f>
        <v>0</v>
      </c>
      <c r="AK689" s="411">
        <f t="shared" ref="AK689" si="1721">AK688</f>
        <v>0</v>
      </c>
      <c r="AL689" s="411">
        <f t="shared" ref="AL689" si="1722">AL688</f>
        <v>0</v>
      </c>
      <c r="AM689" s="306"/>
    </row>
    <row r="690" spans="1:39" outlineLevel="1">
      <c r="A690" s="532"/>
      <c r="B690" s="294"/>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30" outlineLevel="1">
      <c r="A691" s="532">
        <v>30</v>
      </c>
      <c r="B691" s="428" t="s">
        <v>122</v>
      </c>
      <c r="C691" s="291" t="s">
        <v>809</v>
      </c>
      <c r="D691" s="295">
        <v>87315.622900483169</v>
      </c>
      <c r="E691" s="295"/>
      <c r="F691" s="295"/>
      <c r="G691" s="295"/>
      <c r="H691" s="295"/>
      <c r="I691" s="295"/>
      <c r="J691" s="295"/>
      <c r="K691" s="295"/>
      <c r="L691" s="295"/>
      <c r="M691" s="295"/>
      <c r="N691" s="295">
        <v>12</v>
      </c>
      <c r="O691" s="295">
        <v>0</v>
      </c>
      <c r="P691" s="295"/>
      <c r="Q691" s="295"/>
      <c r="R691" s="295"/>
      <c r="S691" s="295"/>
      <c r="T691" s="295"/>
      <c r="U691" s="295"/>
      <c r="V691" s="295"/>
      <c r="W691" s="295"/>
      <c r="X691" s="295"/>
      <c r="Y691" s="426"/>
      <c r="Z691" s="410"/>
      <c r="AA691" s="410">
        <v>1</v>
      </c>
      <c r="AB691" s="410"/>
      <c r="AC691" s="410"/>
      <c r="AD691" s="410"/>
      <c r="AE691" s="410"/>
      <c r="AF691" s="415"/>
      <c r="AG691" s="415"/>
      <c r="AH691" s="415"/>
      <c r="AI691" s="415"/>
      <c r="AJ691" s="415"/>
      <c r="AK691" s="415"/>
      <c r="AL691" s="415"/>
      <c r="AM691" s="296">
        <f>SUM(Y691:AL691)</f>
        <v>1</v>
      </c>
    </row>
    <row r="692" spans="1:39" outlineLevel="1">
      <c r="A692" s="532"/>
      <c r="B692" s="294" t="s">
        <v>310</v>
      </c>
      <c r="C692" s="291" t="s">
        <v>810</v>
      </c>
      <c r="D692" s="295">
        <v>283031.7747510433</v>
      </c>
      <c r="E692" s="295"/>
      <c r="F692" s="295"/>
      <c r="G692" s="295"/>
      <c r="H692" s="295"/>
      <c r="I692" s="295"/>
      <c r="J692" s="295"/>
      <c r="K692" s="295"/>
      <c r="L692" s="295"/>
      <c r="M692" s="295"/>
      <c r="N692" s="295">
        <f>N691</f>
        <v>12</v>
      </c>
      <c r="O692" s="295">
        <v>0</v>
      </c>
      <c r="P692" s="295"/>
      <c r="Q692" s="295"/>
      <c r="R692" s="295"/>
      <c r="S692" s="295"/>
      <c r="T692" s="295"/>
      <c r="U692" s="295"/>
      <c r="V692" s="295"/>
      <c r="W692" s="295"/>
      <c r="X692" s="295"/>
      <c r="Y692" s="411">
        <f>Y691</f>
        <v>0</v>
      </c>
      <c r="Z692" s="411">
        <f t="shared" ref="Z692" si="1723">Z691</f>
        <v>0</v>
      </c>
      <c r="AA692" s="411">
        <f t="shared" ref="AA692" si="1724">AA691</f>
        <v>1</v>
      </c>
      <c r="AB692" s="411">
        <f t="shared" ref="AB692" si="1725">AB691</f>
        <v>0</v>
      </c>
      <c r="AC692" s="411">
        <f t="shared" ref="AC692" si="1726">AC691</f>
        <v>0</v>
      </c>
      <c r="AD692" s="411">
        <f t="shared" ref="AD692" si="1727">AD691</f>
        <v>0</v>
      </c>
      <c r="AE692" s="411">
        <f t="shared" ref="AE692" si="1728">AE691</f>
        <v>0</v>
      </c>
      <c r="AF692" s="411">
        <f t="shared" ref="AF692" si="1729">AF691</f>
        <v>0</v>
      </c>
      <c r="AG692" s="411">
        <f t="shared" ref="AG692" si="1730">AG691</f>
        <v>0</v>
      </c>
      <c r="AH692" s="411">
        <f t="shared" ref="AH692" si="1731">AH691</f>
        <v>0</v>
      </c>
      <c r="AI692" s="411">
        <f t="shared" ref="AI692" si="1732">AI691</f>
        <v>0</v>
      </c>
      <c r="AJ692" s="411">
        <f t="shared" ref="AJ692" si="1733">AJ691</f>
        <v>0</v>
      </c>
      <c r="AK692" s="411">
        <f t="shared" ref="AK692" si="1734">AK691</f>
        <v>0</v>
      </c>
      <c r="AL692" s="411">
        <f t="shared" ref="AL692" si="1735">AL691</f>
        <v>0</v>
      </c>
      <c r="AM692" s="306"/>
    </row>
    <row r="693" spans="1:39" outlineLevel="1">
      <c r="A693" s="532"/>
      <c r="B693" s="294"/>
      <c r="C693" s="291"/>
      <c r="D693" s="291"/>
      <c r="E693" s="291"/>
      <c r="F693" s="291"/>
      <c r="G693" s="291"/>
      <c r="H693" s="291"/>
      <c r="I693" s="291"/>
      <c r="J693" s="291"/>
      <c r="K693" s="291"/>
      <c r="L693" s="291"/>
      <c r="M693" s="291"/>
      <c r="N693" s="291"/>
      <c r="O693" s="291"/>
      <c r="P693" s="291"/>
      <c r="Q693" s="291"/>
      <c r="R693" s="291"/>
      <c r="S693" s="291"/>
      <c r="T693" s="291"/>
      <c r="U693" s="291"/>
      <c r="V693" s="291"/>
      <c r="W693" s="291"/>
      <c r="X693" s="291"/>
      <c r="Y693" s="412"/>
      <c r="Z693" s="425"/>
      <c r="AA693" s="425"/>
      <c r="AB693" s="425"/>
      <c r="AC693" s="425"/>
      <c r="AD693" s="425"/>
      <c r="AE693" s="425"/>
      <c r="AF693" s="425"/>
      <c r="AG693" s="425"/>
      <c r="AH693" s="425"/>
      <c r="AI693" s="425"/>
      <c r="AJ693" s="425"/>
      <c r="AK693" s="425"/>
      <c r="AL693" s="425"/>
      <c r="AM693" s="306"/>
    </row>
    <row r="694" spans="1:39" ht="30" outlineLevel="1">
      <c r="A694" s="532">
        <v>31</v>
      </c>
      <c r="B694" s="428" t="s">
        <v>123</v>
      </c>
      <c r="C694" s="291" t="s">
        <v>25</v>
      </c>
      <c r="D694" s="295"/>
      <c r="E694" s="295"/>
      <c r="F694" s="295"/>
      <c r="G694" s="295"/>
      <c r="H694" s="295"/>
      <c r="I694" s="295"/>
      <c r="J694" s="295"/>
      <c r="K694" s="295"/>
      <c r="L694" s="295"/>
      <c r="M694" s="295"/>
      <c r="N694" s="295">
        <v>12</v>
      </c>
      <c r="O694" s="295"/>
      <c r="P694" s="295"/>
      <c r="Q694" s="295"/>
      <c r="R694" s="295"/>
      <c r="S694" s="295"/>
      <c r="T694" s="295"/>
      <c r="U694" s="295"/>
      <c r="V694" s="295"/>
      <c r="W694" s="295"/>
      <c r="X694" s="295"/>
      <c r="Y694" s="426"/>
      <c r="Z694" s="410"/>
      <c r="AA694" s="410"/>
      <c r="AB694" s="410"/>
      <c r="AC694" s="410"/>
      <c r="AD694" s="410"/>
      <c r="AE694" s="410"/>
      <c r="AF694" s="415"/>
      <c r="AG694" s="415"/>
      <c r="AH694" s="415"/>
      <c r="AI694" s="415"/>
      <c r="AJ694" s="415"/>
      <c r="AK694" s="415"/>
      <c r="AL694" s="415"/>
      <c r="AM694" s="296">
        <f>SUM(Y694:AL694)</f>
        <v>0</v>
      </c>
    </row>
    <row r="695" spans="1:39" outlineLevel="1">
      <c r="A695" s="532"/>
      <c r="B695" s="294" t="s">
        <v>310</v>
      </c>
      <c r="C695" s="291" t="s">
        <v>163</v>
      </c>
      <c r="D695" s="295"/>
      <c r="E695" s="295"/>
      <c r="F695" s="295"/>
      <c r="G695" s="295"/>
      <c r="H695" s="295"/>
      <c r="I695" s="295"/>
      <c r="J695" s="295"/>
      <c r="K695" s="295"/>
      <c r="L695" s="295"/>
      <c r="M695" s="295"/>
      <c r="N695" s="295">
        <f>N694</f>
        <v>12</v>
      </c>
      <c r="O695" s="295"/>
      <c r="P695" s="295"/>
      <c r="Q695" s="295"/>
      <c r="R695" s="295"/>
      <c r="S695" s="295"/>
      <c r="T695" s="295"/>
      <c r="U695" s="295"/>
      <c r="V695" s="295"/>
      <c r="W695" s="295"/>
      <c r="X695" s="295"/>
      <c r="Y695" s="411">
        <f>Y694</f>
        <v>0</v>
      </c>
      <c r="Z695" s="411">
        <f t="shared" ref="Z695" si="1736">Z694</f>
        <v>0</v>
      </c>
      <c r="AA695" s="411">
        <f t="shared" ref="AA695" si="1737">AA694</f>
        <v>0</v>
      </c>
      <c r="AB695" s="411">
        <f t="shared" ref="AB695" si="1738">AB694</f>
        <v>0</v>
      </c>
      <c r="AC695" s="411">
        <f t="shared" ref="AC695" si="1739">AC694</f>
        <v>0</v>
      </c>
      <c r="AD695" s="411">
        <f t="shared" ref="AD695" si="1740">AD694</f>
        <v>0</v>
      </c>
      <c r="AE695" s="411">
        <f t="shared" ref="AE695" si="1741">AE694</f>
        <v>0</v>
      </c>
      <c r="AF695" s="411">
        <f t="shared" ref="AF695" si="1742">AF694</f>
        <v>0</v>
      </c>
      <c r="AG695" s="411">
        <f t="shared" ref="AG695" si="1743">AG694</f>
        <v>0</v>
      </c>
      <c r="AH695" s="411">
        <f t="shared" ref="AH695" si="1744">AH694</f>
        <v>0</v>
      </c>
      <c r="AI695" s="411">
        <f t="shared" ref="AI695" si="1745">AI694</f>
        <v>0</v>
      </c>
      <c r="AJ695" s="411">
        <f t="shared" ref="AJ695" si="1746">AJ694</f>
        <v>0</v>
      </c>
      <c r="AK695" s="411">
        <f t="shared" ref="AK695" si="1747">AK694</f>
        <v>0</v>
      </c>
      <c r="AL695" s="411">
        <f t="shared" ref="AL695" si="1748">AL694</f>
        <v>0</v>
      </c>
      <c r="AM695" s="306"/>
    </row>
    <row r="696" spans="1:39" outlineLevel="1">
      <c r="A696" s="532"/>
      <c r="B696" s="428"/>
      <c r="C696" s="291"/>
      <c r="D696" s="291"/>
      <c r="E696" s="291"/>
      <c r="F696" s="291"/>
      <c r="G696" s="291"/>
      <c r="H696" s="291"/>
      <c r="I696" s="291"/>
      <c r="J696" s="291"/>
      <c r="K696" s="291"/>
      <c r="L696" s="291"/>
      <c r="M696" s="291"/>
      <c r="N696" s="291"/>
      <c r="O696" s="291"/>
      <c r="P696" s="291"/>
      <c r="Q696" s="291"/>
      <c r="R696" s="291"/>
      <c r="S696" s="291"/>
      <c r="T696" s="291"/>
      <c r="U696" s="291"/>
      <c r="V696" s="291"/>
      <c r="W696" s="291"/>
      <c r="X696" s="291"/>
      <c r="Y696" s="412"/>
      <c r="Z696" s="425"/>
      <c r="AA696" s="425"/>
      <c r="AB696" s="425"/>
      <c r="AC696" s="425"/>
      <c r="AD696" s="425"/>
      <c r="AE696" s="425"/>
      <c r="AF696" s="425"/>
      <c r="AG696" s="425"/>
      <c r="AH696" s="425"/>
      <c r="AI696" s="425"/>
      <c r="AJ696" s="425"/>
      <c r="AK696" s="425"/>
      <c r="AL696" s="425"/>
      <c r="AM696" s="306"/>
    </row>
    <row r="697" spans="1:39" ht="30" outlineLevel="1">
      <c r="A697" s="532">
        <v>32</v>
      </c>
      <c r="B697" s="428" t="s">
        <v>124</v>
      </c>
      <c r="C697" s="291" t="s">
        <v>809</v>
      </c>
      <c r="D697" s="295">
        <v>3277605.9294169317</v>
      </c>
      <c r="E697" s="295"/>
      <c r="F697" s="295"/>
      <c r="G697" s="295"/>
      <c r="H697" s="295"/>
      <c r="I697" s="295"/>
      <c r="J697" s="295"/>
      <c r="K697" s="295"/>
      <c r="L697" s="295"/>
      <c r="M697" s="295"/>
      <c r="N697" s="295">
        <v>12</v>
      </c>
      <c r="O697" s="295">
        <v>315</v>
      </c>
      <c r="P697" s="295"/>
      <c r="Q697" s="295"/>
      <c r="R697" s="295"/>
      <c r="S697" s="295"/>
      <c r="T697" s="295"/>
      <c r="U697" s="295"/>
      <c r="V697" s="295"/>
      <c r="W697" s="295"/>
      <c r="X697" s="295"/>
      <c r="Y697" s="426"/>
      <c r="Z697" s="410"/>
      <c r="AA697" s="410">
        <v>1</v>
      </c>
      <c r="AB697" s="410"/>
      <c r="AC697" s="410"/>
      <c r="AD697" s="410"/>
      <c r="AE697" s="410"/>
      <c r="AF697" s="415"/>
      <c r="AG697" s="415"/>
      <c r="AH697" s="415"/>
      <c r="AI697" s="415"/>
      <c r="AJ697" s="415"/>
      <c r="AK697" s="415"/>
      <c r="AL697" s="415"/>
      <c r="AM697" s="296">
        <f>SUM(Y697:AL697)</f>
        <v>1</v>
      </c>
    </row>
    <row r="698" spans="1:39" outlineLevel="1">
      <c r="A698" s="532"/>
      <c r="B698" s="294" t="s">
        <v>310</v>
      </c>
      <c r="C698" s="291" t="s">
        <v>810</v>
      </c>
      <c r="D698" s="295"/>
      <c r="E698" s="295"/>
      <c r="F698" s="295"/>
      <c r="G698" s="295"/>
      <c r="H698" s="295"/>
      <c r="I698" s="295"/>
      <c r="J698" s="295"/>
      <c r="K698" s="295"/>
      <c r="L698" s="295"/>
      <c r="M698" s="295"/>
      <c r="N698" s="295">
        <f>N697</f>
        <v>12</v>
      </c>
      <c r="O698" s="295"/>
      <c r="P698" s="295"/>
      <c r="Q698" s="295"/>
      <c r="R698" s="295"/>
      <c r="S698" s="295"/>
      <c r="T698" s="295"/>
      <c r="U698" s="295"/>
      <c r="V698" s="295"/>
      <c r="W698" s="295"/>
      <c r="X698" s="295"/>
      <c r="Y698" s="411">
        <f>Y697</f>
        <v>0</v>
      </c>
      <c r="Z698" s="411">
        <f t="shared" ref="Z698" si="1749">Z697</f>
        <v>0</v>
      </c>
      <c r="AA698" s="411">
        <f t="shared" ref="AA698" si="1750">AA697</f>
        <v>1</v>
      </c>
      <c r="AB698" s="411">
        <f t="shared" ref="AB698" si="1751">AB697</f>
        <v>0</v>
      </c>
      <c r="AC698" s="411">
        <f t="shared" ref="AC698" si="1752">AC697</f>
        <v>0</v>
      </c>
      <c r="AD698" s="411">
        <f t="shared" ref="AD698" si="1753">AD697</f>
        <v>0</v>
      </c>
      <c r="AE698" s="411">
        <f t="shared" ref="AE698" si="1754">AE697</f>
        <v>0</v>
      </c>
      <c r="AF698" s="411">
        <f t="shared" ref="AF698" si="1755">AF697</f>
        <v>0</v>
      </c>
      <c r="AG698" s="411">
        <f t="shared" ref="AG698" si="1756">AG697</f>
        <v>0</v>
      </c>
      <c r="AH698" s="411">
        <f t="shared" ref="AH698" si="1757">AH697</f>
        <v>0</v>
      </c>
      <c r="AI698" s="411">
        <f t="shared" ref="AI698" si="1758">AI697</f>
        <v>0</v>
      </c>
      <c r="AJ698" s="411">
        <f t="shared" ref="AJ698" si="1759">AJ697</f>
        <v>0</v>
      </c>
      <c r="AK698" s="411">
        <f t="shared" ref="AK698" si="1760">AK697</f>
        <v>0</v>
      </c>
      <c r="AL698" s="411">
        <f t="shared" ref="AL698" si="1761">AL697</f>
        <v>0</v>
      </c>
      <c r="AM698" s="306"/>
    </row>
    <row r="699" spans="1:39" outlineLevel="1">
      <c r="A699" s="532"/>
      <c r="B699" s="428"/>
      <c r="C699" s="291"/>
      <c r="D699" s="291"/>
      <c r="E699" s="291"/>
      <c r="F699" s="291"/>
      <c r="G699" s="291"/>
      <c r="H699" s="291"/>
      <c r="I699" s="291"/>
      <c r="J699" s="291"/>
      <c r="K699" s="291"/>
      <c r="L699" s="291"/>
      <c r="M699" s="291"/>
      <c r="N699" s="291"/>
      <c r="O699" s="291"/>
      <c r="P699" s="291"/>
      <c r="Q699" s="291"/>
      <c r="R699" s="291"/>
      <c r="S699" s="291"/>
      <c r="T699" s="291"/>
      <c r="U699" s="291"/>
      <c r="V699" s="291"/>
      <c r="W699" s="291"/>
      <c r="X699" s="291"/>
      <c r="Y699" s="412"/>
      <c r="Z699" s="425"/>
      <c r="AA699" s="425"/>
      <c r="AB699" s="425"/>
      <c r="AC699" s="425"/>
      <c r="AD699" s="425"/>
      <c r="AE699" s="425"/>
      <c r="AF699" s="425"/>
      <c r="AG699" s="425"/>
      <c r="AH699" s="425"/>
      <c r="AI699" s="425"/>
      <c r="AJ699" s="425"/>
      <c r="AK699" s="425"/>
      <c r="AL699" s="425"/>
      <c r="AM699" s="306"/>
    </row>
    <row r="700" spans="1:39" ht="15.75" outlineLevel="1">
      <c r="A700" s="532"/>
      <c r="B700" s="288" t="s">
        <v>501</v>
      </c>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outlineLevel="1">
      <c r="A701" s="532">
        <v>33</v>
      </c>
      <c r="B701" s="428" t="s">
        <v>125</v>
      </c>
      <c r="C701" s="291" t="s">
        <v>809</v>
      </c>
      <c r="D701" s="295">
        <v>517590.782499997</v>
      </c>
      <c r="E701" s="295"/>
      <c r="F701" s="295"/>
      <c r="G701" s="295"/>
      <c r="H701" s="295"/>
      <c r="I701" s="295"/>
      <c r="J701" s="295"/>
      <c r="K701" s="295"/>
      <c r="L701" s="295"/>
      <c r="M701" s="295"/>
      <c r="N701" s="295">
        <v>12</v>
      </c>
      <c r="O701" s="295">
        <v>51.105648900303613</v>
      </c>
      <c r="P701" s="295"/>
      <c r="Q701" s="295"/>
      <c r="R701" s="295"/>
      <c r="S701" s="295"/>
      <c r="T701" s="295"/>
      <c r="U701" s="295"/>
      <c r="V701" s="295"/>
      <c r="W701" s="295"/>
      <c r="X701" s="295"/>
      <c r="Y701" s="426"/>
      <c r="Z701" s="410">
        <v>0.48542713567839191</v>
      </c>
      <c r="AA701" s="410">
        <v>0.51457286432160809</v>
      </c>
      <c r="AB701" s="410"/>
      <c r="AC701" s="410"/>
      <c r="AD701" s="410"/>
      <c r="AE701" s="410"/>
      <c r="AF701" s="415"/>
      <c r="AG701" s="415"/>
      <c r="AH701" s="415"/>
      <c r="AI701" s="415"/>
      <c r="AJ701" s="415"/>
      <c r="AK701" s="415"/>
      <c r="AL701" s="415"/>
      <c r="AM701" s="296">
        <f>SUM(Y701:AL701)</f>
        <v>1</v>
      </c>
    </row>
    <row r="702" spans="1:39" outlineLevel="1">
      <c r="A702" s="532"/>
      <c r="B702" s="294" t="s">
        <v>310</v>
      </c>
      <c r="C702" s="291" t="s">
        <v>810</v>
      </c>
      <c r="D702" s="295">
        <v>0</v>
      </c>
      <c r="E702" s="295"/>
      <c r="F702" s="295"/>
      <c r="G702" s="295"/>
      <c r="H702" s="295"/>
      <c r="I702" s="295"/>
      <c r="J702" s="295"/>
      <c r="K702" s="295"/>
      <c r="L702" s="295"/>
      <c r="M702" s="295"/>
      <c r="N702" s="295">
        <f>N701</f>
        <v>12</v>
      </c>
      <c r="O702" s="295"/>
      <c r="P702" s="295"/>
      <c r="Q702" s="295"/>
      <c r="R702" s="295"/>
      <c r="S702" s="295"/>
      <c r="T702" s="295"/>
      <c r="U702" s="295"/>
      <c r="V702" s="295"/>
      <c r="W702" s="295"/>
      <c r="X702" s="295"/>
      <c r="Y702" s="411">
        <f>Y701</f>
        <v>0</v>
      </c>
      <c r="Z702" s="411">
        <f t="shared" ref="Z702" si="1762">Z701</f>
        <v>0.48542713567839191</v>
      </c>
      <c r="AA702" s="411">
        <f t="shared" ref="AA702" si="1763">AA701</f>
        <v>0.51457286432160809</v>
      </c>
      <c r="AB702" s="411">
        <f t="shared" ref="AB702" si="1764">AB701</f>
        <v>0</v>
      </c>
      <c r="AC702" s="411">
        <f t="shared" ref="AC702" si="1765">AC701</f>
        <v>0</v>
      </c>
      <c r="AD702" s="411">
        <f t="shared" ref="AD702" si="1766">AD701</f>
        <v>0</v>
      </c>
      <c r="AE702" s="411">
        <f t="shared" ref="AE702" si="1767">AE701</f>
        <v>0</v>
      </c>
      <c r="AF702" s="411">
        <f t="shared" ref="AF702" si="1768">AF701</f>
        <v>0</v>
      </c>
      <c r="AG702" s="411">
        <f t="shared" ref="AG702" si="1769">AG701</f>
        <v>0</v>
      </c>
      <c r="AH702" s="411">
        <f t="shared" ref="AH702" si="1770">AH701</f>
        <v>0</v>
      </c>
      <c r="AI702" s="411">
        <f t="shared" ref="AI702" si="1771">AI701</f>
        <v>0</v>
      </c>
      <c r="AJ702" s="411">
        <f t="shared" ref="AJ702" si="1772">AJ701</f>
        <v>0</v>
      </c>
      <c r="AK702" s="411">
        <f t="shared" ref="AK702" si="1773">AK701</f>
        <v>0</v>
      </c>
      <c r="AL702" s="411">
        <f t="shared" ref="AL702" si="1774">AL701</f>
        <v>0</v>
      </c>
      <c r="AM702" s="306"/>
    </row>
    <row r="703" spans="1:39" outlineLevel="1">
      <c r="A703" s="532"/>
      <c r="B703" s="428"/>
      <c r="C703" s="291"/>
      <c r="D703" s="291"/>
      <c r="E703" s="291"/>
      <c r="F703" s="291"/>
      <c r="G703" s="291"/>
      <c r="H703" s="291"/>
      <c r="I703" s="291"/>
      <c r="J703" s="291"/>
      <c r="K703" s="291"/>
      <c r="L703" s="291"/>
      <c r="M703" s="291"/>
      <c r="N703" s="291"/>
      <c r="O703" s="291"/>
      <c r="P703" s="291"/>
      <c r="Q703" s="291"/>
      <c r="R703" s="291"/>
      <c r="S703" s="291"/>
      <c r="T703" s="291"/>
      <c r="U703" s="291"/>
      <c r="V703" s="291"/>
      <c r="W703" s="291"/>
      <c r="X703" s="291"/>
      <c r="Y703" s="412"/>
      <c r="Z703" s="425"/>
      <c r="AA703" s="425"/>
      <c r="AB703" s="425"/>
      <c r="AC703" s="425"/>
      <c r="AD703" s="425"/>
      <c r="AE703" s="425"/>
      <c r="AF703" s="425"/>
      <c r="AG703" s="425"/>
      <c r="AH703" s="425"/>
      <c r="AI703" s="425"/>
      <c r="AJ703" s="425"/>
      <c r="AK703" s="425"/>
      <c r="AL703" s="425"/>
      <c r="AM703" s="306"/>
    </row>
    <row r="704" spans="1:39" outlineLevel="1">
      <c r="A704" s="532">
        <v>34</v>
      </c>
      <c r="B704" s="428" t="s">
        <v>764</v>
      </c>
      <c r="C704" s="291" t="s">
        <v>25</v>
      </c>
      <c r="D704" s="295">
        <v>189498.09563846493</v>
      </c>
      <c r="E704" s="295"/>
      <c r="F704" s="295"/>
      <c r="G704" s="295"/>
      <c r="H704" s="295"/>
      <c r="I704" s="295"/>
      <c r="J704" s="295"/>
      <c r="K704" s="295"/>
      <c r="L704" s="295"/>
      <c r="M704" s="295"/>
      <c r="N704" s="295">
        <v>0</v>
      </c>
      <c r="O704" s="295">
        <v>0</v>
      </c>
      <c r="P704" s="295"/>
      <c r="Q704" s="295"/>
      <c r="R704" s="295"/>
      <c r="S704" s="295"/>
      <c r="T704" s="295"/>
      <c r="U704" s="295"/>
      <c r="V704" s="295"/>
      <c r="W704" s="295"/>
      <c r="X704" s="295"/>
      <c r="Y704" s="426">
        <v>1</v>
      </c>
      <c r="Z704" s="410"/>
      <c r="AA704" s="410"/>
      <c r="AB704" s="410"/>
      <c r="AC704" s="410"/>
      <c r="AD704" s="410"/>
      <c r="AE704" s="410"/>
      <c r="AF704" s="415"/>
      <c r="AG704" s="415"/>
      <c r="AH704" s="415"/>
      <c r="AI704" s="415"/>
      <c r="AJ704" s="415"/>
      <c r="AK704" s="415"/>
      <c r="AL704" s="415"/>
      <c r="AM704" s="296">
        <f>SUM(Y704:AL704)</f>
        <v>1</v>
      </c>
    </row>
    <row r="705" spans="1:39" outlineLevel="1">
      <c r="A705" s="532"/>
      <c r="B705" s="294" t="s">
        <v>310</v>
      </c>
      <c r="C705" s="291" t="s">
        <v>163</v>
      </c>
      <c r="D705" s="295"/>
      <c r="E705" s="295"/>
      <c r="F705" s="295"/>
      <c r="G705" s="295"/>
      <c r="H705" s="295"/>
      <c r="I705" s="295"/>
      <c r="J705" s="295"/>
      <c r="K705" s="295"/>
      <c r="L705" s="295"/>
      <c r="M705" s="295"/>
      <c r="N705" s="295">
        <f>N704</f>
        <v>0</v>
      </c>
      <c r="O705" s="295"/>
      <c r="P705" s="295"/>
      <c r="Q705" s="295"/>
      <c r="R705" s="295"/>
      <c r="S705" s="295"/>
      <c r="T705" s="295"/>
      <c r="U705" s="295"/>
      <c r="V705" s="295"/>
      <c r="W705" s="295"/>
      <c r="X705" s="295"/>
      <c r="Y705" s="411">
        <f>Y704</f>
        <v>1</v>
      </c>
      <c r="Z705" s="411">
        <f t="shared" ref="Z705" si="1775">Z704</f>
        <v>0</v>
      </c>
      <c r="AA705" s="411">
        <f t="shared" ref="AA705" si="1776">AA704</f>
        <v>0</v>
      </c>
      <c r="AB705" s="411">
        <f t="shared" ref="AB705" si="1777">AB704</f>
        <v>0</v>
      </c>
      <c r="AC705" s="411">
        <f t="shared" ref="AC705" si="1778">AC704</f>
        <v>0</v>
      </c>
      <c r="AD705" s="411">
        <f t="shared" ref="AD705" si="1779">AD704</f>
        <v>0</v>
      </c>
      <c r="AE705" s="411">
        <f t="shared" ref="AE705" si="1780">AE704</f>
        <v>0</v>
      </c>
      <c r="AF705" s="411">
        <f t="shared" ref="AF705" si="1781">AF704</f>
        <v>0</v>
      </c>
      <c r="AG705" s="411">
        <f t="shared" ref="AG705" si="1782">AG704</f>
        <v>0</v>
      </c>
      <c r="AH705" s="411">
        <f t="shared" ref="AH705" si="1783">AH704</f>
        <v>0</v>
      </c>
      <c r="AI705" s="411">
        <f t="shared" ref="AI705" si="1784">AI704</f>
        <v>0</v>
      </c>
      <c r="AJ705" s="411">
        <f t="shared" ref="AJ705" si="1785">AJ704</f>
        <v>0</v>
      </c>
      <c r="AK705" s="411">
        <f t="shared" ref="AK705" si="1786">AK704</f>
        <v>0</v>
      </c>
      <c r="AL705" s="411">
        <f t="shared" ref="AL705" si="1787">AL704</f>
        <v>0</v>
      </c>
      <c r="AM705" s="306"/>
    </row>
    <row r="706" spans="1:39" outlineLevel="1">
      <c r="A706" s="532"/>
      <c r="B706" s="428"/>
      <c r="C706" s="291"/>
      <c r="D706" s="291"/>
      <c r="E706" s="291"/>
      <c r="F706" s="291"/>
      <c r="G706" s="291"/>
      <c r="H706" s="291"/>
      <c r="I706" s="291"/>
      <c r="J706" s="291"/>
      <c r="K706" s="291"/>
      <c r="L706" s="291"/>
      <c r="M706" s="291"/>
      <c r="N706" s="291"/>
      <c r="O706" s="291"/>
      <c r="P706" s="291"/>
      <c r="Q706" s="291"/>
      <c r="R706" s="291"/>
      <c r="S706" s="291"/>
      <c r="T706" s="291"/>
      <c r="U706" s="291"/>
      <c r="V706" s="291"/>
      <c r="W706" s="291"/>
      <c r="X706" s="291"/>
      <c r="Y706" s="412"/>
      <c r="Z706" s="425"/>
      <c r="AA706" s="425"/>
      <c r="AB706" s="425"/>
      <c r="AC706" s="425"/>
      <c r="AD706" s="425"/>
      <c r="AE706" s="425"/>
      <c r="AF706" s="425"/>
      <c r="AG706" s="425"/>
      <c r="AH706" s="425"/>
      <c r="AI706" s="425"/>
      <c r="AJ706" s="425"/>
      <c r="AK706" s="425"/>
      <c r="AL706" s="425"/>
      <c r="AM706" s="306"/>
    </row>
    <row r="707" spans="1:39" outlineLevel="1">
      <c r="A707" s="532">
        <v>35</v>
      </c>
      <c r="B707" s="428" t="s">
        <v>127</v>
      </c>
      <c r="C707" s="291" t="s">
        <v>25</v>
      </c>
      <c r="D707" s="295"/>
      <c r="E707" s="295"/>
      <c r="F707" s="295"/>
      <c r="G707" s="295"/>
      <c r="H707" s="295"/>
      <c r="I707" s="295"/>
      <c r="J707" s="295"/>
      <c r="K707" s="295"/>
      <c r="L707" s="295"/>
      <c r="M707" s="295"/>
      <c r="N707" s="295">
        <v>0</v>
      </c>
      <c r="O707" s="295"/>
      <c r="P707" s="295"/>
      <c r="Q707" s="295"/>
      <c r="R707" s="295"/>
      <c r="S707" s="295"/>
      <c r="T707" s="295"/>
      <c r="U707" s="295"/>
      <c r="V707" s="295"/>
      <c r="W707" s="295"/>
      <c r="X707" s="295"/>
      <c r="Y707" s="426"/>
      <c r="Z707" s="410"/>
      <c r="AA707" s="410"/>
      <c r="AB707" s="410"/>
      <c r="AC707" s="410"/>
      <c r="AD707" s="410"/>
      <c r="AE707" s="410"/>
      <c r="AF707" s="415"/>
      <c r="AG707" s="415"/>
      <c r="AH707" s="415"/>
      <c r="AI707" s="415"/>
      <c r="AJ707" s="415"/>
      <c r="AK707" s="415"/>
      <c r="AL707" s="415"/>
      <c r="AM707" s="296">
        <f>SUM(Y707:AL707)</f>
        <v>0</v>
      </c>
    </row>
    <row r="708" spans="1:39" outlineLevel="1">
      <c r="A708" s="532"/>
      <c r="B708" s="294" t="s">
        <v>310</v>
      </c>
      <c r="C708" s="291" t="s">
        <v>163</v>
      </c>
      <c r="D708" s="295"/>
      <c r="E708" s="295"/>
      <c r="F708" s="295"/>
      <c r="G708" s="295"/>
      <c r="H708" s="295"/>
      <c r="I708" s="295"/>
      <c r="J708" s="295"/>
      <c r="K708" s="295"/>
      <c r="L708" s="295"/>
      <c r="M708" s="295"/>
      <c r="N708" s="295">
        <f>N707</f>
        <v>0</v>
      </c>
      <c r="O708" s="295"/>
      <c r="P708" s="295"/>
      <c r="Q708" s="295"/>
      <c r="R708" s="295"/>
      <c r="S708" s="295"/>
      <c r="T708" s="295"/>
      <c r="U708" s="295"/>
      <c r="V708" s="295"/>
      <c r="W708" s="295"/>
      <c r="X708" s="295"/>
      <c r="Y708" s="411">
        <f>Y707</f>
        <v>0</v>
      </c>
      <c r="Z708" s="411">
        <f t="shared" ref="Z708" si="1788">Z707</f>
        <v>0</v>
      </c>
      <c r="AA708" s="411">
        <f t="shared" ref="AA708" si="1789">AA707</f>
        <v>0</v>
      </c>
      <c r="AB708" s="411">
        <f t="shared" ref="AB708" si="1790">AB707</f>
        <v>0</v>
      </c>
      <c r="AC708" s="411">
        <f t="shared" ref="AC708" si="1791">AC707</f>
        <v>0</v>
      </c>
      <c r="AD708" s="411">
        <f t="shared" ref="AD708" si="1792">AD707</f>
        <v>0</v>
      </c>
      <c r="AE708" s="411">
        <f t="shared" ref="AE708" si="1793">AE707</f>
        <v>0</v>
      </c>
      <c r="AF708" s="411">
        <f t="shared" ref="AF708" si="1794">AF707</f>
        <v>0</v>
      </c>
      <c r="AG708" s="411">
        <f t="shared" ref="AG708" si="1795">AG707</f>
        <v>0</v>
      </c>
      <c r="AH708" s="411">
        <f t="shared" ref="AH708" si="1796">AH707</f>
        <v>0</v>
      </c>
      <c r="AI708" s="411">
        <f t="shared" ref="AI708" si="1797">AI707</f>
        <v>0</v>
      </c>
      <c r="AJ708" s="411">
        <f t="shared" ref="AJ708" si="1798">AJ707</f>
        <v>0</v>
      </c>
      <c r="AK708" s="411">
        <f t="shared" ref="AK708" si="1799">AK707</f>
        <v>0</v>
      </c>
      <c r="AL708" s="411">
        <f t="shared" ref="AL708" si="1800">AL707</f>
        <v>0</v>
      </c>
      <c r="AM708" s="306"/>
    </row>
    <row r="709" spans="1:39" outlineLevel="1">
      <c r="A709" s="532"/>
      <c r="B709" s="431"/>
      <c r="C709" s="291"/>
      <c r="D709" s="291"/>
      <c r="E709" s="291"/>
      <c r="F709" s="291"/>
      <c r="G709" s="291"/>
      <c r="H709" s="291"/>
      <c r="I709" s="291"/>
      <c r="J709" s="291"/>
      <c r="K709" s="291"/>
      <c r="L709" s="291"/>
      <c r="M709" s="291"/>
      <c r="N709" s="291"/>
      <c r="O709" s="291"/>
      <c r="P709" s="291"/>
      <c r="Q709" s="291"/>
      <c r="R709" s="291"/>
      <c r="S709" s="291"/>
      <c r="T709" s="291"/>
      <c r="U709" s="291"/>
      <c r="V709" s="291"/>
      <c r="W709" s="291"/>
      <c r="X709" s="291"/>
      <c r="Y709" s="412"/>
      <c r="Z709" s="425"/>
      <c r="AA709" s="425"/>
      <c r="AB709" s="425"/>
      <c r="AC709" s="425"/>
      <c r="AD709" s="425"/>
      <c r="AE709" s="425"/>
      <c r="AF709" s="425"/>
      <c r="AG709" s="425"/>
      <c r="AH709" s="425"/>
      <c r="AI709" s="425"/>
      <c r="AJ709" s="425"/>
      <c r="AK709" s="425"/>
      <c r="AL709" s="425"/>
      <c r="AM709" s="306"/>
    </row>
    <row r="710" spans="1:39" ht="15.75" outlineLevel="1">
      <c r="A710" s="532"/>
      <c r="B710" s="288" t="s">
        <v>502</v>
      </c>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t="45" outlineLevel="1">
      <c r="A711" s="532">
        <v>36</v>
      </c>
      <c r="B711" s="428" t="s">
        <v>128</v>
      </c>
      <c r="C711" s="291" t="s">
        <v>25</v>
      </c>
      <c r="D711" s="295"/>
      <c r="E711" s="295"/>
      <c r="F711" s="295"/>
      <c r="G711" s="295"/>
      <c r="H711" s="295"/>
      <c r="I711" s="295"/>
      <c r="J711" s="295"/>
      <c r="K711" s="295"/>
      <c r="L711" s="295"/>
      <c r="M711" s="295"/>
      <c r="N711" s="295">
        <v>12</v>
      </c>
      <c r="O711" s="295"/>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outlineLevel="1">
      <c r="A712" s="532"/>
      <c r="B712" s="294" t="s">
        <v>310</v>
      </c>
      <c r="C712" s="291" t="s">
        <v>163</v>
      </c>
      <c r="D712" s="295"/>
      <c r="E712" s="295"/>
      <c r="F712" s="295"/>
      <c r="G712" s="295"/>
      <c r="H712" s="295"/>
      <c r="I712" s="295"/>
      <c r="J712" s="295"/>
      <c r="K712" s="295"/>
      <c r="L712" s="295"/>
      <c r="M712" s="295"/>
      <c r="N712" s="295">
        <f>N711</f>
        <v>12</v>
      </c>
      <c r="O712" s="295"/>
      <c r="P712" s="295"/>
      <c r="Q712" s="295"/>
      <c r="R712" s="295"/>
      <c r="S712" s="295"/>
      <c r="T712" s="295"/>
      <c r="U712" s="295"/>
      <c r="V712" s="295"/>
      <c r="W712" s="295"/>
      <c r="X712" s="295"/>
      <c r="Y712" s="411">
        <f>Y711</f>
        <v>0</v>
      </c>
      <c r="Z712" s="411">
        <f t="shared" ref="Z712" si="1801">Z711</f>
        <v>0</v>
      </c>
      <c r="AA712" s="411">
        <f t="shared" ref="AA712" si="1802">AA711</f>
        <v>0</v>
      </c>
      <c r="AB712" s="411">
        <f t="shared" ref="AB712" si="1803">AB711</f>
        <v>0</v>
      </c>
      <c r="AC712" s="411">
        <f t="shared" ref="AC712" si="1804">AC711</f>
        <v>0</v>
      </c>
      <c r="AD712" s="411">
        <f t="shared" ref="AD712" si="1805">AD711</f>
        <v>0</v>
      </c>
      <c r="AE712" s="411">
        <f t="shared" ref="AE712" si="1806">AE711</f>
        <v>0</v>
      </c>
      <c r="AF712" s="411">
        <f t="shared" ref="AF712" si="1807">AF711</f>
        <v>0</v>
      </c>
      <c r="AG712" s="411">
        <f t="shared" ref="AG712" si="1808">AG711</f>
        <v>0</v>
      </c>
      <c r="AH712" s="411">
        <f t="shared" ref="AH712" si="1809">AH711</f>
        <v>0</v>
      </c>
      <c r="AI712" s="411">
        <f t="shared" ref="AI712" si="1810">AI711</f>
        <v>0</v>
      </c>
      <c r="AJ712" s="411">
        <f t="shared" ref="AJ712" si="1811">AJ711</f>
        <v>0</v>
      </c>
      <c r="AK712" s="411">
        <f t="shared" ref="AK712" si="1812">AK711</f>
        <v>0</v>
      </c>
      <c r="AL712" s="411">
        <f t="shared" ref="AL712" si="1813">AL711</f>
        <v>0</v>
      </c>
      <c r="AM712" s="306"/>
    </row>
    <row r="713" spans="1:39" outlineLevel="1">
      <c r="A713" s="532"/>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0" outlineLevel="1">
      <c r="A714" s="532">
        <v>37</v>
      </c>
      <c r="B714" s="428" t="s">
        <v>129</v>
      </c>
      <c r="C714" s="291" t="s">
        <v>25</v>
      </c>
      <c r="D714" s="295"/>
      <c r="E714" s="295"/>
      <c r="F714" s="295"/>
      <c r="G714" s="295"/>
      <c r="H714" s="295"/>
      <c r="I714" s="295"/>
      <c r="J714" s="295"/>
      <c r="K714" s="295"/>
      <c r="L714" s="295"/>
      <c r="M714" s="295"/>
      <c r="N714" s="295">
        <v>12</v>
      </c>
      <c r="O714" s="295"/>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outlineLevel="1">
      <c r="A715" s="532"/>
      <c r="B715" s="294" t="s">
        <v>310</v>
      </c>
      <c r="C715" s="291" t="s">
        <v>163</v>
      </c>
      <c r="D715" s="295"/>
      <c r="E715" s="295"/>
      <c r="F715" s="295"/>
      <c r="G715" s="295"/>
      <c r="H715" s="295"/>
      <c r="I715" s="295"/>
      <c r="J715" s="295"/>
      <c r="K715" s="295"/>
      <c r="L715" s="295"/>
      <c r="M715" s="295"/>
      <c r="N715" s="295">
        <f>N714</f>
        <v>12</v>
      </c>
      <c r="O715" s="295"/>
      <c r="P715" s="295"/>
      <c r="Q715" s="295"/>
      <c r="R715" s="295"/>
      <c r="S715" s="295"/>
      <c r="T715" s="295"/>
      <c r="U715" s="295"/>
      <c r="V715" s="295"/>
      <c r="W715" s="295"/>
      <c r="X715" s="295"/>
      <c r="Y715" s="411">
        <f>Y714</f>
        <v>0</v>
      </c>
      <c r="Z715" s="411">
        <f t="shared" ref="Z715" si="1814">Z714</f>
        <v>0</v>
      </c>
      <c r="AA715" s="411">
        <f t="shared" ref="AA715" si="1815">AA714</f>
        <v>0</v>
      </c>
      <c r="AB715" s="411">
        <f t="shared" ref="AB715" si="1816">AB714</f>
        <v>0</v>
      </c>
      <c r="AC715" s="411">
        <f t="shared" ref="AC715" si="1817">AC714</f>
        <v>0</v>
      </c>
      <c r="AD715" s="411">
        <f t="shared" ref="AD715" si="1818">AD714</f>
        <v>0</v>
      </c>
      <c r="AE715" s="411">
        <f t="shared" ref="AE715" si="1819">AE714</f>
        <v>0</v>
      </c>
      <c r="AF715" s="411">
        <f t="shared" ref="AF715" si="1820">AF714</f>
        <v>0</v>
      </c>
      <c r="AG715" s="411">
        <f t="shared" ref="AG715" si="1821">AG714</f>
        <v>0</v>
      </c>
      <c r="AH715" s="411">
        <f t="shared" ref="AH715" si="1822">AH714</f>
        <v>0</v>
      </c>
      <c r="AI715" s="411">
        <f t="shared" ref="AI715" si="1823">AI714</f>
        <v>0</v>
      </c>
      <c r="AJ715" s="411">
        <f t="shared" ref="AJ715" si="1824">AJ714</f>
        <v>0</v>
      </c>
      <c r="AK715" s="411">
        <f t="shared" ref="AK715" si="1825">AK714</f>
        <v>0</v>
      </c>
      <c r="AL715" s="411">
        <f t="shared" ref="AL715" si="1826">AL714</f>
        <v>0</v>
      </c>
      <c r="AM715" s="306"/>
    </row>
    <row r="716" spans="1:39" outlineLevel="1">
      <c r="A716" s="532"/>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outlineLevel="1">
      <c r="A717" s="532">
        <v>38</v>
      </c>
      <c r="B717" s="428" t="s">
        <v>130</v>
      </c>
      <c r="C717" s="291" t="s">
        <v>25</v>
      </c>
      <c r="D717" s="295"/>
      <c r="E717" s="295"/>
      <c r="F717" s="295"/>
      <c r="G717" s="295"/>
      <c r="H717" s="295"/>
      <c r="I717" s="295"/>
      <c r="J717" s="295"/>
      <c r="K717" s="295"/>
      <c r="L717" s="295"/>
      <c r="M717" s="295"/>
      <c r="N717" s="295">
        <v>12</v>
      </c>
      <c r="O717" s="295"/>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outlineLevel="1">
      <c r="A718" s="532"/>
      <c r="B718" s="294" t="s">
        <v>310</v>
      </c>
      <c r="C718" s="291" t="s">
        <v>163</v>
      </c>
      <c r="D718" s="295"/>
      <c r="E718" s="295"/>
      <c r="F718" s="295"/>
      <c r="G718" s="295"/>
      <c r="H718" s="295"/>
      <c r="I718" s="295"/>
      <c r="J718" s="295"/>
      <c r="K718" s="295"/>
      <c r="L718" s="295"/>
      <c r="M718" s="295"/>
      <c r="N718" s="295">
        <f>N717</f>
        <v>12</v>
      </c>
      <c r="O718" s="295"/>
      <c r="P718" s="295"/>
      <c r="Q718" s="295"/>
      <c r="R718" s="295"/>
      <c r="S718" s="295"/>
      <c r="T718" s="295"/>
      <c r="U718" s="295"/>
      <c r="V718" s="295"/>
      <c r="W718" s="295"/>
      <c r="X718" s="295"/>
      <c r="Y718" s="411">
        <f>Y717</f>
        <v>0</v>
      </c>
      <c r="Z718" s="411">
        <f t="shared" ref="Z718" si="1827">Z717</f>
        <v>0</v>
      </c>
      <c r="AA718" s="411">
        <f t="shared" ref="AA718" si="1828">AA717</f>
        <v>0</v>
      </c>
      <c r="AB718" s="411">
        <f t="shared" ref="AB718" si="1829">AB717</f>
        <v>0</v>
      </c>
      <c r="AC718" s="411">
        <f t="shared" ref="AC718" si="1830">AC717</f>
        <v>0</v>
      </c>
      <c r="AD718" s="411">
        <f t="shared" ref="AD718" si="1831">AD717</f>
        <v>0</v>
      </c>
      <c r="AE718" s="411">
        <f t="shared" ref="AE718" si="1832">AE717</f>
        <v>0</v>
      </c>
      <c r="AF718" s="411">
        <f t="shared" ref="AF718" si="1833">AF717</f>
        <v>0</v>
      </c>
      <c r="AG718" s="411">
        <f t="shared" ref="AG718" si="1834">AG717</f>
        <v>0</v>
      </c>
      <c r="AH718" s="411">
        <f t="shared" ref="AH718" si="1835">AH717</f>
        <v>0</v>
      </c>
      <c r="AI718" s="411">
        <f t="shared" ref="AI718" si="1836">AI717</f>
        <v>0</v>
      </c>
      <c r="AJ718" s="411">
        <f t="shared" ref="AJ718" si="1837">AJ717</f>
        <v>0</v>
      </c>
      <c r="AK718" s="411">
        <f t="shared" ref="AK718" si="1838">AK717</f>
        <v>0</v>
      </c>
      <c r="AL718" s="411">
        <f t="shared" ref="AL718" si="1839">AL717</f>
        <v>0</v>
      </c>
      <c r="AM718" s="306"/>
    </row>
    <row r="719" spans="1:39" outlineLevel="1">
      <c r="A719" s="532"/>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30" outlineLevel="1">
      <c r="A720" s="532">
        <v>39</v>
      </c>
      <c r="B720" s="428" t="s">
        <v>131</v>
      </c>
      <c r="C720" s="291" t="s">
        <v>25</v>
      </c>
      <c r="D720" s="295"/>
      <c r="E720" s="295"/>
      <c r="F720" s="295"/>
      <c r="G720" s="295"/>
      <c r="H720" s="295"/>
      <c r="I720" s="295"/>
      <c r="J720" s="295"/>
      <c r="K720" s="295"/>
      <c r="L720" s="295"/>
      <c r="M720" s="295"/>
      <c r="N720" s="295">
        <v>12</v>
      </c>
      <c r="O720" s="295"/>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outlineLevel="1">
      <c r="A721" s="532"/>
      <c r="B721" s="294" t="s">
        <v>310</v>
      </c>
      <c r="C721" s="291" t="s">
        <v>163</v>
      </c>
      <c r="D721" s="295"/>
      <c r="E721" s="295"/>
      <c r="F721" s="295"/>
      <c r="G721" s="295"/>
      <c r="H721" s="295"/>
      <c r="I721" s="295"/>
      <c r="J721" s="295"/>
      <c r="K721" s="295"/>
      <c r="L721" s="295"/>
      <c r="M721" s="295"/>
      <c r="N721" s="295">
        <f>N720</f>
        <v>12</v>
      </c>
      <c r="O721" s="295"/>
      <c r="P721" s="295"/>
      <c r="Q721" s="295"/>
      <c r="R721" s="295"/>
      <c r="S721" s="295"/>
      <c r="T721" s="295"/>
      <c r="U721" s="295"/>
      <c r="V721" s="295"/>
      <c r="W721" s="295"/>
      <c r="X721" s="295"/>
      <c r="Y721" s="411">
        <f>Y720</f>
        <v>0</v>
      </c>
      <c r="Z721" s="411">
        <f t="shared" ref="Z721" si="1840">Z720</f>
        <v>0</v>
      </c>
      <c r="AA721" s="411">
        <f t="shared" ref="AA721" si="1841">AA720</f>
        <v>0</v>
      </c>
      <c r="AB721" s="411">
        <f t="shared" ref="AB721" si="1842">AB720</f>
        <v>0</v>
      </c>
      <c r="AC721" s="411">
        <f t="shared" ref="AC721" si="1843">AC720</f>
        <v>0</v>
      </c>
      <c r="AD721" s="411">
        <f t="shared" ref="AD721" si="1844">AD720</f>
        <v>0</v>
      </c>
      <c r="AE721" s="411">
        <f t="shared" ref="AE721" si="1845">AE720</f>
        <v>0</v>
      </c>
      <c r="AF721" s="411">
        <f t="shared" ref="AF721" si="1846">AF720</f>
        <v>0</v>
      </c>
      <c r="AG721" s="411">
        <f t="shared" ref="AG721" si="1847">AG720</f>
        <v>0</v>
      </c>
      <c r="AH721" s="411">
        <f t="shared" ref="AH721" si="1848">AH720</f>
        <v>0</v>
      </c>
      <c r="AI721" s="411">
        <f t="shared" ref="AI721" si="1849">AI720</f>
        <v>0</v>
      </c>
      <c r="AJ721" s="411">
        <f t="shared" ref="AJ721" si="1850">AJ720</f>
        <v>0</v>
      </c>
      <c r="AK721" s="411">
        <f t="shared" ref="AK721" si="1851">AK720</f>
        <v>0</v>
      </c>
      <c r="AL721" s="411">
        <f t="shared" ref="AL721" si="1852">AL720</f>
        <v>0</v>
      </c>
      <c r="AM721" s="306"/>
    </row>
    <row r="722" spans="1:39" outlineLevel="1">
      <c r="A722" s="532"/>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30" outlineLevel="1">
      <c r="A723" s="532">
        <v>40</v>
      </c>
      <c r="B723" s="428" t="s">
        <v>132</v>
      </c>
      <c r="C723" s="291" t="s">
        <v>25</v>
      </c>
      <c r="D723" s="295"/>
      <c r="E723" s="295"/>
      <c r="F723" s="295"/>
      <c r="G723" s="295"/>
      <c r="H723" s="295"/>
      <c r="I723" s="295"/>
      <c r="J723" s="295"/>
      <c r="K723" s="295"/>
      <c r="L723" s="295"/>
      <c r="M723" s="295"/>
      <c r="N723" s="295">
        <v>12</v>
      </c>
      <c r="O723" s="295"/>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outlineLevel="1">
      <c r="A724" s="532"/>
      <c r="B724" s="294" t="s">
        <v>310</v>
      </c>
      <c r="C724" s="291" t="s">
        <v>163</v>
      </c>
      <c r="D724" s="295"/>
      <c r="E724" s="295"/>
      <c r="F724" s="295"/>
      <c r="G724" s="295"/>
      <c r="H724" s="295"/>
      <c r="I724" s="295"/>
      <c r="J724" s="295"/>
      <c r="K724" s="295"/>
      <c r="L724" s="295"/>
      <c r="M724" s="295"/>
      <c r="N724" s="295">
        <f>N723</f>
        <v>12</v>
      </c>
      <c r="O724" s="295"/>
      <c r="P724" s="295"/>
      <c r="Q724" s="295"/>
      <c r="R724" s="295"/>
      <c r="S724" s="295"/>
      <c r="T724" s="295"/>
      <c r="U724" s="295"/>
      <c r="V724" s="295"/>
      <c r="W724" s="295"/>
      <c r="X724" s="295"/>
      <c r="Y724" s="411">
        <f>Y723</f>
        <v>0</v>
      </c>
      <c r="Z724" s="411">
        <f t="shared" ref="Z724" si="1853">Z723</f>
        <v>0</v>
      </c>
      <c r="AA724" s="411">
        <f t="shared" ref="AA724" si="1854">AA723</f>
        <v>0</v>
      </c>
      <c r="AB724" s="411">
        <f t="shared" ref="AB724" si="1855">AB723</f>
        <v>0</v>
      </c>
      <c r="AC724" s="411">
        <f t="shared" ref="AC724" si="1856">AC723</f>
        <v>0</v>
      </c>
      <c r="AD724" s="411">
        <f t="shared" ref="AD724" si="1857">AD723</f>
        <v>0</v>
      </c>
      <c r="AE724" s="411">
        <f t="shared" ref="AE724" si="1858">AE723</f>
        <v>0</v>
      </c>
      <c r="AF724" s="411">
        <f t="shared" ref="AF724" si="1859">AF723</f>
        <v>0</v>
      </c>
      <c r="AG724" s="411">
        <f t="shared" ref="AG724" si="1860">AG723</f>
        <v>0</v>
      </c>
      <c r="AH724" s="411">
        <f t="shared" ref="AH724" si="1861">AH723</f>
        <v>0</v>
      </c>
      <c r="AI724" s="411">
        <f t="shared" ref="AI724" si="1862">AI723</f>
        <v>0</v>
      </c>
      <c r="AJ724" s="411">
        <f t="shared" ref="AJ724" si="1863">AJ723</f>
        <v>0</v>
      </c>
      <c r="AK724" s="411">
        <f t="shared" ref="AK724" si="1864">AK723</f>
        <v>0</v>
      </c>
      <c r="AL724" s="411">
        <f t="shared" ref="AL724" si="1865">AL723</f>
        <v>0</v>
      </c>
      <c r="AM724" s="306"/>
    </row>
    <row r="725" spans="1:39" outlineLevel="1">
      <c r="A725" s="532"/>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45" outlineLevel="1">
      <c r="A726" s="532">
        <v>41</v>
      </c>
      <c r="B726" s="428" t="s">
        <v>133</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outlineLevel="1">
      <c r="A727" s="532"/>
      <c r="B727" s="294" t="s">
        <v>310</v>
      </c>
      <c r="C727" s="291" t="s">
        <v>163</v>
      </c>
      <c r="D727" s="295"/>
      <c r="E727" s="295"/>
      <c r="F727" s="295"/>
      <c r="G727" s="295"/>
      <c r="H727" s="295"/>
      <c r="I727" s="295"/>
      <c r="J727" s="295"/>
      <c r="K727" s="295"/>
      <c r="L727" s="295"/>
      <c r="M727" s="295"/>
      <c r="N727" s="295">
        <f>N726</f>
        <v>12</v>
      </c>
      <c r="O727" s="295"/>
      <c r="P727" s="295"/>
      <c r="Q727" s="295"/>
      <c r="R727" s="295"/>
      <c r="S727" s="295"/>
      <c r="T727" s="295"/>
      <c r="U727" s="295"/>
      <c r="V727" s="295"/>
      <c r="W727" s="295"/>
      <c r="X727" s="295"/>
      <c r="Y727" s="411">
        <f>Y726</f>
        <v>0</v>
      </c>
      <c r="Z727" s="411">
        <f t="shared" ref="Z727" si="1866">Z726</f>
        <v>0</v>
      </c>
      <c r="AA727" s="411">
        <f t="shared" ref="AA727" si="1867">AA726</f>
        <v>0</v>
      </c>
      <c r="AB727" s="411">
        <f t="shared" ref="AB727" si="1868">AB726</f>
        <v>0</v>
      </c>
      <c r="AC727" s="411">
        <f t="shared" ref="AC727" si="1869">AC726</f>
        <v>0</v>
      </c>
      <c r="AD727" s="411">
        <f t="shared" ref="AD727" si="1870">AD726</f>
        <v>0</v>
      </c>
      <c r="AE727" s="411">
        <f t="shared" ref="AE727" si="1871">AE726</f>
        <v>0</v>
      </c>
      <c r="AF727" s="411">
        <f t="shared" ref="AF727" si="1872">AF726</f>
        <v>0</v>
      </c>
      <c r="AG727" s="411">
        <f t="shared" ref="AG727" si="1873">AG726</f>
        <v>0</v>
      </c>
      <c r="AH727" s="411">
        <f t="shared" ref="AH727" si="1874">AH726</f>
        <v>0</v>
      </c>
      <c r="AI727" s="411">
        <f t="shared" ref="AI727" si="1875">AI726</f>
        <v>0</v>
      </c>
      <c r="AJ727" s="411">
        <f t="shared" ref="AJ727" si="1876">AJ726</f>
        <v>0</v>
      </c>
      <c r="AK727" s="411">
        <f t="shared" ref="AK727" si="1877">AK726</f>
        <v>0</v>
      </c>
      <c r="AL727" s="411">
        <f t="shared" ref="AL727" si="1878">AL726</f>
        <v>0</v>
      </c>
      <c r="AM727" s="306"/>
    </row>
    <row r="728" spans="1:39" outlineLevel="1">
      <c r="A728" s="532"/>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45" outlineLevel="1">
      <c r="A729" s="532">
        <v>42</v>
      </c>
      <c r="B729" s="428" t="s">
        <v>134</v>
      </c>
      <c r="C729" s="291" t="s">
        <v>25</v>
      </c>
      <c r="D729" s="295"/>
      <c r="E729" s="295"/>
      <c r="F729" s="295"/>
      <c r="G729" s="295"/>
      <c r="H729" s="295"/>
      <c r="I729" s="295"/>
      <c r="J729" s="295"/>
      <c r="K729" s="295"/>
      <c r="L729" s="295"/>
      <c r="M729" s="295"/>
      <c r="N729" s="291"/>
      <c r="O729" s="295"/>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outlineLevel="1">
      <c r="A730" s="532"/>
      <c r="B730" s="294" t="s">
        <v>310</v>
      </c>
      <c r="C730" s="291" t="s">
        <v>163</v>
      </c>
      <c r="D730" s="295"/>
      <c r="E730" s="295"/>
      <c r="F730" s="295"/>
      <c r="G730" s="295"/>
      <c r="H730" s="295"/>
      <c r="I730" s="295"/>
      <c r="J730" s="295"/>
      <c r="K730" s="295"/>
      <c r="L730" s="295"/>
      <c r="M730" s="295"/>
      <c r="N730" s="468"/>
      <c r="O730" s="295"/>
      <c r="P730" s="295"/>
      <c r="Q730" s="295"/>
      <c r="R730" s="295"/>
      <c r="S730" s="295"/>
      <c r="T730" s="295"/>
      <c r="U730" s="295"/>
      <c r="V730" s="295"/>
      <c r="W730" s="295"/>
      <c r="X730" s="295"/>
      <c r="Y730" s="411">
        <f>Y729</f>
        <v>0</v>
      </c>
      <c r="Z730" s="411">
        <f t="shared" ref="Z730" si="1879">Z729</f>
        <v>0</v>
      </c>
      <c r="AA730" s="411">
        <f t="shared" ref="AA730" si="1880">AA729</f>
        <v>0</v>
      </c>
      <c r="AB730" s="411">
        <f t="shared" ref="AB730" si="1881">AB729</f>
        <v>0</v>
      </c>
      <c r="AC730" s="411">
        <f t="shared" ref="AC730" si="1882">AC729</f>
        <v>0</v>
      </c>
      <c r="AD730" s="411">
        <f t="shared" ref="AD730" si="1883">AD729</f>
        <v>0</v>
      </c>
      <c r="AE730" s="411">
        <f t="shared" ref="AE730" si="1884">AE729</f>
        <v>0</v>
      </c>
      <c r="AF730" s="411">
        <f t="shared" ref="AF730" si="1885">AF729</f>
        <v>0</v>
      </c>
      <c r="AG730" s="411">
        <f t="shared" ref="AG730" si="1886">AG729</f>
        <v>0</v>
      </c>
      <c r="AH730" s="411">
        <f t="shared" ref="AH730" si="1887">AH729</f>
        <v>0</v>
      </c>
      <c r="AI730" s="411">
        <f t="shared" ref="AI730" si="1888">AI729</f>
        <v>0</v>
      </c>
      <c r="AJ730" s="411">
        <f t="shared" ref="AJ730" si="1889">AJ729</f>
        <v>0</v>
      </c>
      <c r="AK730" s="411">
        <f t="shared" ref="AK730" si="1890">AK729</f>
        <v>0</v>
      </c>
      <c r="AL730" s="411">
        <f t="shared" ref="AL730" si="1891">AL729</f>
        <v>0</v>
      </c>
      <c r="AM730" s="306"/>
    </row>
    <row r="731" spans="1:39" outlineLevel="1">
      <c r="A731" s="532"/>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30" outlineLevel="1">
      <c r="A732" s="532">
        <v>43</v>
      </c>
      <c r="B732" s="428" t="s">
        <v>135</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outlineLevel="1">
      <c r="A733" s="532"/>
      <c r="B733" s="294" t="s">
        <v>310</v>
      </c>
      <c r="C733" s="291" t="s">
        <v>163</v>
      </c>
      <c r="D733" s="295"/>
      <c r="E733" s="295"/>
      <c r="F733" s="295"/>
      <c r="G733" s="295"/>
      <c r="H733" s="295"/>
      <c r="I733" s="295"/>
      <c r="J733" s="295"/>
      <c r="K733" s="295"/>
      <c r="L733" s="295"/>
      <c r="M733" s="295"/>
      <c r="N733" s="295">
        <f>N732</f>
        <v>12</v>
      </c>
      <c r="O733" s="295"/>
      <c r="P733" s="295"/>
      <c r="Q733" s="295"/>
      <c r="R733" s="295"/>
      <c r="S733" s="295"/>
      <c r="T733" s="295"/>
      <c r="U733" s="295"/>
      <c r="V733" s="295"/>
      <c r="W733" s="295"/>
      <c r="X733" s="295"/>
      <c r="Y733" s="411">
        <f>Y732</f>
        <v>0</v>
      </c>
      <c r="Z733" s="411">
        <f t="shared" ref="Z733" si="1892">Z732</f>
        <v>0</v>
      </c>
      <c r="AA733" s="411">
        <f t="shared" ref="AA733" si="1893">AA732</f>
        <v>0</v>
      </c>
      <c r="AB733" s="411">
        <f t="shared" ref="AB733" si="1894">AB732</f>
        <v>0</v>
      </c>
      <c r="AC733" s="411">
        <f t="shared" ref="AC733" si="1895">AC732</f>
        <v>0</v>
      </c>
      <c r="AD733" s="411">
        <f t="shared" ref="AD733" si="1896">AD732</f>
        <v>0</v>
      </c>
      <c r="AE733" s="411">
        <f t="shared" ref="AE733" si="1897">AE732</f>
        <v>0</v>
      </c>
      <c r="AF733" s="411">
        <f t="shared" ref="AF733" si="1898">AF732</f>
        <v>0</v>
      </c>
      <c r="AG733" s="411">
        <f t="shared" ref="AG733" si="1899">AG732</f>
        <v>0</v>
      </c>
      <c r="AH733" s="411">
        <f t="shared" ref="AH733" si="1900">AH732</f>
        <v>0</v>
      </c>
      <c r="AI733" s="411">
        <f t="shared" ref="AI733" si="1901">AI732</f>
        <v>0</v>
      </c>
      <c r="AJ733" s="411">
        <f t="shared" ref="AJ733" si="1902">AJ732</f>
        <v>0</v>
      </c>
      <c r="AK733" s="411">
        <f t="shared" ref="AK733" si="1903">AK732</f>
        <v>0</v>
      </c>
      <c r="AL733" s="411">
        <f t="shared" ref="AL733" si="1904">AL732</f>
        <v>0</v>
      </c>
      <c r="AM733" s="306"/>
    </row>
    <row r="734" spans="1:39" outlineLevel="1">
      <c r="A734" s="532"/>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45" outlineLevel="1">
      <c r="A735" s="532">
        <v>44</v>
      </c>
      <c r="B735" s="428" t="s">
        <v>136</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outlineLevel="1">
      <c r="A736" s="532"/>
      <c r="B736" s="294" t="s">
        <v>310</v>
      </c>
      <c r="C736" s="291" t="s">
        <v>163</v>
      </c>
      <c r="D736" s="295"/>
      <c r="E736" s="295"/>
      <c r="F736" s="295"/>
      <c r="G736" s="295"/>
      <c r="H736" s="295"/>
      <c r="I736" s="295"/>
      <c r="J736" s="295"/>
      <c r="K736" s="295"/>
      <c r="L736" s="295"/>
      <c r="M736" s="295"/>
      <c r="N736" s="295">
        <f>N735</f>
        <v>12</v>
      </c>
      <c r="O736" s="295"/>
      <c r="P736" s="295"/>
      <c r="Q736" s="295"/>
      <c r="R736" s="295"/>
      <c r="S736" s="295"/>
      <c r="T736" s="295"/>
      <c r="U736" s="295"/>
      <c r="V736" s="295"/>
      <c r="W736" s="295"/>
      <c r="X736" s="295"/>
      <c r="Y736" s="411">
        <f>Y735</f>
        <v>0</v>
      </c>
      <c r="Z736" s="411">
        <f t="shared" ref="Z736" si="1905">Z735</f>
        <v>0</v>
      </c>
      <c r="AA736" s="411">
        <f t="shared" ref="AA736" si="1906">AA735</f>
        <v>0</v>
      </c>
      <c r="AB736" s="411">
        <f t="shared" ref="AB736" si="1907">AB735</f>
        <v>0</v>
      </c>
      <c r="AC736" s="411">
        <f t="shared" ref="AC736" si="1908">AC735</f>
        <v>0</v>
      </c>
      <c r="AD736" s="411">
        <f t="shared" ref="AD736" si="1909">AD735</f>
        <v>0</v>
      </c>
      <c r="AE736" s="411">
        <f t="shared" ref="AE736" si="1910">AE735</f>
        <v>0</v>
      </c>
      <c r="AF736" s="411">
        <f t="shared" ref="AF736" si="1911">AF735</f>
        <v>0</v>
      </c>
      <c r="AG736" s="411">
        <f t="shared" ref="AG736" si="1912">AG735</f>
        <v>0</v>
      </c>
      <c r="AH736" s="411">
        <f t="shared" ref="AH736" si="1913">AH735</f>
        <v>0</v>
      </c>
      <c r="AI736" s="411">
        <f t="shared" ref="AI736" si="1914">AI735</f>
        <v>0</v>
      </c>
      <c r="AJ736" s="411">
        <f t="shared" ref="AJ736" si="1915">AJ735</f>
        <v>0</v>
      </c>
      <c r="AK736" s="411">
        <f t="shared" ref="AK736" si="1916">AK735</f>
        <v>0</v>
      </c>
      <c r="AL736" s="411">
        <f t="shared" ref="AL736" si="1917">AL735</f>
        <v>0</v>
      </c>
      <c r="AM736" s="306"/>
    </row>
    <row r="737" spans="1:39" outlineLevel="1">
      <c r="A737" s="532"/>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39" ht="30" outlineLevel="1">
      <c r="A738" s="532">
        <v>45</v>
      </c>
      <c r="B738" s="428" t="s">
        <v>137</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39" outlineLevel="1">
      <c r="A739" s="532"/>
      <c r="B739" s="294" t="s">
        <v>310</v>
      </c>
      <c r="C739" s="291" t="s">
        <v>163</v>
      </c>
      <c r="D739" s="295"/>
      <c r="E739" s="295"/>
      <c r="F739" s="295"/>
      <c r="G739" s="295"/>
      <c r="H739" s="295"/>
      <c r="I739" s="295"/>
      <c r="J739" s="295"/>
      <c r="K739" s="295"/>
      <c r="L739" s="295"/>
      <c r="M739" s="295"/>
      <c r="N739" s="295">
        <f>N738</f>
        <v>12</v>
      </c>
      <c r="O739" s="295"/>
      <c r="P739" s="295"/>
      <c r="Q739" s="295"/>
      <c r="R739" s="295"/>
      <c r="S739" s="295"/>
      <c r="T739" s="295"/>
      <c r="U739" s="295"/>
      <c r="V739" s="295"/>
      <c r="W739" s="295"/>
      <c r="X739" s="295"/>
      <c r="Y739" s="411">
        <f>Y738</f>
        <v>0</v>
      </c>
      <c r="Z739" s="411">
        <f t="shared" ref="Z739" si="1918">Z738</f>
        <v>0</v>
      </c>
      <c r="AA739" s="411">
        <f t="shared" ref="AA739" si="1919">AA738</f>
        <v>0</v>
      </c>
      <c r="AB739" s="411">
        <f t="shared" ref="AB739" si="1920">AB738</f>
        <v>0</v>
      </c>
      <c r="AC739" s="411">
        <f t="shared" ref="AC739" si="1921">AC738</f>
        <v>0</v>
      </c>
      <c r="AD739" s="411">
        <f t="shared" ref="AD739" si="1922">AD738</f>
        <v>0</v>
      </c>
      <c r="AE739" s="411">
        <f t="shared" ref="AE739" si="1923">AE738</f>
        <v>0</v>
      </c>
      <c r="AF739" s="411">
        <f t="shared" ref="AF739" si="1924">AF738</f>
        <v>0</v>
      </c>
      <c r="AG739" s="411">
        <f t="shared" ref="AG739" si="1925">AG738</f>
        <v>0</v>
      </c>
      <c r="AH739" s="411">
        <f t="shared" ref="AH739" si="1926">AH738</f>
        <v>0</v>
      </c>
      <c r="AI739" s="411">
        <f t="shared" ref="AI739" si="1927">AI738</f>
        <v>0</v>
      </c>
      <c r="AJ739" s="411">
        <f t="shared" ref="AJ739" si="1928">AJ738</f>
        <v>0</v>
      </c>
      <c r="AK739" s="411">
        <f t="shared" ref="AK739" si="1929">AK738</f>
        <v>0</v>
      </c>
      <c r="AL739" s="411">
        <f t="shared" ref="AL739" si="1930">AL738</f>
        <v>0</v>
      </c>
      <c r="AM739" s="306"/>
    </row>
    <row r="740" spans="1:39" outlineLevel="1">
      <c r="A740" s="532"/>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39" ht="30" outlineLevel="1">
      <c r="A741" s="532">
        <v>46</v>
      </c>
      <c r="B741" s="428" t="s">
        <v>138</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39" outlineLevel="1">
      <c r="A742" s="532"/>
      <c r="B742" s="294" t="s">
        <v>310</v>
      </c>
      <c r="C742" s="291" t="s">
        <v>163</v>
      </c>
      <c r="D742" s="295"/>
      <c r="E742" s="295"/>
      <c r="F742" s="295"/>
      <c r="G742" s="295"/>
      <c r="H742" s="295"/>
      <c r="I742" s="295"/>
      <c r="J742" s="295"/>
      <c r="K742" s="295"/>
      <c r="L742" s="295"/>
      <c r="M742" s="295"/>
      <c r="N742" s="295">
        <f>N741</f>
        <v>12</v>
      </c>
      <c r="O742" s="295"/>
      <c r="P742" s="295"/>
      <c r="Q742" s="295"/>
      <c r="R742" s="295"/>
      <c r="S742" s="295"/>
      <c r="T742" s="295"/>
      <c r="U742" s="295"/>
      <c r="V742" s="295"/>
      <c r="W742" s="295"/>
      <c r="X742" s="295"/>
      <c r="Y742" s="411">
        <f>Y741</f>
        <v>0</v>
      </c>
      <c r="Z742" s="411">
        <f t="shared" ref="Z742" si="1931">Z741</f>
        <v>0</v>
      </c>
      <c r="AA742" s="411">
        <f t="shared" ref="AA742" si="1932">AA741</f>
        <v>0</v>
      </c>
      <c r="AB742" s="411">
        <f t="shared" ref="AB742" si="1933">AB741</f>
        <v>0</v>
      </c>
      <c r="AC742" s="411">
        <f t="shared" ref="AC742" si="1934">AC741</f>
        <v>0</v>
      </c>
      <c r="AD742" s="411">
        <f t="shared" ref="AD742" si="1935">AD741</f>
        <v>0</v>
      </c>
      <c r="AE742" s="411">
        <f t="shared" ref="AE742" si="1936">AE741</f>
        <v>0</v>
      </c>
      <c r="AF742" s="411">
        <f t="shared" ref="AF742" si="1937">AF741</f>
        <v>0</v>
      </c>
      <c r="AG742" s="411">
        <f t="shared" ref="AG742" si="1938">AG741</f>
        <v>0</v>
      </c>
      <c r="AH742" s="411">
        <f t="shared" ref="AH742" si="1939">AH741</f>
        <v>0</v>
      </c>
      <c r="AI742" s="411">
        <f t="shared" ref="AI742" si="1940">AI741</f>
        <v>0</v>
      </c>
      <c r="AJ742" s="411">
        <f t="shared" ref="AJ742" si="1941">AJ741</f>
        <v>0</v>
      </c>
      <c r="AK742" s="411">
        <f t="shared" ref="AK742" si="1942">AK741</f>
        <v>0</v>
      </c>
      <c r="AL742" s="411">
        <f t="shared" ref="AL742" si="1943">AL741</f>
        <v>0</v>
      </c>
      <c r="AM742" s="306"/>
    </row>
    <row r="743" spans="1:39" outlineLevel="1">
      <c r="A743" s="532"/>
      <c r="B743" s="428"/>
      <c r="C743" s="291"/>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25"/>
      <c r="AA743" s="425"/>
      <c r="AB743" s="425"/>
      <c r="AC743" s="425"/>
      <c r="AD743" s="425"/>
      <c r="AE743" s="425"/>
      <c r="AF743" s="425"/>
      <c r="AG743" s="425"/>
      <c r="AH743" s="425"/>
      <c r="AI743" s="425"/>
      <c r="AJ743" s="425"/>
      <c r="AK743" s="425"/>
      <c r="AL743" s="425"/>
      <c r="AM743" s="306"/>
    </row>
    <row r="744" spans="1:39" ht="30" outlineLevel="1">
      <c r="A744" s="532">
        <v>47</v>
      </c>
      <c r="B744" s="428" t="s">
        <v>139</v>
      </c>
      <c r="C744" s="291" t="s">
        <v>25</v>
      </c>
      <c r="D744" s="295"/>
      <c r="E744" s="295"/>
      <c r="F744" s="295"/>
      <c r="G744" s="295"/>
      <c r="H744" s="295"/>
      <c r="I744" s="295"/>
      <c r="J744" s="295"/>
      <c r="K744" s="295"/>
      <c r="L744" s="295"/>
      <c r="M744" s="295"/>
      <c r="N744" s="295">
        <v>12</v>
      </c>
      <c r="O744" s="295"/>
      <c r="P744" s="295"/>
      <c r="Q744" s="295"/>
      <c r="R744" s="295"/>
      <c r="S744" s="295"/>
      <c r="T744" s="295"/>
      <c r="U744" s="295"/>
      <c r="V744" s="295"/>
      <c r="W744" s="295"/>
      <c r="X744" s="295"/>
      <c r="Y744" s="426"/>
      <c r="Z744" s="410"/>
      <c r="AA744" s="410"/>
      <c r="AB744" s="410"/>
      <c r="AC744" s="410"/>
      <c r="AD744" s="410"/>
      <c r="AE744" s="410"/>
      <c r="AF744" s="415"/>
      <c r="AG744" s="415"/>
      <c r="AH744" s="415"/>
      <c r="AI744" s="415"/>
      <c r="AJ744" s="415"/>
      <c r="AK744" s="415"/>
      <c r="AL744" s="415"/>
      <c r="AM744" s="296">
        <f>SUM(Y744:AL744)</f>
        <v>0</v>
      </c>
    </row>
    <row r="745" spans="1:39" outlineLevel="1">
      <c r="A745" s="532"/>
      <c r="B745" s="294" t="s">
        <v>310</v>
      </c>
      <c r="C745" s="291" t="s">
        <v>163</v>
      </c>
      <c r="D745" s="295"/>
      <c r="E745" s="295"/>
      <c r="F745" s="295"/>
      <c r="G745" s="295"/>
      <c r="H745" s="295"/>
      <c r="I745" s="295"/>
      <c r="J745" s="295"/>
      <c r="K745" s="295"/>
      <c r="L745" s="295"/>
      <c r="M745" s="295"/>
      <c r="N745" s="295">
        <f>N744</f>
        <v>12</v>
      </c>
      <c r="O745" s="295"/>
      <c r="P745" s="295"/>
      <c r="Q745" s="295"/>
      <c r="R745" s="295"/>
      <c r="S745" s="295"/>
      <c r="T745" s="295"/>
      <c r="U745" s="295"/>
      <c r="V745" s="295"/>
      <c r="W745" s="295"/>
      <c r="X745" s="295"/>
      <c r="Y745" s="411">
        <f>Y744</f>
        <v>0</v>
      </c>
      <c r="Z745" s="411">
        <f t="shared" ref="Z745" si="1944">Z744</f>
        <v>0</v>
      </c>
      <c r="AA745" s="411">
        <f t="shared" ref="AA745" si="1945">AA744</f>
        <v>0</v>
      </c>
      <c r="AB745" s="411">
        <f t="shared" ref="AB745" si="1946">AB744</f>
        <v>0</v>
      </c>
      <c r="AC745" s="411">
        <f t="shared" ref="AC745" si="1947">AC744</f>
        <v>0</v>
      </c>
      <c r="AD745" s="411">
        <f t="shared" ref="AD745" si="1948">AD744</f>
        <v>0</v>
      </c>
      <c r="AE745" s="411">
        <f t="shared" ref="AE745" si="1949">AE744</f>
        <v>0</v>
      </c>
      <c r="AF745" s="411">
        <f t="shared" ref="AF745" si="1950">AF744</f>
        <v>0</v>
      </c>
      <c r="AG745" s="411">
        <f t="shared" ref="AG745" si="1951">AG744</f>
        <v>0</v>
      </c>
      <c r="AH745" s="411">
        <f t="shared" ref="AH745" si="1952">AH744</f>
        <v>0</v>
      </c>
      <c r="AI745" s="411">
        <f t="shared" ref="AI745" si="1953">AI744</f>
        <v>0</v>
      </c>
      <c r="AJ745" s="411">
        <f t="shared" ref="AJ745" si="1954">AJ744</f>
        <v>0</v>
      </c>
      <c r="AK745" s="411">
        <f t="shared" ref="AK745" si="1955">AK744</f>
        <v>0</v>
      </c>
      <c r="AL745" s="411">
        <f t="shared" ref="AL745" si="1956">AL744</f>
        <v>0</v>
      </c>
      <c r="AM745" s="306"/>
    </row>
    <row r="746" spans="1:39" outlineLevel="1">
      <c r="A746" s="532"/>
      <c r="B746" s="428"/>
      <c r="C746" s="291"/>
      <c r="D746" s="291"/>
      <c r="E746" s="291"/>
      <c r="F746" s="291"/>
      <c r="G746" s="291"/>
      <c r="H746" s="291"/>
      <c r="I746" s="291"/>
      <c r="J746" s="291"/>
      <c r="K746" s="291"/>
      <c r="L746" s="291"/>
      <c r="M746" s="291"/>
      <c r="N746" s="291"/>
      <c r="O746" s="291"/>
      <c r="P746" s="291"/>
      <c r="Q746" s="291"/>
      <c r="R746" s="291"/>
      <c r="S746" s="291"/>
      <c r="T746" s="291"/>
      <c r="U746" s="291"/>
      <c r="V746" s="291"/>
      <c r="W746" s="291"/>
      <c r="X746" s="291"/>
      <c r="Y746" s="412"/>
      <c r="Z746" s="425"/>
      <c r="AA746" s="425"/>
      <c r="AB746" s="425"/>
      <c r="AC746" s="425"/>
      <c r="AD746" s="425"/>
      <c r="AE746" s="425"/>
      <c r="AF746" s="425"/>
      <c r="AG746" s="425"/>
      <c r="AH746" s="425"/>
      <c r="AI746" s="425"/>
      <c r="AJ746" s="425"/>
      <c r="AK746" s="425"/>
      <c r="AL746" s="425"/>
      <c r="AM746" s="306"/>
    </row>
    <row r="747" spans="1:39" ht="45" outlineLevel="1">
      <c r="A747" s="532">
        <v>48</v>
      </c>
      <c r="B747" s="428" t="s">
        <v>140</v>
      </c>
      <c r="C747" s="291" t="s">
        <v>25</v>
      </c>
      <c r="D747" s="295"/>
      <c r="E747" s="295"/>
      <c r="F747" s="295"/>
      <c r="G747" s="295"/>
      <c r="H747" s="295"/>
      <c r="I747" s="295"/>
      <c r="J747" s="295"/>
      <c r="K747" s="295"/>
      <c r="L747" s="295"/>
      <c r="M747" s="295"/>
      <c r="N747" s="295">
        <v>12</v>
      </c>
      <c r="O747" s="295"/>
      <c r="P747" s="295"/>
      <c r="Q747" s="295"/>
      <c r="R747" s="295"/>
      <c r="S747" s="295"/>
      <c r="T747" s="295"/>
      <c r="U747" s="295"/>
      <c r="V747" s="295"/>
      <c r="W747" s="295"/>
      <c r="X747" s="295"/>
      <c r="Y747" s="426"/>
      <c r="Z747" s="410"/>
      <c r="AA747" s="410"/>
      <c r="AB747" s="410"/>
      <c r="AC747" s="410"/>
      <c r="AD747" s="410"/>
      <c r="AE747" s="410"/>
      <c r="AF747" s="415"/>
      <c r="AG747" s="415"/>
      <c r="AH747" s="415"/>
      <c r="AI747" s="415"/>
      <c r="AJ747" s="415"/>
      <c r="AK747" s="415"/>
      <c r="AL747" s="415"/>
      <c r="AM747" s="296">
        <f>SUM(Y747:AL747)</f>
        <v>0</v>
      </c>
    </row>
    <row r="748" spans="1:39" outlineLevel="1">
      <c r="A748" s="532"/>
      <c r="B748" s="294" t="s">
        <v>310</v>
      </c>
      <c r="C748" s="291" t="s">
        <v>163</v>
      </c>
      <c r="D748" s="295"/>
      <c r="E748" s="295"/>
      <c r="F748" s="295"/>
      <c r="G748" s="295"/>
      <c r="H748" s="295"/>
      <c r="I748" s="295"/>
      <c r="J748" s="295"/>
      <c r="K748" s="295"/>
      <c r="L748" s="295"/>
      <c r="M748" s="295"/>
      <c r="N748" s="295">
        <f>N747</f>
        <v>12</v>
      </c>
      <c r="O748" s="295"/>
      <c r="P748" s="295"/>
      <c r="Q748" s="295"/>
      <c r="R748" s="295"/>
      <c r="S748" s="295"/>
      <c r="T748" s="295"/>
      <c r="U748" s="295"/>
      <c r="V748" s="295"/>
      <c r="W748" s="295"/>
      <c r="X748" s="295"/>
      <c r="Y748" s="411">
        <f>Y747</f>
        <v>0</v>
      </c>
      <c r="Z748" s="411">
        <f t="shared" ref="Z748" si="1957">Z747</f>
        <v>0</v>
      </c>
      <c r="AA748" s="411">
        <f t="shared" ref="AA748" si="1958">AA747</f>
        <v>0</v>
      </c>
      <c r="AB748" s="411">
        <f t="shared" ref="AB748" si="1959">AB747</f>
        <v>0</v>
      </c>
      <c r="AC748" s="411">
        <f t="shared" ref="AC748" si="1960">AC747</f>
        <v>0</v>
      </c>
      <c r="AD748" s="411">
        <f t="shared" ref="AD748" si="1961">AD747</f>
        <v>0</v>
      </c>
      <c r="AE748" s="411">
        <f t="shared" ref="AE748" si="1962">AE747</f>
        <v>0</v>
      </c>
      <c r="AF748" s="411">
        <f t="shared" ref="AF748" si="1963">AF747</f>
        <v>0</v>
      </c>
      <c r="AG748" s="411">
        <f t="shared" ref="AG748" si="1964">AG747</f>
        <v>0</v>
      </c>
      <c r="AH748" s="411">
        <f t="shared" ref="AH748" si="1965">AH747</f>
        <v>0</v>
      </c>
      <c r="AI748" s="411">
        <f t="shared" ref="AI748" si="1966">AI747</f>
        <v>0</v>
      </c>
      <c r="AJ748" s="411">
        <f t="shared" ref="AJ748" si="1967">AJ747</f>
        <v>0</v>
      </c>
      <c r="AK748" s="411">
        <f t="shared" ref="AK748" si="1968">AK747</f>
        <v>0</v>
      </c>
      <c r="AL748" s="411">
        <f t="shared" ref="AL748" si="1969">AL747</f>
        <v>0</v>
      </c>
      <c r="AM748" s="306"/>
    </row>
    <row r="749" spans="1:39" outlineLevel="1">
      <c r="A749" s="532"/>
      <c r="B749" s="428"/>
      <c r="C749" s="291"/>
      <c r="D749" s="291"/>
      <c r="E749" s="291"/>
      <c r="F749" s="291"/>
      <c r="G749" s="291"/>
      <c r="H749" s="291"/>
      <c r="I749" s="291"/>
      <c r="J749" s="291"/>
      <c r="K749" s="291"/>
      <c r="L749" s="291"/>
      <c r="M749" s="291"/>
      <c r="N749" s="291"/>
      <c r="O749" s="291"/>
      <c r="P749" s="291"/>
      <c r="Q749" s="291"/>
      <c r="R749" s="291"/>
      <c r="S749" s="291"/>
      <c r="T749" s="291"/>
      <c r="U749" s="291"/>
      <c r="V749" s="291"/>
      <c r="W749" s="291"/>
      <c r="X749" s="291"/>
      <c r="Y749" s="412"/>
      <c r="Z749" s="425"/>
      <c r="AA749" s="425"/>
      <c r="AB749" s="425"/>
      <c r="AC749" s="425"/>
      <c r="AD749" s="425"/>
      <c r="AE749" s="425"/>
      <c r="AF749" s="425"/>
      <c r="AG749" s="425"/>
      <c r="AH749" s="425"/>
      <c r="AI749" s="425"/>
      <c r="AJ749" s="425"/>
      <c r="AK749" s="425"/>
      <c r="AL749" s="425"/>
      <c r="AM749" s="306"/>
    </row>
    <row r="750" spans="1:39" ht="30" outlineLevel="1">
      <c r="A750" s="532">
        <v>49</v>
      </c>
      <c r="B750" s="428" t="s">
        <v>141</v>
      </c>
      <c r="C750" s="291" t="s">
        <v>25</v>
      </c>
      <c r="D750" s="295"/>
      <c r="E750" s="295"/>
      <c r="F750" s="295"/>
      <c r="G750" s="295"/>
      <c r="H750" s="295"/>
      <c r="I750" s="295"/>
      <c r="J750" s="295"/>
      <c r="K750" s="295"/>
      <c r="L750" s="295"/>
      <c r="M750" s="295"/>
      <c r="N750" s="295">
        <v>12</v>
      </c>
      <c r="O750" s="295"/>
      <c r="P750" s="295"/>
      <c r="Q750" s="295"/>
      <c r="R750" s="295"/>
      <c r="S750" s="295"/>
      <c r="T750" s="295"/>
      <c r="U750" s="295"/>
      <c r="V750" s="295"/>
      <c r="W750" s="295"/>
      <c r="X750" s="295"/>
      <c r="Y750" s="426"/>
      <c r="Z750" s="410"/>
      <c r="AA750" s="410"/>
      <c r="AB750" s="410"/>
      <c r="AC750" s="410"/>
      <c r="AD750" s="410"/>
      <c r="AE750" s="410"/>
      <c r="AF750" s="415"/>
      <c r="AG750" s="415"/>
      <c r="AH750" s="415"/>
      <c r="AI750" s="415"/>
      <c r="AJ750" s="415"/>
      <c r="AK750" s="415"/>
      <c r="AL750" s="415"/>
      <c r="AM750" s="296">
        <f>SUM(Y750:AL750)</f>
        <v>0</v>
      </c>
    </row>
    <row r="751" spans="1:39" outlineLevel="1">
      <c r="A751" s="532"/>
      <c r="B751" s="294" t="s">
        <v>310</v>
      </c>
      <c r="C751" s="291" t="s">
        <v>163</v>
      </c>
      <c r="D751" s="295"/>
      <c r="E751" s="295"/>
      <c r="F751" s="295"/>
      <c r="G751" s="295"/>
      <c r="H751" s="295"/>
      <c r="I751" s="295"/>
      <c r="J751" s="295"/>
      <c r="K751" s="295"/>
      <c r="L751" s="295"/>
      <c r="M751" s="295"/>
      <c r="N751" s="295">
        <f>N750</f>
        <v>12</v>
      </c>
      <c r="O751" s="295"/>
      <c r="P751" s="295"/>
      <c r="Q751" s="295"/>
      <c r="R751" s="295"/>
      <c r="S751" s="295"/>
      <c r="T751" s="295"/>
      <c r="U751" s="295"/>
      <c r="V751" s="295"/>
      <c r="W751" s="295"/>
      <c r="X751" s="295"/>
      <c r="Y751" s="411">
        <f>Y750</f>
        <v>0</v>
      </c>
      <c r="Z751" s="411">
        <f t="shared" ref="Z751" si="1970">Z750</f>
        <v>0</v>
      </c>
      <c r="AA751" s="411">
        <f t="shared" ref="AA751" si="1971">AA750</f>
        <v>0</v>
      </c>
      <c r="AB751" s="411">
        <f t="shared" ref="AB751" si="1972">AB750</f>
        <v>0</v>
      </c>
      <c r="AC751" s="411">
        <f t="shared" ref="AC751" si="1973">AC750</f>
        <v>0</v>
      </c>
      <c r="AD751" s="411">
        <f t="shared" ref="AD751" si="1974">AD750</f>
        <v>0</v>
      </c>
      <c r="AE751" s="411">
        <f t="shared" ref="AE751" si="1975">AE750</f>
        <v>0</v>
      </c>
      <c r="AF751" s="411">
        <f t="shared" ref="AF751" si="1976">AF750</f>
        <v>0</v>
      </c>
      <c r="AG751" s="411">
        <f t="shared" ref="AG751" si="1977">AG750</f>
        <v>0</v>
      </c>
      <c r="AH751" s="411">
        <f t="shared" ref="AH751" si="1978">AH750</f>
        <v>0</v>
      </c>
      <c r="AI751" s="411">
        <f t="shared" ref="AI751" si="1979">AI750</f>
        <v>0</v>
      </c>
      <c r="AJ751" s="411">
        <f t="shared" ref="AJ751" si="1980">AJ750</f>
        <v>0</v>
      </c>
      <c r="AK751" s="411">
        <f t="shared" ref="AK751" si="1981">AK750</f>
        <v>0</v>
      </c>
      <c r="AL751" s="411">
        <f t="shared" ref="AL751" si="1982">AL750</f>
        <v>0</v>
      </c>
      <c r="AM751" s="306"/>
    </row>
    <row r="752" spans="1:39" outlineLevel="1">
      <c r="A752" s="532"/>
      <c r="B752" s="294"/>
      <c r="C752" s="305"/>
      <c r="D752" s="291"/>
      <c r="E752" s="291"/>
      <c r="F752" s="291"/>
      <c r="G752" s="291"/>
      <c r="H752" s="291"/>
      <c r="I752" s="291"/>
      <c r="J752" s="291"/>
      <c r="K752" s="291"/>
      <c r="L752" s="291"/>
      <c r="M752" s="291"/>
      <c r="N752" s="291"/>
      <c r="O752" s="291"/>
      <c r="P752" s="291"/>
      <c r="Q752" s="291"/>
      <c r="R752" s="291"/>
      <c r="S752" s="291"/>
      <c r="T752" s="291"/>
      <c r="U752" s="291"/>
      <c r="V752" s="291"/>
      <c r="W752" s="291"/>
      <c r="X752" s="291"/>
      <c r="Y752" s="412"/>
      <c r="Z752" s="412"/>
      <c r="AA752" s="412"/>
      <c r="AB752" s="412"/>
      <c r="AC752" s="412"/>
      <c r="AD752" s="412"/>
      <c r="AE752" s="412"/>
      <c r="AF752" s="412"/>
      <c r="AG752" s="412"/>
      <c r="AH752" s="412"/>
      <c r="AI752" s="412"/>
      <c r="AJ752" s="412"/>
      <c r="AK752" s="412"/>
      <c r="AL752" s="412"/>
      <c r="AM752" s="306"/>
    </row>
    <row r="753" spans="2:40" ht="15.75">
      <c r="B753" s="327" t="s">
        <v>311</v>
      </c>
      <c r="C753" s="329"/>
      <c r="D753" s="329">
        <f>SUM(D596:D751)</f>
        <v>75854537.274697602</v>
      </c>
      <c r="E753" s="329">
        <f t="shared" ref="E753:M753" si="1983">SUM(E596:E751)</f>
        <v>0</v>
      </c>
      <c r="F753" s="329">
        <f t="shared" si="1983"/>
        <v>0</v>
      </c>
      <c r="G753" s="329">
        <f t="shared" si="1983"/>
        <v>0</v>
      </c>
      <c r="H753" s="329">
        <f t="shared" si="1983"/>
        <v>0</v>
      </c>
      <c r="I753" s="329">
        <f t="shared" si="1983"/>
        <v>0</v>
      </c>
      <c r="J753" s="329">
        <f t="shared" si="1983"/>
        <v>0</v>
      </c>
      <c r="K753" s="329">
        <f t="shared" si="1983"/>
        <v>0</v>
      </c>
      <c r="L753" s="329">
        <f t="shared" si="1983"/>
        <v>0</v>
      </c>
      <c r="M753" s="329">
        <f t="shared" si="1983"/>
        <v>0</v>
      </c>
      <c r="N753" s="329"/>
      <c r="O753" s="329">
        <f>SUM(O596:O751)</f>
        <v>9884.381572489774</v>
      </c>
      <c r="P753" s="329">
        <f t="shared" ref="P753:X753" si="1984">SUM(P596:P751)</f>
        <v>0</v>
      </c>
      <c r="Q753" s="329">
        <f t="shared" si="1984"/>
        <v>0</v>
      </c>
      <c r="R753" s="329">
        <f t="shared" si="1984"/>
        <v>0</v>
      </c>
      <c r="S753" s="329">
        <f t="shared" si="1984"/>
        <v>0</v>
      </c>
      <c r="T753" s="329">
        <f t="shared" si="1984"/>
        <v>0</v>
      </c>
      <c r="U753" s="329">
        <f t="shared" si="1984"/>
        <v>0</v>
      </c>
      <c r="V753" s="329">
        <f t="shared" si="1984"/>
        <v>0</v>
      </c>
      <c r="W753" s="329">
        <f t="shared" si="1984"/>
        <v>0</v>
      </c>
      <c r="X753" s="329">
        <f t="shared" si="1984"/>
        <v>0</v>
      </c>
      <c r="Y753" s="329">
        <f>IF(Y594="kWh",SUMPRODUCT(D596:D751,Y596:Y751))</f>
        <v>8561220.8935684152</v>
      </c>
      <c r="Z753" s="329">
        <f>IF(Z594="kWh",SUMPRODUCT(D596:D751,Z596:Z751))</f>
        <v>8607945.8479771018</v>
      </c>
      <c r="AA753" s="329">
        <f>IF(AA594="kw",SUMPRODUCT(N596:N751,O596:O751,AA596:AA751),SUMPRODUCT(D596:D751,AA596:AA751))</f>
        <v>64121.104667268992</v>
      </c>
      <c r="AB753" s="329">
        <f>IF(AB594="kw",SUMPRODUCT(N596:N751,O596:O751,AB596:AB751),SUMPRODUCT(D596:D751,AB596:AB751))</f>
        <v>3304.5143205572158</v>
      </c>
      <c r="AC753" s="329">
        <f>IF(AC594="kw",SUMPRODUCT(N596:N751,O596:O751,AC596:AC751),SUMPRODUCT(D596:D751,AC596:AC751))</f>
        <v>17163.281737433153</v>
      </c>
      <c r="AD753" s="329">
        <f>IF(AD594="kw",SUMPRODUCT(O596:O751,N596:N751,AD596:AD751),SUMPRODUCT(E596:E751,AD596:AD751))</f>
        <v>3434.481588938977</v>
      </c>
      <c r="AE753" s="329">
        <f>IF(AE594="kw",SUMPRODUCT(N596:N751,O596:O751,AE596:AE751),SUMPRODUCT(D596:D751,AE596:AE751))</f>
        <v>1219212.940887958</v>
      </c>
      <c r="AF753" s="329">
        <f>IF(AF594="kw",SUMPRODUCT(N596:N751,O596:O751,AF596:AF751),SUMPRODUCT(D596:D751,AF596:AF751))</f>
        <v>0</v>
      </c>
      <c r="AG753" s="329">
        <f>IF(AG594="kw",SUMPRODUCT(N596:N751,O596:O751,AG596:AG751),SUMPRODUCT(D596:D751,AG596:AG751))</f>
        <v>0</v>
      </c>
      <c r="AH753" s="329">
        <f>IF(AH594="kw",SUMPRODUCT(N596:N751,O596:O751,AH596:AH751),SUMPRODUCT(D596:D751,AH596:AH751))</f>
        <v>4855692.4065753249</v>
      </c>
      <c r="AI753" s="329">
        <f>IF(AI594="kw",SUMPRODUCT(N596:N751,O596:O751,AI596:AI751),SUMPRODUCT(D596:D751,AI596:AI751))</f>
        <v>0</v>
      </c>
      <c r="AJ753" s="329">
        <f>IF(AJ594="kw",SUMPRODUCT(N596:N751,O596:O751,AJ596:AJ751),SUMPRODUCT(D596:D751,AJ596:AJ751))</f>
        <v>0</v>
      </c>
      <c r="AK753" s="329">
        <f>IF(AK594="kw",SUMPRODUCT(N596:N751,O596:O751,AK596:AK751),SUMPRODUCT(D596:D751,AK596:AK751))</f>
        <v>0</v>
      </c>
      <c r="AL753" s="329">
        <f>IF(AL594="kw",SUMPRODUCT(N596:N751,O596:O751,AL596:AL751),SUMPRODUCT(D596:D751,AL596:AL751))</f>
        <v>0</v>
      </c>
      <c r="AM753" s="330"/>
    </row>
    <row r="754" spans="2:40" ht="15.75">
      <c r="B754" s="391" t="s">
        <v>312</v>
      </c>
      <c r="C754" s="392"/>
      <c r="D754" s="392"/>
      <c r="E754" s="392"/>
      <c r="F754" s="392"/>
      <c r="G754" s="392"/>
      <c r="H754" s="392"/>
      <c r="I754" s="392"/>
      <c r="J754" s="392"/>
      <c r="K754" s="392"/>
      <c r="L754" s="392"/>
      <c r="M754" s="392"/>
      <c r="N754" s="392"/>
      <c r="O754" s="392"/>
      <c r="P754" s="392"/>
      <c r="Q754" s="392"/>
      <c r="R754" s="392"/>
      <c r="S754" s="392"/>
      <c r="T754" s="392"/>
      <c r="U754" s="392"/>
      <c r="V754" s="392"/>
      <c r="W754" s="392"/>
      <c r="X754" s="392"/>
      <c r="Y754" s="392">
        <f>HLOOKUP(Y401,'2. LRAMVA Threshold'!$B$42:$Q$53,10,FALSE)</f>
        <v>22612726</v>
      </c>
      <c r="Z754" s="392">
        <f>HLOOKUP(Z401,'2. LRAMVA Threshold'!$B$42:$Q$53,10,FALSE)</f>
        <v>7191289</v>
      </c>
      <c r="AA754" s="392">
        <f>HLOOKUP(AA401,'2. LRAMVA Threshold'!$B$42:$Q$53,10,FALSE)</f>
        <v>165380</v>
      </c>
      <c r="AB754" s="392">
        <f>HLOOKUP(AB401,'2. LRAMVA Threshold'!$B$42:$Q$53,10,FALSE)</f>
        <v>0</v>
      </c>
      <c r="AC754" s="392">
        <f>HLOOKUP(AC401,'2. LRAMVA Threshold'!$B$42:$Q$53,10,FALSE)</f>
        <v>0</v>
      </c>
      <c r="AD754" s="392">
        <f>HLOOKUP(AD401,'2. LRAMVA Threshold'!$B$42:$Q$53,10,FALSE)</f>
        <v>0</v>
      </c>
      <c r="AE754" s="392">
        <f>HLOOKUP(AE401,'2. LRAMVA Threshold'!$B$42:$Q$53,10,FALSE)</f>
        <v>0</v>
      </c>
      <c r="AF754" s="392">
        <f>HLOOKUP(AF401,'2. LRAMVA Threshold'!$B$42:$Q$53,10,FALSE)</f>
        <v>0</v>
      </c>
      <c r="AG754" s="392">
        <f>HLOOKUP(AG401,'2. LRAMVA Threshold'!$B$42:$Q$53,10,FALSE)</f>
        <v>0</v>
      </c>
      <c r="AH754" s="392">
        <f>HLOOKUP(AH401,'2. LRAMVA Threshold'!$B$42:$Q$53,10,FALSE)</f>
        <v>0</v>
      </c>
      <c r="AI754" s="392">
        <f>HLOOKUP(AI401,'2. LRAMVA Threshold'!$B$42:$Q$53,10,FALSE)</f>
        <v>0</v>
      </c>
      <c r="AJ754" s="392">
        <f>HLOOKUP(AJ401,'2. LRAMVA Threshold'!$B$42:$Q$53,10,FALSE)</f>
        <v>0</v>
      </c>
      <c r="AK754" s="392">
        <f>HLOOKUP(AK401,'2. LRAMVA Threshold'!$B$42:$Q$53,10,FALSE)</f>
        <v>0</v>
      </c>
      <c r="AL754" s="392">
        <f>HLOOKUP(AL401,'2. LRAMVA Threshold'!$B$42:$Q$53,10,FALSE)</f>
        <v>0</v>
      </c>
      <c r="AM754" s="442"/>
    </row>
    <row r="755" spans="2:40">
      <c r="B755" s="394"/>
      <c r="C755" s="432"/>
      <c r="D755" s="433"/>
      <c r="E755" s="433"/>
      <c r="F755" s="433"/>
      <c r="G755" s="433"/>
      <c r="H755" s="433"/>
      <c r="I755" s="433"/>
      <c r="J755" s="433"/>
      <c r="K755" s="433"/>
      <c r="L755" s="433"/>
      <c r="M755" s="433"/>
      <c r="N755" s="433"/>
      <c r="O755" s="434"/>
      <c r="P755" s="433"/>
      <c r="Q755" s="433"/>
      <c r="R755" s="433"/>
      <c r="S755" s="435"/>
      <c r="T755" s="435"/>
      <c r="U755" s="435"/>
      <c r="V755" s="435"/>
      <c r="W755" s="433"/>
      <c r="X755" s="433"/>
      <c r="Y755" s="436"/>
      <c r="Z755" s="436"/>
      <c r="AA755" s="436"/>
      <c r="AB755" s="436"/>
      <c r="AC755" s="436"/>
      <c r="AD755" s="436"/>
      <c r="AE755" s="436"/>
      <c r="AF755" s="399"/>
      <c r="AG755" s="399"/>
      <c r="AH755" s="399"/>
      <c r="AI755" s="399"/>
      <c r="AJ755" s="399"/>
      <c r="AK755" s="399"/>
      <c r="AL755" s="399"/>
      <c r="AM755" s="400"/>
    </row>
    <row r="756" spans="2:40">
      <c r="B756" s="324" t="s">
        <v>313</v>
      </c>
      <c r="C756" s="338"/>
      <c r="D756" s="338"/>
      <c r="E756" s="376"/>
      <c r="F756" s="376"/>
      <c r="G756" s="376"/>
      <c r="H756" s="376"/>
      <c r="I756" s="376"/>
      <c r="J756" s="376"/>
      <c r="K756" s="376"/>
      <c r="L756" s="376"/>
      <c r="M756" s="376"/>
      <c r="N756" s="376"/>
      <c r="O756" s="291"/>
      <c r="P756" s="340"/>
      <c r="Q756" s="340"/>
      <c r="R756" s="340"/>
      <c r="S756" s="339"/>
      <c r="T756" s="339"/>
      <c r="U756" s="339"/>
      <c r="V756" s="339"/>
      <c r="W756" s="340"/>
      <c r="X756" s="340"/>
      <c r="Y756" s="341">
        <f>HLOOKUP(Y$35,'3.  Distribution Rates'!$C$122:$P$133,10,FALSE)</f>
        <v>5.4000000000000003E-3</v>
      </c>
      <c r="Z756" s="341">
        <f>HLOOKUP(Z$35,'3.  Distribution Rates'!$C$122:$P$133,10,FALSE)</f>
        <v>1.06E-2</v>
      </c>
      <c r="AA756" s="341">
        <f>HLOOKUP(AA$35,'3.  Distribution Rates'!$C$122:$P$133,10,FALSE)</f>
        <v>2.5558000000000001</v>
      </c>
      <c r="AB756" s="341">
        <f>HLOOKUP(AB$35,'3.  Distribution Rates'!$C$122:$P$133,10,FALSE)</f>
        <v>1.4016</v>
      </c>
      <c r="AC756" s="341">
        <f>HLOOKUP(AC$35,'3.  Distribution Rates'!$C$122:$P$133,10,FALSE)</f>
        <v>0.33400000000000002</v>
      </c>
      <c r="AD756" s="341">
        <f>HLOOKUP(AD$35,'3.  Distribution Rates'!$C$122:$P$133,10,FALSE)</f>
        <v>5.4170999999999996</v>
      </c>
      <c r="AE756" s="341">
        <f>HLOOKUP(AE$35,'3.  Distribution Rates'!$C$122:$P$133,10,FALSE)</f>
        <v>1.3100000000000001E-2</v>
      </c>
      <c r="AF756" s="341">
        <f>HLOOKUP(AF$35,'3.  Distribution Rates'!$C$122:$P$133,10,FALSE)</f>
        <v>0</v>
      </c>
      <c r="AG756" s="341">
        <f>HLOOKUP(AG$35,'3.  Distribution Rates'!$C$122:$P$133,10,FALSE)</f>
        <v>0</v>
      </c>
      <c r="AH756" s="341">
        <f>HLOOKUP(AH$35,'3.  Distribution Rates'!$C$122:$P$133,10,FALSE)</f>
        <v>0</v>
      </c>
      <c r="AI756" s="341">
        <f>HLOOKUP(AI$35,'3.  Distribution Rates'!$C$122:$P$133,10,FALSE)</f>
        <v>0</v>
      </c>
      <c r="AJ756" s="341">
        <f>HLOOKUP(AJ$35,'3.  Distribution Rates'!$C$122:$P$133,10,FALSE)</f>
        <v>0</v>
      </c>
      <c r="AK756" s="341">
        <f>HLOOKUP(AK$35,'3.  Distribution Rates'!$C$122:$P$133,10,FALSE)</f>
        <v>0</v>
      </c>
      <c r="AL756" s="341">
        <f>HLOOKUP(AL$35,'3.  Distribution Rates'!$C$122:$P$133,10,FALSE)</f>
        <v>0</v>
      </c>
      <c r="AM756" s="348"/>
      <c r="AN756" s="443"/>
    </row>
    <row r="757" spans="2:40">
      <c r="B757" s="324" t="s">
        <v>314</v>
      </c>
      <c r="C757" s="345"/>
      <c r="D757" s="309"/>
      <c r="E757" s="279"/>
      <c r="F757" s="279"/>
      <c r="G757" s="279"/>
      <c r="H757" s="279"/>
      <c r="I757" s="279"/>
      <c r="J757" s="279"/>
      <c r="K757" s="279"/>
      <c r="L757" s="279"/>
      <c r="M757" s="279"/>
      <c r="N757" s="279"/>
      <c r="O757" s="291"/>
      <c r="P757" s="279"/>
      <c r="Q757" s="279"/>
      <c r="R757" s="279"/>
      <c r="S757" s="309"/>
      <c r="T757" s="309"/>
      <c r="U757" s="309"/>
      <c r="V757" s="309"/>
      <c r="W757" s="279"/>
      <c r="X757" s="279"/>
      <c r="Y757" s="378"/>
      <c r="Z757" s="378"/>
      <c r="AA757" s="378"/>
      <c r="AB757" s="378"/>
      <c r="AC757" s="378"/>
      <c r="AD757" s="378"/>
      <c r="AE757" s="378"/>
      <c r="AF757" s="378"/>
      <c r="AG757" s="378"/>
      <c r="AH757" s="378"/>
      <c r="AI757" s="378"/>
      <c r="AJ757" s="378"/>
      <c r="AK757" s="378"/>
      <c r="AL757" s="378"/>
      <c r="AM757" s="629">
        <f t="shared" ref="AM757:AM764" si="1985">SUM(Y757:AL757)</f>
        <v>0</v>
      </c>
      <c r="AN757" s="443"/>
    </row>
    <row r="758" spans="2:40">
      <c r="B758" s="324" t="s">
        <v>315</v>
      </c>
      <c r="C758" s="345"/>
      <c r="D758" s="309"/>
      <c r="E758" s="279"/>
      <c r="F758" s="279"/>
      <c r="G758" s="279"/>
      <c r="H758" s="279"/>
      <c r="I758" s="279"/>
      <c r="J758" s="279"/>
      <c r="K758" s="279"/>
      <c r="L758" s="279"/>
      <c r="M758" s="279"/>
      <c r="N758" s="279"/>
      <c r="O758" s="291"/>
      <c r="P758" s="279"/>
      <c r="Q758" s="279"/>
      <c r="R758" s="279"/>
      <c r="S758" s="309"/>
      <c r="T758" s="309"/>
      <c r="U758" s="309"/>
      <c r="V758" s="309"/>
      <c r="W758" s="279"/>
      <c r="X758" s="279"/>
      <c r="Y758" s="378"/>
      <c r="Z758" s="378"/>
      <c r="AA758" s="378"/>
      <c r="AB758" s="378"/>
      <c r="AC758" s="378"/>
      <c r="AD758" s="378"/>
      <c r="AE758" s="378"/>
      <c r="AF758" s="378"/>
      <c r="AG758" s="378"/>
      <c r="AH758" s="378"/>
      <c r="AI758" s="378"/>
      <c r="AJ758" s="378"/>
      <c r="AK758" s="378"/>
      <c r="AL758" s="378"/>
      <c r="AM758" s="629">
        <f t="shared" si="1985"/>
        <v>0</v>
      </c>
      <c r="AN758" s="443"/>
    </row>
    <row r="759" spans="2:40">
      <c r="B759" s="324" t="s">
        <v>316</v>
      </c>
      <c r="C759" s="345"/>
      <c r="D759" s="309"/>
      <c r="E759" s="279"/>
      <c r="F759" s="279"/>
      <c r="G759" s="279"/>
      <c r="H759" s="279"/>
      <c r="I759" s="279"/>
      <c r="J759" s="279"/>
      <c r="K759" s="279"/>
      <c r="L759" s="279"/>
      <c r="M759" s="279"/>
      <c r="N759" s="279"/>
      <c r="O759" s="291"/>
      <c r="P759" s="279"/>
      <c r="Q759" s="279"/>
      <c r="R759" s="279"/>
      <c r="S759" s="309"/>
      <c r="T759" s="309"/>
      <c r="U759" s="309"/>
      <c r="V759" s="309"/>
      <c r="W759" s="279"/>
      <c r="X759" s="279"/>
      <c r="Y759" s="378"/>
      <c r="Z759" s="378"/>
      <c r="AA759" s="378"/>
      <c r="AB759" s="378"/>
      <c r="AC759" s="378"/>
      <c r="AD759" s="378"/>
      <c r="AE759" s="378"/>
      <c r="AF759" s="378"/>
      <c r="AG759" s="378"/>
      <c r="AH759" s="378"/>
      <c r="AI759" s="378"/>
      <c r="AJ759" s="378"/>
      <c r="AK759" s="378"/>
      <c r="AL759" s="378"/>
      <c r="AM759" s="629">
        <f t="shared" si="1985"/>
        <v>0</v>
      </c>
      <c r="AN759" s="443"/>
    </row>
    <row r="760" spans="2:40">
      <c r="B760" s="324" t="s">
        <v>317</v>
      </c>
      <c r="C760" s="345"/>
      <c r="D760" s="309"/>
      <c r="E760" s="279"/>
      <c r="F760" s="279"/>
      <c r="G760" s="279"/>
      <c r="H760" s="279"/>
      <c r="I760" s="279"/>
      <c r="J760" s="279"/>
      <c r="K760" s="279"/>
      <c r="L760" s="279"/>
      <c r="M760" s="279"/>
      <c r="N760" s="279"/>
      <c r="O760" s="291"/>
      <c r="P760" s="279"/>
      <c r="Q760" s="279"/>
      <c r="R760" s="279"/>
      <c r="S760" s="309"/>
      <c r="T760" s="309"/>
      <c r="U760" s="309"/>
      <c r="V760" s="309"/>
      <c r="W760" s="279"/>
      <c r="X760" s="279"/>
      <c r="Y760" s="378">
        <f>'4.  2011-2014 LRAM'!Y529*Y756</f>
        <v>63888.550146000001</v>
      </c>
      <c r="Z760" s="378">
        <f>'4.  2011-2014 LRAM'!Z529*Z756</f>
        <v>24342.159589999999</v>
      </c>
      <c r="AA760" s="378">
        <f>'4.  2011-2014 LRAM'!AA529*AA756</f>
        <v>59908.828128240006</v>
      </c>
      <c r="AB760" s="378">
        <f>'4.  2011-2014 LRAM'!AB529*AB756</f>
        <v>8733.3376435199989</v>
      </c>
      <c r="AC760" s="378">
        <f>'4.  2011-2014 LRAM'!AC529*AC756</f>
        <v>0</v>
      </c>
      <c r="AD760" s="378">
        <f>'4.  2011-2014 LRAM'!AD529*AD756</f>
        <v>0</v>
      </c>
      <c r="AE760" s="378">
        <f>'4.  2011-2014 LRAM'!AE529*AE756</f>
        <v>0</v>
      </c>
      <c r="AF760" s="378">
        <f>'4.  2011-2014 LRAM'!AF529*AF756</f>
        <v>0</v>
      </c>
      <c r="AG760" s="378">
        <f>'4.  2011-2014 LRAM'!AG529*AG756</f>
        <v>0</v>
      </c>
      <c r="AH760" s="378">
        <f>'4.  2011-2014 LRAM'!AH529*AH756</f>
        <v>0</v>
      </c>
      <c r="AI760" s="378">
        <f>'4.  2011-2014 LRAM'!AI529*AI756</f>
        <v>0</v>
      </c>
      <c r="AJ760" s="378">
        <f>'4.  2011-2014 LRAM'!AJ529*AJ756</f>
        <v>0</v>
      </c>
      <c r="AK760" s="378">
        <f>'4.  2011-2014 LRAM'!AK529*AK756</f>
        <v>0</v>
      </c>
      <c r="AL760" s="378">
        <f>'4.  2011-2014 LRAM'!AL529*AL756</f>
        <v>0</v>
      </c>
      <c r="AM760" s="629">
        <f t="shared" si="1985"/>
        <v>156872.87550776001</v>
      </c>
      <c r="AN760" s="443"/>
    </row>
    <row r="761" spans="2:40">
      <c r="B761" s="324" t="s">
        <v>318</v>
      </c>
      <c r="C761" s="345"/>
      <c r="D761" s="309"/>
      <c r="E761" s="279"/>
      <c r="F761" s="279"/>
      <c r="G761" s="279"/>
      <c r="H761" s="279"/>
      <c r="I761" s="279"/>
      <c r="J761" s="279"/>
      <c r="K761" s="279"/>
      <c r="L761" s="279"/>
      <c r="M761" s="279"/>
      <c r="N761" s="279"/>
      <c r="O761" s="291"/>
      <c r="P761" s="279"/>
      <c r="Q761" s="279"/>
      <c r="R761" s="279"/>
      <c r="S761" s="309"/>
      <c r="T761" s="309"/>
      <c r="U761" s="309"/>
      <c r="V761" s="309"/>
      <c r="W761" s="279"/>
      <c r="X761" s="279"/>
      <c r="Y761" s="378">
        <f t="shared" ref="Y761:AL761" si="1986">Y210*Y756</f>
        <v>60297.307200000003</v>
      </c>
      <c r="Z761" s="378">
        <f t="shared" si="1986"/>
        <v>204910.6645421662</v>
      </c>
      <c r="AA761" s="378">
        <f t="shared" si="1986"/>
        <v>58934.089968</v>
      </c>
      <c r="AB761" s="378">
        <f t="shared" si="1986"/>
        <v>1951.0272</v>
      </c>
      <c r="AC761" s="378">
        <f t="shared" si="1986"/>
        <v>13418.784000000001</v>
      </c>
      <c r="AD761" s="378">
        <f t="shared" si="1986"/>
        <v>0</v>
      </c>
      <c r="AE761" s="378">
        <f t="shared" si="1986"/>
        <v>0</v>
      </c>
      <c r="AF761" s="378">
        <f t="shared" si="1986"/>
        <v>0</v>
      </c>
      <c r="AG761" s="378">
        <f t="shared" si="1986"/>
        <v>0</v>
      </c>
      <c r="AH761" s="378">
        <f t="shared" si="1986"/>
        <v>0</v>
      </c>
      <c r="AI761" s="378">
        <f t="shared" si="1986"/>
        <v>0</v>
      </c>
      <c r="AJ761" s="378">
        <f t="shared" si="1986"/>
        <v>0</v>
      </c>
      <c r="AK761" s="378">
        <f t="shared" si="1986"/>
        <v>0</v>
      </c>
      <c r="AL761" s="378">
        <f t="shared" si="1986"/>
        <v>0</v>
      </c>
      <c r="AM761" s="629">
        <f t="shared" si="1985"/>
        <v>339511.87291016622</v>
      </c>
      <c r="AN761" s="443"/>
    </row>
    <row r="762" spans="2:40">
      <c r="B762" s="324" t="s">
        <v>319</v>
      </c>
      <c r="C762" s="345"/>
      <c r="D762" s="309"/>
      <c r="E762" s="279"/>
      <c r="F762" s="279"/>
      <c r="G762" s="279"/>
      <c r="H762" s="279"/>
      <c r="I762" s="279"/>
      <c r="J762" s="279"/>
      <c r="K762" s="279"/>
      <c r="L762" s="279"/>
      <c r="M762" s="279"/>
      <c r="N762" s="279"/>
      <c r="O762" s="291"/>
      <c r="P762" s="279"/>
      <c r="Q762" s="279"/>
      <c r="R762" s="279"/>
      <c r="S762" s="309"/>
      <c r="T762" s="309"/>
      <c r="U762" s="309"/>
      <c r="V762" s="309"/>
      <c r="W762" s="279"/>
      <c r="X762" s="279"/>
      <c r="Y762" s="378">
        <f t="shared" ref="Y762:AL762" si="1987">Y393*Y756</f>
        <v>119671.20468596341</v>
      </c>
      <c r="Z762" s="378">
        <f t="shared" si="1987"/>
        <v>101311.00852968721</v>
      </c>
      <c r="AA762" s="378">
        <f t="shared" si="1987"/>
        <v>53320.229291196425</v>
      </c>
      <c r="AB762" s="378">
        <f t="shared" si="1987"/>
        <v>6203.6158503575125</v>
      </c>
      <c r="AC762" s="378">
        <f t="shared" si="1987"/>
        <v>1204.4132236607691</v>
      </c>
      <c r="AD762" s="378">
        <f t="shared" si="1987"/>
        <v>0</v>
      </c>
      <c r="AE762" s="378">
        <f t="shared" si="1987"/>
        <v>0</v>
      </c>
      <c r="AF762" s="378">
        <f t="shared" si="1987"/>
        <v>0</v>
      </c>
      <c r="AG762" s="378">
        <f t="shared" si="1987"/>
        <v>0</v>
      </c>
      <c r="AH762" s="378">
        <f t="shared" si="1987"/>
        <v>0</v>
      </c>
      <c r="AI762" s="378">
        <f t="shared" si="1987"/>
        <v>0</v>
      </c>
      <c r="AJ762" s="378">
        <f t="shared" si="1987"/>
        <v>0</v>
      </c>
      <c r="AK762" s="378">
        <f t="shared" si="1987"/>
        <v>0</v>
      </c>
      <c r="AL762" s="378">
        <f t="shared" si="1987"/>
        <v>0</v>
      </c>
      <c r="AM762" s="629">
        <f t="shared" si="1985"/>
        <v>281710.47158086539</v>
      </c>
      <c r="AN762" s="443"/>
    </row>
    <row r="763" spans="2:40">
      <c r="B763" s="324" t="s">
        <v>320</v>
      </c>
      <c r="C763" s="345"/>
      <c r="D763" s="309"/>
      <c r="E763" s="279"/>
      <c r="F763" s="279"/>
      <c r="G763" s="279"/>
      <c r="H763" s="279"/>
      <c r="I763" s="279"/>
      <c r="J763" s="279"/>
      <c r="K763" s="279"/>
      <c r="L763" s="279"/>
      <c r="M763" s="279"/>
      <c r="N763" s="279"/>
      <c r="O763" s="291"/>
      <c r="P763" s="279"/>
      <c r="Q763" s="279"/>
      <c r="R763" s="279"/>
      <c r="S763" s="309"/>
      <c r="T763" s="309"/>
      <c r="U763" s="309"/>
      <c r="V763" s="309"/>
      <c r="W763" s="279"/>
      <c r="X763" s="279"/>
      <c r="Y763" s="378">
        <f t="shared" ref="Y763:AL763" si="1988">Y585*Y756</f>
        <v>195519.12639511653</v>
      </c>
      <c r="Z763" s="378">
        <f t="shared" si="1988"/>
        <v>77370.383504892947</v>
      </c>
      <c r="AA763" s="378">
        <f t="shared" si="1988"/>
        <v>67227.362918924948</v>
      </c>
      <c r="AB763" s="378">
        <f t="shared" si="1988"/>
        <v>3082.3854350758907</v>
      </c>
      <c r="AC763" s="378">
        <f t="shared" si="1988"/>
        <v>3225.5714034065386</v>
      </c>
      <c r="AD763" s="378">
        <f>AD585*AD756</f>
        <v>98493.309956486424</v>
      </c>
      <c r="AE763" s="378">
        <f t="shared" si="1988"/>
        <v>27914.900988586807</v>
      </c>
      <c r="AF763" s="378">
        <f t="shared" si="1988"/>
        <v>0</v>
      </c>
      <c r="AG763" s="378">
        <f t="shared" si="1988"/>
        <v>0</v>
      </c>
      <c r="AH763" s="378">
        <f t="shared" si="1988"/>
        <v>0</v>
      </c>
      <c r="AI763" s="378">
        <f t="shared" si="1988"/>
        <v>0</v>
      </c>
      <c r="AJ763" s="378">
        <f t="shared" si="1988"/>
        <v>0</v>
      </c>
      <c r="AK763" s="378">
        <f t="shared" si="1988"/>
        <v>0</v>
      </c>
      <c r="AL763" s="378">
        <f t="shared" si="1988"/>
        <v>0</v>
      </c>
      <c r="AM763" s="629">
        <f t="shared" si="1985"/>
        <v>472833.04060249019</v>
      </c>
      <c r="AN763" s="443"/>
    </row>
    <row r="764" spans="2:40">
      <c r="B764" s="324" t="s">
        <v>321</v>
      </c>
      <c r="C764" s="345"/>
      <c r="D764" s="309"/>
      <c r="E764" s="279"/>
      <c r="F764" s="279"/>
      <c r="G764" s="279"/>
      <c r="H764" s="279"/>
      <c r="I764" s="279"/>
      <c r="J764" s="279"/>
      <c r="K764" s="279"/>
      <c r="L764" s="279"/>
      <c r="M764" s="279"/>
      <c r="N764" s="279"/>
      <c r="O764" s="291"/>
      <c r="P764" s="279"/>
      <c r="Q764" s="279"/>
      <c r="R764" s="279"/>
      <c r="S764" s="309"/>
      <c r="T764" s="309"/>
      <c r="U764" s="309"/>
      <c r="V764" s="309"/>
      <c r="W764" s="279"/>
      <c r="X764" s="279"/>
      <c r="Y764" s="378">
        <f>Y753*Y756</f>
        <v>46230.592825269443</v>
      </c>
      <c r="Z764" s="378">
        <f t="shared" ref="Z764:AL764" si="1989">Z753*Z756</f>
        <v>91244.225988557286</v>
      </c>
      <c r="AA764" s="378">
        <f t="shared" si="1989"/>
        <v>163880.71930860609</v>
      </c>
      <c r="AB764" s="378">
        <f t="shared" si="1989"/>
        <v>4631.6072716929939</v>
      </c>
      <c r="AC764" s="378">
        <f t="shared" si="1989"/>
        <v>5732.5361003026737</v>
      </c>
      <c r="AD764" s="378">
        <f>AD753*AD756</f>
        <v>18604.930215441331</v>
      </c>
      <c r="AE764" s="378">
        <f t="shared" si="1989"/>
        <v>15971.689525632251</v>
      </c>
      <c r="AF764" s="378">
        <f t="shared" si="1989"/>
        <v>0</v>
      </c>
      <c r="AG764" s="378">
        <f t="shared" si="1989"/>
        <v>0</v>
      </c>
      <c r="AH764" s="378">
        <f t="shared" si="1989"/>
        <v>0</v>
      </c>
      <c r="AI764" s="378">
        <f t="shared" si="1989"/>
        <v>0</v>
      </c>
      <c r="AJ764" s="378">
        <f t="shared" si="1989"/>
        <v>0</v>
      </c>
      <c r="AK764" s="378">
        <f t="shared" si="1989"/>
        <v>0</v>
      </c>
      <c r="AL764" s="378">
        <f t="shared" si="1989"/>
        <v>0</v>
      </c>
      <c r="AM764" s="629">
        <f t="shared" si="1985"/>
        <v>346296.301235502</v>
      </c>
      <c r="AN764" s="443"/>
    </row>
    <row r="765" spans="2:40" ht="15.75">
      <c r="B765" s="349" t="s">
        <v>322</v>
      </c>
      <c r="C765" s="345"/>
      <c r="D765" s="336"/>
      <c r="E765" s="334"/>
      <c r="F765" s="334"/>
      <c r="G765" s="334"/>
      <c r="H765" s="334"/>
      <c r="I765" s="334"/>
      <c r="J765" s="334"/>
      <c r="K765" s="334"/>
      <c r="L765" s="334"/>
      <c r="M765" s="334"/>
      <c r="N765" s="334"/>
      <c r="O765" s="300"/>
      <c r="P765" s="334"/>
      <c r="Q765" s="334"/>
      <c r="R765" s="334"/>
      <c r="S765" s="336"/>
      <c r="T765" s="336"/>
      <c r="U765" s="336"/>
      <c r="V765" s="336"/>
      <c r="W765" s="334"/>
      <c r="X765" s="334"/>
      <c r="Y765" s="346">
        <f>SUM(Y757:Y764)</f>
        <v>485606.78125234938</v>
      </c>
      <c r="Z765" s="346">
        <f>SUM(Z757:Z764)</f>
        <v>499178.44215530361</v>
      </c>
      <c r="AA765" s="346">
        <f t="shared" ref="AA765:AE765" si="1990">SUM(AA757:AA764)</f>
        <v>403271.22961496748</v>
      </c>
      <c r="AB765" s="346">
        <f t="shared" si="1990"/>
        <v>24601.973400646399</v>
      </c>
      <c r="AC765" s="346">
        <f t="shared" si="1990"/>
        <v>23581.304727369981</v>
      </c>
      <c r="AD765" s="346">
        <f t="shared" si="1990"/>
        <v>117098.24017192776</v>
      </c>
      <c r="AE765" s="346">
        <f t="shared" si="1990"/>
        <v>43886.59051421906</v>
      </c>
      <c r="AF765" s="346">
        <f t="shared" ref="AF765:AL765" si="1991">SUM(AF757:AF764)</f>
        <v>0</v>
      </c>
      <c r="AG765" s="346">
        <f t="shared" si="1991"/>
        <v>0</v>
      </c>
      <c r="AH765" s="346">
        <f t="shared" si="1991"/>
        <v>0</v>
      </c>
      <c r="AI765" s="346">
        <f t="shared" si="1991"/>
        <v>0</v>
      </c>
      <c r="AJ765" s="346">
        <f t="shared" si="1991"/>
        <v>0</v>
      </c>
      <c r="AK765" s="346">
        <f t="shared" si="1991"/>
        <v>0</v>
      </c>
      <c r="AL765" s="346">
        <f t="shared" si="1991"/>
        <v>0</v>
      </c>
      <c r="AM765" s="407">
        <f>SUM(AM757:AM764)</f>
        <v>1597224.5618367838</v>
      </c>
      <c r="AN765" s="443"/>
    </row>
    <row r="766" spans="2:40" ht="15.75">
      <c r="B766" s="349" t="s">
        <v>323</v>
      </c>
      <c r="C766" s="345"/>
      <c r="D766" s="350"/>
      <c r="E766" s="334"/>
      <c r="F766" s="334"/>
      <c r="G766" s="334"/>
      <c r="H766" s="334"/>
      <c r="I766" s="334"/>
      <c r="J766" s="334"/>
      <c r="K766" s="334"/>
      <c r="L766" s="334"/>
      <c r="M766" s="334"/>
      <c r="N766" s="334"/>
      <c r="O766" s="300"/>
      <c r="P766" s="334"/>
      <c r="Q766" s="334"/>
      <c r="R766" s="334"/>
      <c r="S766" s="336"/>
      <c r="T766" s="336"/>
      <c r="U766" s="336"/>
      <c r="V766" s="336"/>
      <c r="W766" s="334"/>
      <c r="X766" s="334"/>
      <c r="Y766" s="347">
        <f>Y754*Y756</f>
        <v>122108.72040000001</v>
      </c>
      <c r="Z766" s="347">
        <f t="shared" ref="Z766:AE766" si="1992">Z754*Z756</f>
        <v>76227.663400000005</v>
      </c>
      <c r="AA766" s="347">
        <f t="shared" si="1992"/>
        <v>422678.20400000003</v>
      </c>
      <c r="AB766" s="347">
        <f t="shared" si="1992"/>
        <v>0</v>
      </c>
      <c r="AC766" s="347">
        <f t="shared" si="1992"/>
        <v>0</v>
      </c>
      <c r="AD766" s="347">
        <f t="shared" si="1992"/>
        <v>0</v>
      </c>
      <c r="AE766" s="347">
        <f t="shared" si="1992"/>
        <v>0</v>
      </c>
      <c r="AF766" s="347">
        <f t="shared" ref="AF766:AL766" si="1993">AF754*AF756</f>
        <v>0</v>
      </c>
      <c r="AG766" s="347">
        <f t="shared" si="1993"/>
        <v>0</v>
      </c>
      <c r="AH766" s="347">
        <f t="shared" si="1993"/>
        <v>0</v>
      </c>
      <c r="AI766" s="347">
        <f t="shared" si="1993"/>
        <v>0</v>
      </c>
      <c r="AJ766" s="347">
        <f t="shared" si="1993"/>
        <v>0</v>
      </c>
      <c r="AK766" s="347">
        <f t="shared" si="1993"/>
        <v>0</v>
      </c>
      <c r="AL766" s="347">
        <f t="shared" si="1993"/>
        <v>0</v>
      </c>
      <c r="AM766" s="407">
        <f>SUM(Y766:AL766)</f>
        <v>621014.5878000001</v>
      </c>
      <c r="AN766" s="443"/>
    </row>
    <row r="767" spans="2:40" ht="15.75">
      <c r="B767" s="349" t="s">
        <v>324</v>
      </c>
      <c r="C767" s="345"/>
      <c r="D767" s="350"/>
      <c r="E767" s="334"/>
      <c r="F767" s="334"/>
      <c r="G767" s="334"/>
      <c r="H767" s="334"/>
      <c r="I767" s="334"/>
      <c r="J767" s="334"/>
      <c r="K767" s="334"/>
      <c r="L767" s="334"/>
      <c r="M767" s="334"/>
      <c r="N767" s="334"/>
      <c r="O767" s="300"/>
      <c r="P767" s="334"/>
      <c r="Q767" s="334"/>
      <c r="R767" s="334"/>
      <c r="S767" s="350"/>
      <c r="T767" s="350"/>
      <c r="U767" s="350"/>
      <c r="V767" s="350"/>
      <c r="W767" s="334"/>
      <c r="X767" s="334"/>
      <c r="Y767" s="351"/>
      <c r="Z767" s="351"/>
      <c r="AA767" s="351"/>
      <c r="AB767" s="351"/>
      <c r="AC767" s="351"/>
      <c r="AD767" s="351"/>
      <c r="AE767" s="351"/>
      <c r="AF767" s="351"/>
      <c r="AG767" s="351"/>
      <c r="AH767" s="351"/>
      <c r="AI767" s="351"/>
      <c r="AJ767" s="351"/>
      <c r="AK767" s="351"/>
      <c r="AL767" s="351"/>
      <c r="AM767" s="407">
        <f>AM765-AM766</f>
        <v>976209.97403678368</v>
      </c>
      <c r="AN767" s="443"/>
    </row>
    <row r="768" spans="2:40">
      <c r="B768" s="324"/>
      <c r="C768" s="350"/>
      <c r="D768" s="350"/>
      <c r="E768" s="334"/>
      <c r="F768" s="334"/>
      <c r="G768" s="334"/>
      <c r="H768" s="334"/>
      <c r="I768" s="334"/>
      <c r="J768" s="334"/>
      <c r="K768" s="334"/>
      <c r="L768" s="334"/>
      <c r="M768" s="334"/>
      <c r="N768" s="334"/>
      <c r="O768" s="300"/>
      <c r="P768" s="334"/>
      <c r="Q768" s="334"/>
      <c r="R768" s="334"/>
      <c r="S768" s="350"/>
      <c r="T768" s="345"/>
      <c r="U768" s="350"/>
      <c r="V768" s="350"/>
      <c r="W768" s="334"/>
      <c r="X768" s="334"/>
      <c r="Y768" s="352"/>
      <c r="Z768" s="352"/>
      <c r="AA768" s="352"/>
      <c r="AB768" s="352"/>
      <c r="AC768" s="352"/>
      <c r="AD768" s="352"/>
      <c r="AE768" s="352"/>
      <c r="AF768" s="352"/>
      <c r="AG768" s="352"/>
      <c r="AH768" s="352"/>
      <c r="AI768" s="352"/>
      <c r="AJ768" s="352"/>
      <c r="AK768" s="352"/>
      <c r="AL768" s="352"/>
      <c r="AM768" s="348"/>
      <c r="AN768" s="443"/>
    </row>
    <row r="769" spans="1:39">
      <c r="B769" s="439" t="s">
        <v>325</v>
      </c>
      <c r="C769" s="304"/>
      <c r="D769" s="279"/>
      <c r="E769" s="279"/>
      <c r="F769" s="279"/>
      <c r="G769" s="279"/>
      <c r="H769" s="279"/>
      <c r="I769" s="279"/>
      <c r="J769" s="279"/>
      <c r="K769" s="279"/>
      <c r="L769" s="279"/>
      <c r="M769" s="279"/>
      <c r="N769" s="279"/>
      <c r="O769" s="357"/>
      <c r="P769" s="279"/>
      <c r="Q769" s="279"/>
      <c r="R769" s="279"/>
      <c r="S769" s="304"/>
      <c r="T769" s="309"/>
      <c r="U769" s="309"/>
      <c r="V769" s="279"/>
      <c r="W769" s="279"/>
      <c r="X769" s="309"/>
      <c r="Y769" s="291">
        <f>SUMPRODUCT(E596:E751,Y596:Y751)</f>
        <v>0</v>
      </c>
      <c r="Z769" s="291">
        <f>SUMPRODUCT(E596:E751,Z596:Z751)</f>
        <v>0</v>
      </c>
      <c r="AA769" s="291">
        <f t="shared" ref="AA769:AL769" si="1994">IF(AA594="kw",SUMPRODUCT($N$596:$N$751,$P$596:$P$751,AA596:AA751),SUMPRODUCT($E$596:$E$751,AA596:AA751))</f>
        <v>0</v>
      </c>
      <c r="AB769" s="291">
        <f t="shared" si="1994"/>
        <v>0</v>
      </c>
      <c r="AC769" s="291">
        <f t="shared" si="1994"/>
        <v>0</v>
      </c>
      <c r="AD769" s="291">
        <f t="shared" si="1994"/>
        <v>0</v>
      </c>
      <c r="AE769" s="291">
        <f t="shared" si="1994"/>
        <v>0</v>
      </c>
      <c r="AF769" s="291">
        <f t="shared" si="1994"/>
        <v>0</v>
      </c>
      <c r="AG769" s="291">
        <f t="shared" si="1994"/>
        <v>0</v>
      </c>
      <c r="AH769" s="291">
        <f t="shared" si="1994"/>
        <v>0</v>
      </c>
      <c r="AI769" s="291">
        <f t="shared" si="1994"/>
        <v>0</v>
      </c>
      <c r="AJ769" s="291">
        <f t="shared" si="1994"/>
        <v>0</v>
      </c>
      <c r="AK769" s="291">
        <f t="shared" si="1994"/>
        <v>0</v>
      </c>
      <c r="AL769" s="291">
        <f t="shared" si="1994"/>
        <v>0</v>
      </c>
      <c r="AM769" s="337"/>
    </row>
    <row r="770" spans="1:39">
      <c r="B770" s="440" t="s">
        <v>326</v>
      </c>
      <c r="C770" s="364"/>
      <c r="D770" s="384"/>
      <c r="E770" s="384"/>
      <c r="F770" s="384"/>
      <c r="G770" s="384"/>
      <c r="H770" s="384"/>
      <c r="I770" s="384"/>
      <c r="J770" s="384"/>
      <c r="K770" s="384"/>
      <c r="L770" s="384"/>
      <c r="M770" s="384"/>
      <c r="N770" s="384"/>
      <c r="O770" s="383"/>
      <c r="P770" s="384"/>
      <c r="Q770" s="384"/>
      <c r="R770" s="384"/>
      <c r="S770" s="364"/>
      <c r="T770" s="385"/>
      <c r="U770" s="385"/>
      <c r="V770" s="384"/>
      <c r="W770" s="384"/>
      <c r="X770" s="385"/>
      <c r="Y770" s="326">
        <f>SUMPRODUCT(F596:F751,Y596:Y751)</f>
        <v>0</v>
      </c>
      <c r="Z770" s="326">
        <f>SUMPRODUCT(F596:F751,Z596:Z751)</f>
        <v>0</v>
      </c>
      <c r="AA770" s="326">
        <f t="shared" ref="AA770:AL770" si="1995">IF(AA594="kw",SUMPRODUCT($N$596:$N$751,$Q$596:$Q$751,AA596:AA751),SUMPRODUCT($F$596:$F$751,AA596:AA751))</f>
        <v>0</v>
      </c>
      <c r="AB770" s="326">
        <f t="shared" si="1995"/>
        <v>0</v>
      </c>
      <c r="AC770" s="326">
        <f t="shared" si="1995"/>
        <v>0</v>
      </c>
      <c r="AD770" s="326">
        <f t="shared" si="1995"/>
        <v>0</v>
      </c>
      <c r="AE770" s="326">
        <f t="shared" si="1995"/>
        <v>0</v>
      </c>
      <c r="AF770" s="326">
        <f t="shared" si="1995"/>
        <v>0</v>
      </c>
      <c r="AG770" s="326">
        <f t="shared" si="1995"/>
        <v>0</v>
      </c>
      <c r="AH770" s="326">
        <f t="shared" si="1995"/>
        <v>0</v>
      </c>
      <c r="AI770" s="326">
        <f t="shared" si="1995"/>
        <v>0</v>
      </c>
      <c r="AJ770" s="326">
        <f t="shared" si="1995"/>
        <v>0</v>
      </c>
      <c r="AK770" s="326">
        <f t="shared" si="1995"/>
        <v>0</v>
      </c>
      <c r="AL770" s="326">
        <f t="shared" si="1995"/>
        <v>0</v>
      </c>
      <c r="AM770" s="386"/>
    </row>
    <row r="771" spans="1:39" ht="20.25" customHeight="1">
      <c r="B771" s="368" t="s">
        <v>819</v>
      </c>
      <c r="C771" s="387"/>
      <c r="D771" s="388"/>
      <c r="E771" s="388"/>
      <c r="F771" s="388"/>
      <c r="G771" s="388"/>
      <c r="H771" s="388"/>
      <c r="I771" s="388"/>
      <c r="J771" s="388"/>
      <c r="K771" s="388"/>
      <c r="L771" s="388"/>
      <c r="M771" s="388"/>
      <c r="N771" s="388"/>
      <c r="O771" s="388"/>
      <c r="P771" s="388"/>
      <c r="Q771" s="388"/>
      <c r="R771" s="388"/>
      <c r="S771" s="371"/>
      <c r="T771" s="372"/>
      <c r="U771" s="388"/>
      <c r="V771" s="388"/>
      <c r="W771" s="388"/>
      <c r="X771" s="388"/>
      <c r="Y771" s="409"/>
      <c r="Z771" s="409"/>
      <c r="AA771" s="409"/>
      <c r="AB771" s="409"/>
      <c r="AC771" s="409"/>
      <c r="AD771" s="409"/>
      <c r="AE771" s="409"/>
      <c r="AF771" s="409"/>
      <c r="AG771" s="409"/>
      <c r="AH771" s="409"/>
      <c r="AI771" s="409"/>
      <c r="AJ771" s="409"/>
      <c r="AK771" s="409"/>
      <c r="AL771" s="409"/>
      <c r="AM771" s="389"/>
    </row>
    <row r="774" spans="1:39" ht="15.75">
      <c r="B774" s="280" t="s">
        <v>327</v>
      </c>
      <c r="C774" s="281"/>
      <c r="D774" s="590" t="s">
        <v>526</v>
      </c>
      <c r="E774" s="253"/>
      <c r="F774" s="590"/>
      <c r="G774" s="253"/>
      <c r="H774" s="253"/>
      <c r="I774" s="253"/>
      <c r="J774" s="253"/>
      <c r="K774" s="253"/>
      <c r="L774" s="253"/>
      <c r="M774" s="253"/>
      <c r="N774" s="253"/>
      <c r="O774" s="281"/>
      <c r="P774" s="253"/>
      <c r="Q774" s="253"/>
      <c r="R774" s="253"/>
      <c r="S774" s="253"/>
      <c r="T774" s="253"/>
      <c r="U774" s="253"/>
      <c r="V774" s="253"/>
      <c r="W774" s="253"/>
      <c r="X774" s="253"/>
      <c r="Y774" s="270"/>
      <c r="Z774" s="267"/>
      <c r="AA774" s="267"/>
      <c r="AB774" s="267"/>
      <c r="AC774" s="267"/>
      <c r="AD774" s="267"/>
      <c r="AE774" s="267"/>
      <c r="AF774" s="267"/>
      <c r="AG774" s="267"/>
      <c r="AH774" s="267"/>
      <c r="AI774" s="267"/>
      <c r="AJ774" s="267"/>
      <c r="AK774" s="267"/>
      <c r="AL774" s="267"/>
    </row>
    <row r="775" spans="1:39" ht="33" customHeight="1">
      <c r="B775" s="812" t="s">
        <v>211</v>
      </c>
      <c r="C775" s="814" t="s">
        <v>33</v>
      </c>
      <c r="D775" s="284" t="s">
        <v>422</v>
      </c>
      <c r="E775" s="816" t="s">
        <v>209</v>
      </c>
      <c r="F775" s="817"/>
      <c r="G775" s="817"/>
      <c r="H775" s="817"/>
      <c r="I775" s="817"/>
      <c r="J775" s="817"/>
      <c r="K775" s="817"/>
      <c r="L775" s="817"/>
      <c r="M775" s="818"/>
      <c r="N775" s="819" t="s">
        <v>213</v>
      </c>
      <c r="O775" s="284" t="s">
        <v>423</v>
      </c>
      <c r="P775" s="816" t="s">
        <v>212</v>
      </c>
      <c r="Q775" s="817"/>
      <c r="R775" s="817"/>
      <c r="S775" s="817"/>
      <c r="T775" s="817"/>
      <c r="U775" s="817"/>
      <c r="V775" s="817"/>
      <c r="W775" s="817"/>
      <c r="X775" s="818"/>
      <c r="Y775" s="809" t="s">
        <v>243</v>
      </c>
      <c r="Z775" s="810"/>
      <c r="AA775" s="810"/>
      <c r="AB775" s="810"/>
      <c r="AC775" s="810"/>
      <c r="AD775" s="810"/>
      <c r="AE775" s="810"/>
      <c r="AF775" s="810"/>
      <c r="AG775" s="810"/>
      <c r="AH775" s="810"/>
      <c r="AI775" s="810"/>
      <c r="AJ775" s="810"/>
      <c r="AK775" s="810"/>
      <c r="AL775" s="810"/>
      <c r="AM775" s="811"/>
    </row>
    <row r="776" spans="1:39" ht="65.25" customHeight="1">
      <c r="B776" s="813"/>
      <c r="C776" s="815"/>
      <c r="D776" s="285">
        <v>2019</v>
      </c>
      <c r="E776" s="285">
        <v>2020</v>
      </c>
      <c r="F776" s="285">
        <v>2021</v>
      </c>
      <c r="G776" s="285">
        <v>2022</v>
      </c>
      <c r="H776" s="285">
        <v>2023</v>
      </c>
      <c r="I776" s="285">
        <v>2024</v>
      </c>
      <c r="J776" s="285">
        <v>2025</v>
      </c>
      <c r="K776" s="285">
        <v>2026</v>
      </c>
      <c r="L776" s="285">
        <v>2027</v>
      </c>
      <c r="M776" s="285">
        <v>2028</v>
      </c>
      <c r="N776" s="820"/>
      <c r="O776" s="285">
        <v>2019</v>
      </c>
      <c r="P776" s="285">
        <v>2020</v>
      </c>
      <c r="Q776" s="285">
        <v>2021</v>
      </c>
      <c r="R776" s="285">
        <v>2022</v>
      </c>
      <c r="S776" s="285">
        <v>2023</v>
      </c>
      <c r="T776" s="285">
        <v>2024</v>
      </c>
      <c r="U776" s="285">
        <v>2025</v>
      </c>
      <c r="V776" s="285">
        <v>2026</v>
      </c>
      <c r="W776" s="285">
        <v>2027</v>
      </c>
      <c r="X776" s="285">
        <v>2028</v>
      </c>
      <c r="Y776" s="285" t="str">
        <f>'1.  LRAMVA Summary'!D52</f>
        <v>Residential</v>
      </c>
      <c r="Z776" s="285" t="str">
        <f>'1.  LRAMVA Summary'!E52</f>
        <v>GS&lt;50 kW</v>
      </c>
      <c r="AA776" s="285" t="str">
        <f>'1.  LRAMVA Summary'!F52</f>
        <v>General Service 50 to 4,999 kW</v>
      </c>
      <c r="AB776" s="285" t="str">
        <f>'1.  LRAMVA Summary'!G52</f>
        <v>Large Use</v>
      </c>
      <c r="AC776" s="285" t="str">
        <f>'1.  LRAMVA Summary'!H52</f>
        <v>Large Use 2</v>
      </c>
      <c r="AD776" s="285" t="str">
        <f>'1.  LRAMVA Summary'!I52</f>
        <v>Street Lighting</v>
      </c>
      <c r="AE776" s="285" t="str">
        <f>'1.  LRAMVA Summary'!J52</f>
        <v>Unmetered Scattered Load</v>
      </c>
      <c r="AF776" s="285" t="str">
        <f>'1.  LRAMVA Summary'!K52</f>
        <v/>
      </c>
      <c r="AG776" s="285" t="str">
        <f>'1.  LRAMVA Summary'!L52</f>
        <v/>
      </c>
      <c r="AH776" s="285" t="str">
        <f>'1.  LRAMVA Summary'!M52</f>
        <v/>
      </c>
      <c r="AI776" s="285" t="str">
        <f>'1.  LRAMVA Summary'!N52</f>
        <v/>
      </c>
      <c r="AJ776" s="285" t="str">
        <f>'1.  LRAMVA Summary'!O52</f>
        <v/>
      </c>
      <c r="AK776" s="285" t="str">
        <f>'1.  LRAMVA Summary'!P52</f>
        <v/>
      </c>
      <c r="AL776" s="285" t="str">
        <f>'1.  LRAMVA Summary'!Q52</f>
        <v/>
      </c>
      <c r="AM776" s="287" t="str">
        <f>'1.  LRAMVA Summary'!R52</f>
        <v>Total</v>
      </c>
    </row>
    <row r="777" spans="1:39" ht="15.75" customHeight="1">
      <c r="A777" s="532"/>
      <c r="B777" s="518" t="s">
        <v>504</v>
      </c>
      <c r="C777" s="289"/>
      <c r="D777" s="289"/>
      <c r="E777" s="289"/>
      <c r="F777" s="289"/>
      <c r="G777" s="289"/>
      <c r="H777" s="289"/>
      <c r="I777" s="289"/>
      <c r="J777" s="289"/>
      <c r="K777" s="289"/>
      <c r="L777" s="289"/>
      <c r="M777" s="289"/>
      <c r="N777" s="290"/>
      <c r="O777" s="289"/>
      <c r="P777" s="289"/>
      <c r="Q777" s="289"/>
      <c r="R777" s="289"/>
      <c r="S777" s="289"/>
      <c r="T777" s="289"/>
      <c r="U777" s="289"/>
      <c r="V777" s="289"/>
      <c r="W777" s="289"/>
      <c r="X777" s="289"/>
      <c r="Y777" s="291" t="str">
        <f>'1.  LRAMVA Summary'!D53</f>
        <v>kWh</v>
      </c>
      <c r="Z777" s="291" t="str">
        <f>'1.  LRAMVA Summary'!E53</f>
        <v>kWh</v>
      </c>
      <c r="AA777" s="291" t="str">
        <f>'1.  LRAMVA Summary'!F53</f>
        <v>kW</v>
      </c>
      <c r="AB777" s="291" t="str">
        <f>'1.  LRAMVA Summary'!G53</f>
        <v>kW</v>
      </c>
      <c r="AC777" s="291" t="str">
        <f>'1.  LRAMVA Summary'!H53</f>
        <v>kW</v>
      </c>
      <c r="AD777" s="291" t="str">
        <f>'1.  LRAMVA Summary'!I53</f>
        <v>kW</v>
      </c>
      <c r="AE777" s="291" t="str">
        <f>'1.  LRAMVA Summary'!J53</f>
        <v>kWh</v>
      </c>
      <c r="AF777" s="291">
        <f>'1.  LRAMVA Summary'!K53</f>
        <v>0</v>
      </c>
      <c r="AG777" s="291">
        <f>'1.  LRAMVA Summary'!L53</f>
        <v>0</v>
      </c>
      <c r="AH777" s="291">
        <f>'1.  LRAMVA Summary'!M53</f>
        <v>0</v>
      </c>
      <c r="AI777" s="291">
        <f>'1.  LRAMVA Summary'!N53</f>
        <v>0</v>
      </c>
      <c r="AJ777" s="291">
        <f>'1.  LRAMVA Summary'!O53</f>
        <v>0</v>
      </c>
      <c r="AK777" s="291">
        <f>'1.  LRAMVA Summary'!P53</f>
        <v>0</v>
      </c>
      <c r="AL777" s="291">
        <f>'1.  LRAMVA Summary'!Q53</f>
        <v>0</v>
      </c>
      <c r="AM777" s="292"/>
    </row>
    <row r="778" spans="1:39" ht="15.75" outlineLevel="1">
      <c r="A778" s="532"/>
      <c r="B778" s="504" t="s">
        <v>497</v>
      </c>
      <c r="C778" s="289"/>
      <c r="D778" s="289"/>
      <c r="E778" s="289"/>
      <c r="F778" s="289"/>
      <c r="G778" s="289"/>
      <c r="H778" s="289"/>
      <c r="I778" s="289"/>
      <c r="J778" s="289"/>
      <c r="K778" s="289"/>
      <c r="L778" s="289"/>
      <c r="M778" s="289"/>
      <c r="N778" s="290"/>
      <c r="O778" s="289"/>
      <c r="P778" s="289"/>
      <c r="Q778" s="289"/>
      <c r="R778" s="289"/>
      <c r="S778" s="289"/>
      <c r="T778" s="289"/>
      <c r="U778" s="289"/>
      <c r="V778" s="289"/>
      <c r="W778" s="289"/>
      <c r="X778" s="289"/>
      <c r="Y778" s="291"/>
      <c r="Z778" s="291"/>
      <c r="AA778" s="291"/>
      <c r="AB778" s="291"/>
      <c r="AC778" s="291"/>
      <c r="AD778" s="291"/>
      <c r="AE778" s="291"/>
      <c r="AF778" s="291"/>
      <c r="AG778" s="291"/>
      <c r="AH778" s="291"/>
      <c r="AI778" s="291"/>
      <c r="AJ778" s="291"/>
      <c r="AK778" s="291"/>
      <c r="AL778" s="291"/>
      <c r="AM778" s="292"/>
    </row>
    <row r="779" spans="1:39" outlineLevel="1">
      <c r="A779" s="532">
        <v>1</v>
      </c>
      <c r="B779" s="428" t="s">
        <v>95</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0"/>
      <c r="Z779" s="410"/>
      <c r="AA779" s="410"/>
      <c r="AB779" s="410"/>
      <c r="AC779" s="410"/>
      <c r="AD779" s="410"/>
      <c r="AE779" s="410"/>
      <c r="AF779" s="410"/>
      <c r="AG779" s="410"/>
      <c r="AH779" s="410"/>
      <c r="AI779" s="410"/>
      <c r="AJ779" s="410"/>
      <c r="AK779" s="410"/>
      <c r="AL779" s="410"/>
      <c r="AM779" s="296">
        <f>SUM(Y779:AL779)</f>
        <v>0</v>
      </c>
    </row>
    <row r="780" spans="1:39" outlineLevel="1">
      <c r="A780" s="532"/>
      <c r="B780" s="294" t="s">
        <v>342</v>
      </c>
      <c r="C780" s="291" t="s">
        <v>163</v>
      </c>
      <c r="D780" s="295"/>
      <c r="E780" s="295"/>
      <c r="F780" s="295"/>
      <c r="G780" s="295"/>
      <c r="H780" s="295"/>
      <c r="I780" s="295"/>
      <c r="J780" s="295"/>
      <c r="K780" s="295"/>
      <c r="L780" s="295"/>
      <c r="M780" s="295"/>
      <c r="N780" s="468"/>
      <c r="O780" s="295"/>
      <c r="P780" s="295"/>
      <c r="Q780" s="295"/>
      <c r="R780" s="295"/>
      <c r="S780" s="295"/>
      <c r="T780" s="295"/>
      <c r="U780" s="295"/>
      <c r="V780" s="295"/>
      <c r="W780" s="295"/>
      <c r="X780" s="295"/>
      <c r="Y780" s="411">
        <f>Y779</f>
        <v>0</v>
      </c>
      <c r="Z780" s="411">
        <f t="shared" ref="Z780" si="1996">Z779</f>
        <v>0</v>
      </c>
      <c r="AA780" s="411">
        <f t="shared" ref="AA780" si="1997">AA779</f>
        <v>0</v>
      </c>
      <c r="AB780" s="411">
        <f t="shared" ref="AB780" si="1998">AB779</f>
        <v>0</v>
      </c>
      <c r="AC780" s="411">
        <f t="shared" ref="AC780" si="1999">AC779</f>
        <v>0</v>
      </c>
      <c r="AD780" s="411">
        <f t="shared" ref="AD780" si="2000">AD779</f>
        <v>0</v>
      </c>
      <c r="AE780" s="411">
        <f t="shared" ref="AE780" si="2001">AE779</f>
        <v>0</v>
      </c>
      <c r="AF780" s="411">
        <f t="shared" ref="AF780" si="2002">AF779</f>
        <v>0</v>
      </c>
      <c r="AG780" s="411">
        <f t="shared" ref="AG780" si="2003">AG779</f>
        <v>0</v>
      </c>
      <c r="AH780" s="411">
        <f t="shared" ref="AH780" si="2004">AH779</f>
        <v>0</v>
      </c>
      <c r="AI780" s="411">
        <f t="shared" ref="AI780" si="2005">AI779</f>
        <v>0</v>
      </c>
      <c r="AJ780" s="411">
        <f t="shared" ref="AJ780" si="2006">AJ779</f>
        <v>0</v>
      </c>
      <c r="AK780" s="411">
        <f t="shared" ref="AK780" si="2007">AK779</f>
        <v>0</v>
      </c>
      <c r="AL780" s="411">
        <f t="shared" ref="AL780" si="2008">AL779</f>
        <v>0</v>
      </c>
      <c r="AM780" s="297"/>
    </row>
    <row r="781" spans="1:39" ht="15.75" outlineLevel="1">
      <c r="A781" s="532"/>
      <c r="B781" s="298"/>
      <c r="C781" s="299"/>
      <c r="D781" s="299"/>
      <c r="E781" s="299"/>
      <c r="F781" s="299"/>
      <c r="G781" s="299"/>
      <c r="H781" s="299"/>
      <c r="I781" s="299"/>
      <c r="J781" s="299"/>
      <c r="K781" s="299"/>
      <c r="L781" s="299"/>
      <c r="M781" s="299"/>
      <c r="N781" s="300"/>
      <c r="O781" s="299"/>
      <c r="P781" s="299"/>
      <c r="Q781" s="299"/>
      <c r="R781" s="299"/>
      <c r="S781" s="299"/>
      <c r="T781" s="299"/>
      <c r="U781" s="299"/>
      <c r="V781" s="299"/>
      <c r="W781" s="299"/>
      <c r="X781" s="299"/>
      <c r="Y781" s="412"/>
      <c r="Z781" s="413"/>
      <c r="AA781" s="413"/>
      <c r="AB781" s="413"/>
      <c r="AC781" s="413"/>
      <c r="AD781" s="413"/>
      <c r="AE781" s="413"/>
      <c r="AF781" s="413"/>
      <c r="AG781" s="413"/>
      <c r="AH781" s="413"/>
      <c r="AI781" s="413"/>
      <c r="AJ781" s="413"/>
      <c r="AK781" s="413"/>
      <c r="AL781" s="413"/>
      <c r="AM781" s="302"/>
    </row>
    <row r="782" spans="1:39" outlineLevel="1">
      <c r="A782" s="532">
        <v>2</v>
      </c>
      <c r="B782" s="428" t="s">
        <v>96</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0"/>
      <c r="Z782" s="410"/>
      <c r="AA782" s="410"/>
      <c r="AB782" s="410"/>
      <c r="AC782" s="410"/>
      <c r="AD782" s="410"/>
      <c r="AE782" s="410"/>
      <c r="AF782" s="410"/>
      <c r="AG782" s="410"/>
      <c r="AH782" s="410"/>
      <c r="AI782" s="410"/>
      <c r="AJ782" s="410"/>
      <c r="AK782" s="410"/>
      <c r="AL782" s="410"/>
      <c r="AM782" s="296">
        <f>SUM(Y782:AL782)</f>
        <v>0</v>
      </c>
    </row>
    <row r="783" spans="1:39" outlineLevel="1">
      <c r="A783" s="532"/>
      <c r="B783" s="294" t="s">
        <v>342</v>
      </c>
      <c r="C783" s="291" t="s">
        <v>163</v>
      </c>
      <c r="D783" s="295"/>
      <c r="E783" s="295"/>
      <c r="F783" s="295"/>
      <c r="G783" s="295"/>
      <c r="H783" s="295"/>
      <c r="I783" s="295"/>
      <c r="J783" s="295"/>
      <c r="K783" s="295"/>
      <c r="L783" s="295"/>
      <c r="M783" s="295"/>
      <c r="N783" s="468"/>
      <c r="O783" s="295"/>
      <c r="P783" s="295"/>
      <c r="Q783" s="295"/>
      <c r="R783" s="295"/>
      <c r="S783" s="295"/>
      <c r="T783" s="295"/>
      <c r="U783" s="295"/>
      <c r="V783" s="295"/>
      <c r="W783" s="295"/>
      <c r="X783" s="295"/>
      <c r="Y783" s="411">
        <f>Y782</f>
        <v>0</v>
      </c>
      <c r="Z783" s="411">
        <f t="shared" ref="Z783" si="2009">Z782</f>
        <v>0</v>
      </c>
      <c r="AA783" s="411">
        <f t="shared" ref="AA783" si="2010">AA782</f>
        <v>0</v>
      </c>
      <c r="AB783" s="411">
        <f t="shared" ref="AB783" si="2011">AB782</f>
        <v>0</v>
      </c>
      <c r="AC783" s="411">
        <f t="shared" ref="AC783" si="2012">AC782</f>
        <v>0</v>
      </c>
      <c r="AD783" s="411">
        <f t="shared" ref="AD783" si="2013">AD782</f>
        <v>0</v>
      </c>
      <c r="AE783" s="411">
        <f t="shared" ref="AE783" si="2014">AE782</f>
        <v>0</v>
      </c>
      <c r="AF783" s="411">
        <f t="shared" ref="AF783" si="2015">AF782</f>
        <v>0</v>
      </c>
      <c r="AG783" s="411">
        <f t="shared" ref="AG783" si="2016">AG782</f>
        <v>0</v>
      </c>
      <c r="AH783" s="411">
        <f t="shared" ref="AH783" si="2017">AH782</f>
        <v>0</v>
      </c>
      <c r="AI783" s="411">
        <f t="shared" ref="AI783" si="2018">AI782</f>
        <v>0</v>
      </c>
      <c r="AJ783" s="411">
        <f t="shared" ref="AJ783" si="2019">AJ782</f>
        <v>0</v>
      </c>
      <c r="AK783" s="411">
        <f t="shared" ref="AK783" si="2020">AK782</f>
        <v>0</v>
      </c>
      <c r="AL783" s="411">
        <f t="shared" ref="AL783" si="2021">AL782</f>
        <v>0</v>
      </c>
      <c r="AM783" s="297"/>
    </row>
    <row r="784" spans="1:39" ht="15.75" outlineLevel="1">
      <c r="A784" s="532"/>
      <c r="B784" s="298"/>
      <c r="C784" s="299"/>
      <c r="D784" s="304"/>
      <c r="E784" s="304"/>
      <c r="F784" s="304"/>
      <c r="G784" s="304"/>
      <c r="H784" s="304"/>
      <c r="I784" s="304"/>
      <c r="J784" s="304"/>
      <c r="K784" s="304"/>
      <c r="L784" s="304"/>
      <c r="M784" s="304"/>
      <c r="N784" s="300"/>
      <c r="O784" s="304"/>
      <c r="P784" s="304"/>
      <c r="Q784" s="304"/>
      <c r="R784" s="304"/>
      <c r="S784" s="304"/>
      <c r="T784" s="304"/>
      <c r="U784" s="304"/>
      <c r="V784" s="304"/>
      <c r="W784" s="304"/>
      <c r="X784" s="304"/>
      <c r="Y784" s="412"/>
      <c r="Z784" s="413"/>
      <c r="AA784" s="413"/>
      <c r="AB784" s="413"/>
      <c r="AC784" s="413"/>
      <c r="AD784" s="413"/>
      <c r="AE784" s="413"/>
      <c r="AF784" s="413"/>
      <c r="AG784" s="413"/>
      <c r="AH784" s="413"/>
      <c r="AI784" s="413"/>
      <c r="AJ784" s="413"/>
      <c r="AK784" s="413"/>
      <c r="AL784" s="413"/>
      <c r="AM784" s="302"/>
    </row>
    <row r="785" spans="1:39" outlineLevel="1">
      <c r="A785" s="532">
        <v>3</v>
      </c>
      <c r="B785" s="428" t="s">
        <v>97</v>
      </c>
      <c r="C785" s="291" t="s">
        <v>25</v>
      </c>
      <c r="D785" s="295"/>
      <c r="E785" s="295"/>
      <c r="F785" s="295"/>
      <c r="G785" s="295"/>
      <c r="H785" s="295"/>
      <c r="I785" s="295"/>
      <c r="J785" s="295"/>
      <c r="K785" s="295"/>
      <c r="L785" s="295"/>
      <c r="M785" s="295"/>
      <c r="N785" s="291"/>
      <c r="O785" s="295"/>
      <c r="P785" s="295"/>
      <c r="Q785" s="295"/>
      <c r="R785" s="295"/>
      <c r="S785" s="295"/>
      <c r="T785" s="295"/>
      <c r="U785" s="295"/>
      <c r="V785" s="295"/>
      <c r="W785" s="295"/>
      <c r="X785" s="295"/>
      <c r="Y785" s="410"/>
      <c r="Z785" s="410"/>
      <c r="AA785" s="410"/>
      <c r="AB785" s="410"/>
      <c r="AC785" s="410"/>
      <c r="AD785" s="410"/>
      <c r="AE785" s="410"/>
      <c r="AF785" s="410"/>
      <c r="AG785" s="410"/>
      <c r="AH785" s="410"/>
      <c r="AI785" s="410"/>
      <c r="AJ785" s="410"/>
      <c r="AK785" s="410"/>
      <c r="AL785" s="410"/>
      <c r="AM785" s="296">
        <f>SUM(Y785:AL785)</f>
        <v>0</v>
      </c>
    </row>
    <row r="786" spans="1:39" outlineLevel="1">
      <c r="A786" s="532"/>
      <c r="B786" s="294" t="s">
        <v>342</v>
      </c>
      <c r="C786" s="291" t="s">
        <v>163</v>
      </c>
      <c r="D786" s="295"/>
      <c r="E786" s="295"/>
      <c r="F786" s="295"/>
      <c r="G786" s="295"/>
      <c r="H786" s="295"/>
      <c r="I786" s="295"/>
      <c r="J786" s="295"/>
      <c r="K786" s="295"/>
      <c r="L786" s="295"/>
      <c r="M786" s="295"/>
      <c r="N786" s="468"/>
      <c r="O786" s="295"/>
      <c r="P786" s="295"/>
      <c r="Q786" s="295"/>
      <c r="R786" s="295"/>
      <c r="S786" s="295"/>
      <c r="T786" s="295"/>
      <c r="U786" s="295"/>
      <c r="V786" s="295"/>
      <c r="W786" s="295"/>
      <c r="X786" s="295"/>
      <c r="Y786" s="411">
        <f>Y785</f>
        <v>0</v>
      </c>
      <c r="Z786" s="411">
        <f t="shared" ref="Z786" si="2022">Z785</f>
        <v>0</v>
      </c>
      <c r="AA786" s="411">
        <f t="shared" ref="AA786" si="2023">AA785</f>
        <v>0</v>
      </c>
      <c r="AB786" s="411">
        <f t="shared" ref="AB786" si="2024">AB785</f>
        <v>0</v>
      </c>
      <c r="AC786" s="411">
        <f t="shared" ref="AC786" si="2025">AC785</f>
        <v>0</v>
      </c>
      <c r="AD786" s="411">
        <f t="shared" ref="AD786" si="2026">AD785</f>
        <v>0</v>
      </c>
      <c r="AE786" s="411">
        <f t="shared" ref="AE786" si="2027">AE785</f>
        <v>0</v>
      </c>
      <c r="AF786" s="411">
        <f t="shared" ref="AF786" si="2028">AF785</f>
        <v>0</v>
      </c>
      <c r="AG786" s="411">
        <f t="shared" ref="AG786" si="2029">AG785</f>
        <v>0</v>
      </c>
      <c r="AH786" s="411">
        <f t="shared" ref="AH786" si="2030">AH785</f>
        <v>0</v>
      </c>
      <c r="AI786" s="411">
        <f t="shared" ref="AI786" si="2031">AI785</f>
        <v>0</v>
      </c>
      <c r="AJ786" s="411">
        <f t="shared" ref="AJ786" si="2032">AJ785</f>
        <v>0</v>
      </c>
      <c r="AK786" s="411">
        <f t="shared" ref="AK786" si="2033">AK785</f>
        <v>0</v>
      </c>
      <c r="AL786" s="411">
        <f t="shared" ref="AL786" si="2034">AL785</f>
        <v>0</v>
      </c>
      <c r="AM786" s="297"/>
    </row>
    <row r="787" spans="1:39" outlineLevel="1">
      <c r="A787" s="532"/>
      <c r="B787" s="294"/>
      <c r="C787" s="305"/>
      <c r="D787" s="291"/>
      <c r="E787" s="291"/>
      <c r="F787" s="291"/>
      <c r="G787" s="291"/>
      <c r="H787" s="291"/>
      <c r="I787" s="291"/>
      <c r="J787" s="291"/>
      <c r="K787" s="291"/>
      <c r="L787" s="291"/>
      <c r="M787" s="291"/>
      <c r="N787" s="291"/>
      <c r="O787" s="291"/>
      <c r="P787" s="291"/>
      <c r="Q787" s="291"/>
      <c r="R787" s="291"/>
      <c r="S787" s="291"/>
      <c r="T787" s="291"/>
      <c r="U787" s="291"/>
      <c r="V787" s="291"/>
      <c r="W787" s="291"/>
      <c r="X787" s="291"/>
      <c r="Y787" s="412"/>
      <c r="Z787" s="412"/>
      <c r="AA787" s="412"/>
      <c r="AB787" s="412"/>
      <c r="AC787" s="412"/>
      <c r="AD787" s="412"/>
      <c r="AE787" s="412"/>
      <c r="AF787" s="412"/>
      <c r="AG787" s="412"/>
      <c r="AH787" s="412"/>
      <c r="AI787" s="412"/>
      <c r="AJ787" s="412"/>
      <c r="AK787" s="412"/>
      <c r="AL787" s="412"/>
      <c r="AM787" s="306"/>
    </row>
    <row r="788" spans="1:39" outlineLevel="1">
      <c r="A788" s="532">
        <v>4</v>
      </c>
      <c r="B788" s="520" t="s">
        <v>682</v>
      </c>
      <c r="C788" s="291" t="s">
        <v>25</v>
      </c>
      <c r="D788" s="295"/>
      <c r="E788" s="295"/>
      <c r="F788" s="295"/>
      <c r="G788" s="295"/>
      <c r="H788" s="295"/>
      <c r="I788" s="295"/>
      <c r="J788" s="295"/>
      <c r="K788" s="295"/>
      <c r="L788" s="295"/>
      <c r="M788" s="295"/>
      <c r="N788" s="291"/>
      <c r="O788" s="295"/>
      <c r="P788" s="295"/>
      <c r="Q788" s="295"/>
      <c r="R788" s="295"/>
      <c r="S788" s="295"/>
      <c r="T788" s="295"/>
      <c r="U788" s="295"/>
      <c r="V788" s="295"/>
      <c r="W788" s="295"/>
      <c r="X788" s="295"/>
      <c r="Y788" s="415"/>
      <c r="Z788" s="415"/>
      <c r="AA788" s="415"/>
      <c r="AB788" s="415"/>
      <c r="AC788" s="415"/>
      <c r="AD788" s="415"/>
      <c r="AE788" s="415"/>
      <c r="AF788" s="410"/>
      <c r="AG788" s="410"/>
      <c r="AH788" s="410"/>
      <c r="AI788" s="410"/>
      <c r="AJ788" s="410"/>
      <c r="AK788" s="410"/>
      <c r="AL788" s="410"/>
      <c r="AM788" s="296">
        <f>SUM(Y788:AL788)</f>
        <v>0</v>
      </c>
    </row>
    <row r="789" spans="1:39" outlineLevel="1">
      <c r="A789" s="532"/>
      <c r="B789" s="294" t="s">
        <v>342</v>
      </c>
      <c r="C789" s="291" t="s">
        <v>163</v>
      </c>
      <c r="D789" s="295"/>
      <c r="E789" s="295"/>
      <c r="F789" s="295"/>
      <c r="G789" s="295"/>
      <c r="H789" s="295"/>
      <c r="I789" s="295"/>
      <c r="J789" s="295"/>
      <c r="K789" s="295"/>
      <c r="L789" s="295"/>
      <c r="M789" s="295"/>
      <c r="N789" s="468"/>
      <c r="O789" s="295"/>
      <c r="P789" s="295"/>
      <c r="Q789" s="295"/>
      <c r="R789" s="295"/>
      <c r="S789" s="295"/>
      <c r="T789" s="295"/>
      <c r="U789" s="295"/>
      <c r="V789" s="295"/>
      <c r="W789" s="295"/>
      <c r="X789" s="295"/>
      <c r="Y789" s="411">
        <f>Y788</f>
        <v>0</v>
      </c>
      <c r="Z789" s="411">
        <f t="shared" ref="Z789" si="2035">Z788</f>
        <v>0</v>
      </c>
      <c r="AA789" s="411">
        <f t="shared" ref="AA789" si="2036">AA788</f>
        <v>0</v>
      </c>
      <c r="AB789" s="411">
        <f t="shared" ref="AB789" si="2037">AB788</f>
        <v>0</v>
      </c>
      <c r="AC789" s="411">
        <f t="shared" ref="AC789" si="2038">AC788</f>
        <v>0</v>
      </c>
      <c r="AD789" s="411">
        <f t="shared" ref="AD789" si="2039">AD788</f>
        <v>0</v>
      </c>
      <c r="AE789" s="411">
        <f t="shared" ref="AE789" si="2040">AE788</f>
        <v>0</v>
      </c>
      <c r="AF789" s="411">
        <f t="shared" ref="AF789" si="2041">AF788</f>
        <v>0</v>
      </c>
      <c r="AG789" s="411">
        <f t="shared" ref="AG789" si="2042">AG788</f>
        <v>0</v>
      </c>
      <c r="AH789" s="411">
        <f t="shared" ref="AH789" si="2043">AH788</f>
        <v>0</v>
      </c>
      <c r="AI789" s="411">
        <f t="shared" ref="AI789" si="2044">AI788</f>
        <v>0</v>
      </c>
      <c r="AJ789" s="411">
        <f t="shared" ref="AJ789" si="2045">AJ788</f>
        <v>0</v>
      </c>
      <c r="AK789" s="411">
        <f t="shared" ref="AK789" si="2046">AK788</f>
        <v>0</v>
      </c>
      <c r="AL789" s="411">
        <f t="shared" ref="AL789" si="2047">AL788</f>
        <v>0</v>
      </c>
      <c r="AM789" s="297"/>
    </row>
    <row r="790" spans="1:39" outlineLevel="1">
      <c r="A790" s="532"/>
      <c r="B790" s="294"/>
      <c r="C790" s="305"/>
      <c r="D790" s="304"/>
      <c r="E790" s="304"/>
      <c r="F790" s="304"/>
      <c r="G790" s="304"/>
      <c r="H790" s="304"/>
      <c r="I790" s="304"/>
      <c r="J790" s="304"/>
      <c r="K790" s="304"/>
      <c r="L790" s="304"/>
      <c r="M790" s="304"/>
      <c r="N790" s="291"/>
      <c r="O790" s="304"/>
      <c r="P790" s="304"/>
      <c r="Q790" s="304"/>
      <c r="R790" s="304"/>
      <c r="S790" s="304"/>
      <c r="T790" s="304"/>
      <c r="U790" s="304"/>
      <c r="V790" s="304"/>
      <c r="W790" s="304"/>
      <c r="X790" s="304"/>
      <c r="Y790" s="412"/>
      <c r="Z790" s="412"/>
      <c r="AA790" s="412"/>
      <c r="AB790" s="412"/>
      <c r="AC790" s="412"/>
      <c r="AD790" s="412"/>
      <c r="AE790" s="412"/>
      <c r="AF790" s="412"/>
      <c r="AG790" s="412"/>
      <c r="AH790" s="412"/>
      <c r="AI790" s="412"/>
      <c r="AJ790" s="412"/>
      <c r="AK790" s="412"/>
      <c r="AL790" s="412"/>
      <c r="AM790" s="306"/>
    </row>
    <row r="791" spans="1:39" ht="15.75" customHeight="1" outlineLevel="1">
      <c r="A791" s="532">
        <v>5</v>
      </c>
      <c r="B791" s="428" t="s">
        <v>98</v>
      </c>
      <c r="C791" s="291" t="s">
        <v>25</v>
      </c>
      <c r="D791" s="295"/>
      <c r="E791" s="295"/>
      <c r="F791" s="295"/>
      <c r="G791" s="295"/>
      <c r="H791" s="295"/>
      <c r="I791" s="295"/>
      <c r="J791" s="295"/>
      <c r="K791" s="295"/>
      <c r="L791" s="295"/>
      <c r="M791" s="295"/>
      <c r="N791" s="291"/>
      <c r="O791" s="295"/>
      <c r="P791" s="295"/>
      <c r="Q791" s="295"/>
      <c r="R791" s="295"/>
      <c r="S791" s="295"/>
      <c r="T791" s="295"/>
      <c r="U791" s="295"/>
      <c r="V791" s="295"/>
      <c r="W791" s="295"/>
      <c r="X791" s="295"/>
      <c r="Y791" s="415"/>
      <c r="Z791" s="415"/>
      <c r="AA791" s="415"/>
      <c r="AB791" s="415"/>
      <c r="AC791" s="415"/>
      <c r="AD791" s="415"/>
      <c r="AE791" s="415"/>
      <c r="AF791" s="410"/>
      <c r="AG791" s="410"/>
      <c r="AH791" s="410"/>
      <c r="AI791" s="410"/>
      <c r="AJ791" s="410"/>
      <c r="AK791" s="410"/>
      <c r="AL791" s="410"/>
      <c r="AM791" s="296">
        <f>SUM(Y791:AL791)</f>
        <v>0</v>
      </c>
    </row>
    <row r="792" spans="1:39" ht="20.25" customHeight="1" outlineLevel="1">
      <c r="A792" s="532"/>
      <c r="B792" s="294" t="s">
        <v>342</v>
      </c>
      <c r="C792" s="291" t="s">
        <v>163</v>
      </c>
      <c r="D792" s="295"/>
      <c r="E792" s="295"/>
      <c r="F792" s="295"/>
      <c r="G792" s="295"/>
      <c r="H792" s="295"/>
      <c r="I792" s="295"/>
      <c r="J792" s="295"/>
      <c r="K792" s="295"/>
      <c r="L792" s="295"/>
      <c r="M792" s="295"/>
      <c r="N792" s="468"/>
      <c r="O792" s="295"/>
      <c r="P792" s="295"/>
      <c r="Q792" s="295"/>
      <c r="R792" s="295"/>
      <c r="S792" s="295"/>
      <c r="T792" s="295"/>
      <c r="U792" s="295"/>
      <c r="V792" s="295"/>
      <c r="W792" s="295"/>
      <c r="X792" s="295"/>
      <c r="Y792" s="411">
        <f>Y791</f>
        <v>0</v>
      </c>
      <c r="Z792" s="411">
        <f t="shared" ref="Z792" si="2048">Z791</f>
        <v>0</v>
      </c>
      <c r="AA792" s="411">
        <f t="shared" ref="AA792" si="2049">AA791</f>
        <v>0</v>
      </c>
      <c r="AB792" s="411">
        <f t="shared" ref="AB792" si="2050">AB791</f>
        <v>0</v>
      </c>
      <c r="AC792" s="411">
        <f t="shared" ref="AC792" si="2051">AC791</f>
        <v>0</v>
      </c>
      <c r="AD792" s="411">
        <f t="shared" ref="AD792" si="2052">AD791</f>
        <v>0</v>
      </c>
      <c r="AE792" s="411">
        <f t="shared" ref="AE792" si="2053">AE791</f>
        <v>0</v>
      </c>
      <c r="AF792" s="411">
        <f t="shared" ref="AF792" si="2054">AF791</f>
        <v>0</v>
      </c>
      <c r="AG792" s="411">
        <f t="shared" ref="AG792" si="2055">AG791</f>
        <v>0</v>
      </c>
      <c r="AH792" s="411">
        <f t="shared" ref="AH792" si="2056">AH791</f>
        <v>0</v>
      </c>
      <c r="AI792" s="411">
        <f t="shared" ref="AI792" si="2057">AI791</f>
        <v>0</v>
      </c>
      <c r="AJ792" s="411">
        <f t="shared" ref="AJ792" si="2058">AJ791</f>
        <v>0</v>
      </c>
      <c r="AK792" s="411">
        <f t="shared" ref="AK792" si="2059">AK791</f>
        <v>0</v>
      </c>
      <c r="AL792" s="411">
        <f t="shared" ref="AL792" si="2060">AL791</f>
        <v>0</v>
      </c>
      <c r="AM792" s="297"/>
    </row>
    <row r="793" spans="1:39" outlineLevel="1">
      <c r="A793" s="532"/>
      <c r="B793" s="294"/>
      <c r="C793" s="291"/>
      <c r="D793" s="291"/>
      <c r="E793" s="291"/>
      <c r="F793" s="291"/>
      <c r="G793" s="291"/>
      <c r="H793" s="291"/>
      <c r="I793" s="291"/>
      <c r="J793" s="291"/>
      <c r="K793" s="291"/>
      <c r="L793" s="291"/>
      <c r="M793" s="291"/>
      <c r="N793" s="291"/>
      <c r="O793" s="291"/>
      <c r="P793" s="291"/>
      <c r="Q793" s="291"/>
      <c r="R793" s="291"/>
      <c r="S793" s="291"/>
      <c r="T793" s="291"/>
      <c r="U793" s="291"/>
      <c r="V793" s="291"/>
      <c r="W793" s="291"/>
      <c r="X793" s="291"/>
      <c r="Y793" s="422"/>
      <c r="Z793" s="423"/>
      <c r="AA793" s="423"/>
      <c r="AB793" s="423"/>
      <c r="AC793" s="423"/>
      <c r="AD793" s="423"/>
      <c r="AE793" s="423"/>
      <c r="AF793" s="423"/>
      <c r="AG793" s="423"/>
      <c r="AH793" s="423"/>
      <c r="AI793" s="423"/>
      <c r="AJ793" s="423"/>
      <c r="AK793" s="423"/>
      <c r="AL793" s="423"/>
      <c r="AM793" s="297"/>
    </row>
    <row r="794" spans="1:39" ht="15.75" outlineLevel="1">
      <c r="A794" s="532"/>
      <c r="B794" s="319" t="s">
        <v>498</v>
      </c>
      <c r="C794" s="289"/>
      <c r="D794" s="289"/>
      <c r="E794" s="289"/>
      <c r="F794" s="289"/>
      <c r="G794" s="289"/>
      <c r="H794" s="289"/>
      <c r="I794" s="289"/>
      <c r="J794" s="289"/>
      <c r="K794" s="289"/>
      <c r="L794" s="289"/>
      <c r="M794" s="289"/>
      <c r="N794" s="290"/>
      <c r="O794" s="289"/>
      <c r="P794" s="289"/>
      <c r="Q794" s="289"/>
      <c r="R794" s="289"/>
      <c r="S794" s="289"/>
      <c r="T794" s="289"/>
      <c r="U794" s="289"/>
      <c r="V794" s="289"/>
      <c r="W794" s="289"/>
      <c r="X794" s="289"/>
      <c r="Y794" s="414"/>
      <c r="Z794" s="414"/>
      <c r="AA794" s="414"/>
      <c r="AB794" s="414"/>
      <c r="AC794" s="414"/>
      <c r="AD794" s="414"/>
      <c r="AE794" s="414"/>
      <c r="AF794" s="414"/>
      <c r="AG794" s="414"/>
      <c r="AH794" s="414"/>
      <c r="AI794" s="414"/>
      <c r="AJ794" s="414"/>
      <c r="AK794" s="414"/>
      <c r="AL794" s="414"/>
      <c r="AM794" s="292"/>
    </row>
    <row r="795" spans="1:39" outlineLevel="1">
      <c r="A795" s="532">
        <v>6</v>
      </c>
      <c r="B795" s="428" t="s">
        <v>99</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outlineLevel="1">
      <c r="A796" s="532"/>
      <c r="B796" s="294" t="s">
        <v>342</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1">
        <f>Y795</f>
        <v>0</v>
      </c>
      <c r="Z796" s="411">
        <f t="shared" ref="Z796" si="2061">Z795</f>
        <v>0</v>
      </c>
      <c r="AA796" s="411">
        <f t="shared" ref="AA796" si="2062">AA795</f>
        <v>0</v>
      </c>
      <c r="AB796" s="411">
        <f t="shared" ref="AB796" si="2063">AB795</f>
        <v>0</v>
      </c>
      <c r="AC796" s="411">
        <f t="shared" ref="AC796" si="2064">AC795</f>
        <v>0</v>
      </c>
      <c r="AD796" s="411">
        <f t="shared" ref="AD796" si="2065">AD795</f>
        <v>0</v>
      </c>
      <c r="AE796" s="411">
        <f t="shared" ref="AE796" si="2066">AE795</f>
        <v>0</v>
      </c>
      <c r="AF796" s="411">
        <f t="shared" ref="AF796" si="2067">AF795</f>
        <v>0</v>
      </c>
      <c r="AG796" s="411">
        <f t="shared" ref="AG796" si="2068">AG795</f>
        <v>0</v>
      </c>
      <c r="AH796" s="411">
        <f t="shared" ref="AH796" si="2069">AH795</f>
        <v>0</v>
      </c>
      <c r="AI796" s="411">
        <f t="shared" ref="AI796" si="2070">AI795</f>
        <v>0</v>
      </c>
      <c r="AJ796" s="411">
        <f t="shared" ref="AJ796" si="2071">AJ795</f>
        <v>0</v>
      </c>
      <c r="AK796" s="411">
        <f t="shared" ref="AK796" si="2072">AK795</f>
        <v>0</v>
      </c>
      <c r="AL796" s="411">
        <f t="shared" ref="AL796" si="2073">AL795</f>
        <v>0</v>
      </c>
      <c r="AM796" s="311"/>
    </row>
    <row r="797" spans="1:39" outlineLevel="1">
      <c r="A797" s="532"/>
      <c r="B797" s="310"/>
      <c r="C797" s="312"/>
      <c r="D797" s="291"/>
      <c r="E797" s="291"/>
      <c r="F797" s="291"/>
      <c r="G797" s="291"/>
      <c r="H797" s="291"/>
      <c r="I797" s="291"/>
      <c r="J797" s="291"/>
      <c r="K797" s="291"/>
      <c r="L797" s="291"/>
      <c r="M797" s="291"/>
      <c r="N797" s="291"/>
      <c r="O797" s="291"/>
      <c r="P797" s="291"/>
      <c r="Q797" s="291"/>
      <c r="R797" s="291"/>
      <c r="S797" s="291"/>
      <c r="T797" s="291"/>
      <c r="U797" s="291"/>
      <c r="V797" s="291"/>
      <c r="W797" s="291"/>
      <c r="X797" s="291"/>
      <c r="Y797" s="416"/>
      <c r="Z797" s="416"/>
      <c r="AA797" s="416"/>
      <c r="AB797" s="416"/>
      <c r="AC797" s="416"/>
      <c r="AD797" s="416"/>
      <c r="AE797" s="416"/>
      <c r="AF797" s="416"/>
      <c r="AG797" s="416"/>
      <c r="AH797" s="416"/>
      <c r="AI797" s="416"/>
      <c r="AJ797" s="416"/>
      <c r="AK797" s="416"/>
      <c r="AL797" s="416"/>
      <c r="AM797" s="313"/>
    </row>
    <row r="798" spans="1:39" ht="30" outlineLevel="1">
      <c r="A798" s="532">
        <v>7</v>
      </c>
      <c r="B798" s="428" t="s">
        <v>100</v>
      </c>
      <c r="C798" s="291" t="s">
        <v>25</v>
      </c>
      <c r="D798" s="295"/>
      <c r="E798" s="295"/>
      <c r="F798" s="295"/>
      <c r="G798" s="295"/>
      <c r="H798" s="295"/>
      <c r="I798" s="295"/>
      <c r="J798" s="295"/>
      <c r="K798" s="295"/>
      <c r="L798" s="295"/>
      <c r="M798" s="295"/>
      <c r="N798" s="295">
        <v>12</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outlineLevel="1">
      <c r="A799" s="532"/>
      <c r="B799" s="294" t="s">
        <v>342</v>
      </c>
      <c r="C799" s="291" t="s">
        <v>163</v>
      </c>
      <c r="D799" s="295"/>
      <c r="E799" s="295"/>
      <c r="F799" s="295"/>
      <c r="G799" s="295"/>
      <c r="H799" s="295"/>
      <c r="I799" s="295"/>
      <c r="J799" s="295"/>
      <c r="K799" s="295"/>
      <c r="L799" s="295"/>
      <c r="M799" s="295"/>
      <c r="N799" s="295">
        <f>N798</f>
        <v>12</v>
      </c>
      <c r="O799" s="295"/>
      <c r="P799" s="295"/>
      <c r="Q799" s="295"/>
      <c r="R799" s="295"/>
      <c r="S799" s="295"/>
      <c r="T799" s="295"/>
      <c r="U799" s="295"/>
      <c r="V799" s="295"/>
      <c r="W799" s="295"/>
      <c r="X799" s="295"/>
      <c r="Y799" s="411">
        <f>Y798</f>
        <v>0</v>
      </c>
      <c r="Z799" s="411">
        <f t="shared" ref="Z799" si="2074">Z798</f>
        <v>0</v>
      </c>
      <c r="AA799" s="411">
        <f t="shared" ref="AA799" si="2075">AA798</f>
        <v>0</v>
      </c>
      <c r="AB799" s="411">
        <f t="shared" ref="AB799" si="2076">AB798</f>
        <v>0</v>
      </c>
      <c r="AC799" s="411">
        <f t="shared" ref="AC799" si="2077">AC798</f>
        <v>0</v>
      </c>
      <c r="AD799" s="411">
        <f t="shared" ref="AD799" si="2078">AD798</f>
        <v>0</v>
      </c>
      <c r="AE799" s="411">
        <f t="shared" ref="AE799" si="2079">AE798</f>
        <v>0</v>
      </c>
      <c r="AF799" s="411">
        <f t="shared" ref="AF799" si="2080">AF798</f>
        <v>0</v>
      </c>
      <c r="AG799" s="411">
        <f t="shared" ref="AG799" si="2081">AG798</f>
        <v>0</v>
      </c>
      <c r="AH799" s="411">
        <f t="shared" ref="AH799" si="2082">AH798</f>
        <v>0</v>
      </c>
      <c r="AI799" s="411">
        <f t="shared" ref="AI799" si="2083">AI798</f>
        <v>0</v>
      </c>
      <c r="AJ799" s="411">
        <f t="shared" ref="AJ799" si="2084">AJ798</f>
        <v>0</v>
      </c>
      <c r="AK799" s="411">
        <f t="shared" ref="AK799" si="2085">AK798</f>
        <v>0</v>
      </c>
      <c r="AL799" s="411">
        <f t="shared" ref="AL799" si="2086">AL798</f>
        <v>0</v>
      </c>
      <c r="AM799" s="311"/>
    </row>
    <row r="800" spans="1:39" outlineLevel="1">
      <c r="A800" s="532"/>
      <c r="B800" s="314"/>
      <c r="C800" s="312"/>
      <c r="D800" s="291"/>
      <c r="E800" s="291"/>
      <c r="F800" s="291"/>
      <c r="G800" s="291"/>
      <c r="H800" s="291"/>
      <c r="I800" s="291"/>
      <c r="J800" s="291"/>
      <c r="K800" s="291"/>
      <c r="L800" s="291"/>
      <c r="M800" s="291"/>
      <c r="N800" s="291"/>
      <c r="O800" s="291"/>
      <c r="P800" s="291"/>
      <c r="Q800" s="291"/>
      <c r="R800" s="291"/>
      <c r="S800" s="291"/>
      <c r="T800" s="291"/>
      <c r="U800" s="291"/>
      <c r="V800" s="291"/>
      <c r="W800" s="291"/>
      <c r="X800" s="291"/>
      <c r="Y800" s="416"/>
      <c r="Z800" s="417"/>
      <c r="AA800" s="416"/>
      <c r="AB800" s="416"/>
      <c r="AC800" s="416"/>
      <c r="AD800" s="416"/>
      <c r="AE800" s="416"/>
      <c r="AF800" s="416"/>
      <c r="AG800" s="416"/>
      <c r="AH800" s="416"/>
      <c r="AI800" s="416"/>
      <c r="AJ800" s="416"/>
      <c r="AK800" s="416"/>
      <c r="AL800" s="416"/>
      <c r="AM800" s="313"/>
    </row>
    <row r="801" spans="1:39" ht="30" outlineLevel="1">
      <c r="A801" s="532">
        <v>8</v>
      </c>
      <c r="B801" s="428" t="s">
        <v>101</v>
      </c>
      <c r="C801" s="291" t="s">
        <v>25</v>
      </c>
      <c r="D801" s="295"/>
      <c r="E801" s="295"/>
      <c r="F801" s="295"/>
      <c r="G801" s="295"/>
      <c r="H801" s="295"/>
      <c r="I801" s="295"/>
      <c r="J801" s="295"/>
      <c r="K801" s="295"/>
      <c r="L801" s="295"/>
      <c r="M801" s="295"/>
      <c r="N801" s="295">
        <v>12</v>
      </c>
      <c r="O801" s="295"/>
      <c r="P801" s="295"/>
      <c r="Q801" s="295"/>
      <c r="R801" s="295"/>
      <c r="S801" s="295"/>
      <c r="T801" s="295"/>
      <c r="U801" s="295"/>
      <c r="V801" s="295"/>
      <c r="W801" s="295"/>
      <c r="X801" s="295"/>
      <c r="Y801" s="415"/>
      <c r="Z801" s="415"/>
      <c r="AA801" s="415"/>
      <c r="AB801" s="415"/>
      <c r="AC801" s="415"/>
      <c r="AD801" s="415"/>
      <c r="AE801" s="415"/>
      <c r="AF801" s="415"/>
      <c r="AG801" s="415"/>
      <c r="AH801" s="415"/>
      <c r="AI801" s="415"/>
      <c r="AJ801" s="415"/>
      <c r="AK801" s="415"/>
      <c r="AL801" s="415"/>
      <c r="AM801" s="296">
        <f>SUM(Y801:AL801)</f>
        <v>0</v>
      </c>
    </row>
    <row r="802" spans="1:39" outlineLevel="1">
      <c r="A802" s="532"/>
      <c r="B802" s="294" t="s">
        <v>342</v>
      </c>
      <c r="C802" s="291" t="s">
        <v>163</v>
      </c>
      <c r="D802" s="295"/>
      <c r="E802" s="295"/>
      <c r="F802" s="295"/>
      <c r="G802" s="295"/>
      <c r="H802" s="295"/>
      <c r="I802" s="295"/>
      <c r="J802" s="295"/>
      <c r="K802" s="295"/>
      <c r="L802" s="295"/>
      <c r="M802" s="295"/>
      <c r="N802" s="295">
        <f>N801</f>
        <v>12</v>
      </c>
      <c r="O802" s="295"/>
      <c r="P802" s="295"/>
      <c r="Q802" s="295"/>
      <c r="R802" s="295"/>
      <c r="S802" s="295"/>
      <c r="T802" s="295"/>
      <c r="U802" s="295"/>
      <c r="V802" s="295"/>
      <c r="W802" s="295"/>
      <c r="X802" s="295"/>
      <c r="Y802" s="411">
        <f>Y801</f>
        <v>0</v>
      </c>
      <c r="Z802" s="411">
        <f t="shared" ref="Z802" si="2087">Z801</f>
        <v>0</v>
      </c>
      <c r="AA802" s="411">
        <f t="shared" ref="AA802" si="2088">AA801</f>
        <v>0</v>
      </c>
      <c r="AB802" s="411">
        <f t="shared" ref="AB802" si="2089">AB801</f>
        <v>0</v>
      </c>
      <c r="AC802" s="411">
        <f t="shared" ref="AC802" si="2090">AC801</f>
        <v>0</v>
      </c>
      <c r="AD802" s="411">
        <f t="shared" ref="AD802" si="2091">AD801</f>
        <v>0</v>
      </c>
      <c r="AE802" s="411">
        <f t="shared" ref="AE802" si="2092">AE801</f>
        <v>0</v>
      </c>
      <c r="AF802" s="411">
        <f t="shared" ref="AF802" si="2093">AF801</f>
        <v>0</v>
      </c>
      <c r="AG802" s="411">
        <f t="shared" ref="AG802" si="2094">AG801</f>
        <v>0</v>
      </c>
      <c r="AH802" s="411">
        <f t="shared" ref="AH802" si="2095">AH801</f>
        <v>0</v>
      </c>
      <c r="AI802" s="411">
        <f t="shared" ref="AI802" si="2096">AI801</f>
        <v>0</v>
      </c>
      <c r="AJ802" s="411">
        <f t="shared" ref="AJ802" si="2097">AJ801</f>
        <v>0</v>
      </c>
      <c r="AK802" s="411">
        <f t="shared" ref="AK802" si="2098">AK801</f>
        <v>0</v>
      </c>
      <c r="AL802" s="411">
        <f t="shared" ref="AL802" si="2099">AL801</f>
        <v>0</v>
      </c>
      <c r="AM802" s="311"/>
    </row>
    <row r="803" spans="1:39" outlineLevel="1">
      <c r="A803" s="532"/>
      <c r="B803" s="314"/>
      <c r="C803" s="312"/>
      <c r="D803" s="316"/>
      <c r="E803" s="316"/>
      <c r="F803" s="316"/>
      <c r="G803" s="316"/>
      <c r="H803" s="316"/>
      <c r="I803" s="316"/>
      <c r="J803" s="316"/>
      <c r="K803" s="316"/>
      <c r="L803" s="316"/>
      <c r="M803" s="316"/>
      <c r="N803" s="291"/>
      <c r="O803" s="316"/>
      <c r="P803" s="316"/>
      <c r="Q803" s="316"/>
      <c r="R803" s="316"/>
      <c r="S803" s="316"/>
      <c r="T803" s="316"/>
      <c r="U803" s="316"/>
      <c r="V803" s="316"/>
      <c r="W803" s="316"/>
      <c r="X803" s="316"/>
      <c r="Y803" s="416"/>
      <c r="Z803" s="417"/>
      <c r="AA803" s="416"/>
      <c r="AB803" s="416"/>
      <c r="AC803" s="416"/>
      <c r="AD803" s="416"/>
      <c r="AE803" s="416"/>
      <c r="AF803" s="416"/>
      <c r="AG803" s="416"/>
      <c r="AH803" s="416"/>
      <c r="AI803" s="416"/>
      <c r="AJ803" s="416"/>
      <c r="AK803" s="416"/>
      <c r="AL803" s="416"/>
      <c r="AM803" s="313"/>
    </row>
    <row r="804" spans="1:39" ht="30" outlineLevel="1">
      <c r="A804" s="532">
        <v>9</v>
      </c>
      <c r="B804" s="428" t="s">
        <v>102</v>
      </c>
      <c r="C804" s="291" t="s">
        <v>25</v>
      </c>
      <c r="D804" s="295"/>
      <c r="E804" s="295"/>
      <c r="F804" s="295"/>
      <c r="G804" s="295"/>
      <c r="H804" s="295"/>
      <c r="I804" s="295"/>
      <c r="J804" s="295"/>
      <c r="K804" s="295"/>
      <c r="L804" s="295"/>
      <c r="M804" s="295"/>
      <c r="N804" s="295">
        <v>12</v>
      </c>
      <c r="O804" s="295"/>
      <c r="P804" s="295"/>
      <c r="Q804" s="295"/>
      <c r="R804" s="295"/>
      <c r="S804" s="295"/>
      <c r="T804" s="295"/>
      <c r="U804" s="295"/>
      <c r="V804" s="295"/>
      <c r="W804" s="295"/>
      <c r="X804" s="295"/>
      <c r="Y804" s="415"/>
      <c r="Z804" s="415"/>
      <c r="AA804" s="415"/>
      <c r="AB804" s="415"/>
      <c r="AC804" s="415"/>
      <c r="AD804" s="415"/>
      <c r="AE804" s="415"/>
      <c r="AF804" s="415"/>
      <c r="AG804" s="415"/>
      <c r="AH804" s="415"/>
      <c r="AI804" s="415"/>
      <c r="AJ804" s="415"/>
      <c r="AK804" s="415"/>
      <c r="AL804" s="415"/>
      <c r="AM804" s="296">
        <f>SUM(Y804:AL804)</f>
        <v>0</v>
      </c>
    </row>
    <row r="805" spans="1:39" outlineLevel="1">
      <c r="A805" s="532"/>
      <c r="B805" s="294" t="s">
        <v>342</v>
      </c>
      <c r="C805" s="291" t="s">
        <v>163</v>
      </c>
      <c r="D805" s="295"/>
      <c r="E805" s="295"/>
      <c r="F805" s="295"/>
      <c r="G805" s="295"/>
      <c r="H805" s="295"/>
      <c r="I805" s="295"/>
      <c r="J805" s="295"/>
      <c r="K805" s="295"/>
      <c r="L805" s="295"/>
      <c r="M805" s="295"/>
      <c r="N805" s="295">
        <f>N804</f>
        <v>12</v>
      </c>
      <c r="O805" s="295"/>
      <c r="P805" s="295"/>
      <c r="Q805" s="295"/>
      <c r="R805" s="295"/>
      <c r="S805" s="295"/>
      <c r="T805" s="295"/>
      <c r="U805" s="295"/>
      <c r="V805" s="295"/>
      <c r="W805" s="295"/>
      <c r="X805" s="295"/>
      <c r="Y805" s="411">
        <f>Y804</f>
        <v>0</v>
      </c>
      <c r="Z805" s="411">
        <f t="shared" ref="Z805" si="2100">Z804</f>
        <v>0</v>
      </c>
      <c r="AA805" s="411">
        <f t="shared" ref="AA805" si="2101">AA804</f>
        <v>0</v>
      </c>
      <c r="AB805" s="411">
        <f t="shared" ref="AB805" si="2102">AB804</f>
        <v>0</v>
      </c>
      <c r="AC805" s="411">
        <f t="shared" ref="AC805" si="2103">AC804</f>
        <v>0</v>
      </c>
      <c r="AD805" s="411">
        <f t="shared" ref="AD805" si="2104">AD804</f>
        <v>0</v>
      </c>
      <c r="AE805" s="411">
        <f t="shared" ref="AE805" si="2105">AE804</f>
        <v>0</v>
      </c>
      <c r="AF805" s="411">
        <f t="shared" ref="AF805" si="2106">AF804</f>
        <v>0</v>
      </c>
      <c r="AG805" s="411">
        <f t="shared" ref="AG805" si="2107">AG804</f>
        <v>0</v>
      </c>
      <c r="AH805" s="411">
        <f t="shared" ref="AH805" si="2108">AH804</f>
        <v>0</v>
      </c>
      <c r="AI805" s="411">
        <f t="shared" ref="AI805" si="2109">AI804</f>
        <v>0</v>
      </c>
      <c r="AJ805" s="411">
        <f t="shared" ref="AJ805" si="2110">AJ804</f>
        <v>0</v>
      </c>
      <c r="AK805" s="411">
        <f t="shared" ref="AK805" si="2111">AK804</f>
        <v>0</v>
      </c>
      <c r="AL805" s="411">
        <f t="shared" ref="AL805" si="2112">AL804</f>
        <v>0</v>
      </c>
      <c r="AM805" s="311"/>
    </row>
    <row r="806" spans="1:39" outlineLevel="1">
      <c r="A806" s="532"/>
      <c r="B806" s="314"/>
      <c r="C806" s="312"/>
      <c r="D806" s="316"/>
      <c r="E806" s="316"/>
      <c r="F806" s="316"/>
      <c r="G806" s="316"/>
      <c r="H806" s="316"/>
      <c r="I806" s="316"/>
      <c r="J806" s="316"/>
      <c r="K806" s="316"/>
      <c r="L806" s="316"/>
      <c r="M806" s="316"/>
      <c r="N806" s="291"/>
      <c r="O806" s="316"/>
      <c r="P806" s="316"/>
      <c r="Q806" s="316"/>
      <c r="R806" s="316"/>
      <c r="S806" s="316"/>
      <c r="T806" s="316"/>
      <c r="U806" s="316"/>
      <c r="V806" s="316"/>
      <c r="W806" s="316"/>
      <c r="X806" s="316"/>
      <c r="Y806" s="416"/>
      <c r="Z806" s="416"/>
      <c r="AA806" s="416"/>
      <c r="AB806" s="416"/>
      <c r="AC806" s="416"/>
      <c r="AD806" s="416"/>
      <c r="AE806" s="416"/>
      <c r="AF806" s="416"/>
      <c r="AG806" s="416"/>
      <c r="AH806" s="416"/>
      <c r="AI806" s="416"/>
      <c r="AJ806" s="416"/>
      <c r="AK806" s="416"/>
      <c r="AL806" s="416"/>
      <c r="AM806" s="313"/>
    </row>
    <row r="807" spans="1:39" ht="30" outlineLevel="1">
      <c r="A807" s="532">
        <v>10</v>
      </c>
      <c r="B807" s="428" t="s">
        <v>103</v>
      </c>
      <c r="C807" s="291" t="s">
        <v>25</v>
      </c>
      <c r="D807" s="295"/>
      <c r="E807" s="295"/>
      <c r="F807" s="295"/>
      <c r="G807" s="295"/>
      <c r="H807" s="295"/>
      <c r="I807" s="295"/>
      <c r="J807" s="295"/>
      <c r="K807" s="295"/>
      <c r="L807" s="295"/>
      <c r="M807" s="295"/>
      <c r="N807" s="295">
        <v>3</v>
      </c>
      <c r="O807" s="295"/>
      <c r="P807" s="295"/>
      <c r="Q807" s="295"/>
      <c r="R807" s="295"/>
      <c r="S807" s="295"/>
      <c r="T807" s="295"/>
      <c r="U807" s="295"/>
      <c r="V807" s="295"/>
      <c r="W807" s="295"/>
      <c r="X807" s="295"/>
      <c r="Y807" s="415"/>
      <c r="Z807" s="415"/>
      <c r="AA807" s="415"/>
      <c r="AB807" s="415"/>
      <c r="AC807" s="415"/>
      <c r="AD807" s="415"/>
      <c r="AE807" s="415"/>
      <c r="AF807" s="415"/>
      <c r="AG807" s="415"/>
      <c r="AH807" s="415"/>
      <c r="AI807" s="415"/>
      <c r="AJ807" s="415"/>
      <c r="AK807" s="415"/>
      <c r="AL807" s="415"/>
      <c r="AM807" s="296">
        <f>SUM(Y807:AL807)</f>
        <v>0</v>
      </c>
    </row>
    <row r="808" spans="1:39" outlineLevel="1">
      <c r="A808" s="532"/>
      <c r="B808" s="294" t="s">
        <v>342</v>
      </c>
      <c r="C808" s="291" t="s">
        <v>163</v>
      </c>
      <c r="D808" s="295"/>
      <c r="E808" s="295"/>
      <c r="F808" s="295"/>
      <c r="G808" s="295"/>
      <c r="H808" s="295"/>
      <c r="I808" s="295"/>
      <c r="J808" s="295"/>
      <c r="K808" s="295"/>
      <c r="L808" s="295"/>
      <c r="M808" s="295"/>
      <c r="N808" s="295">
        <f>N807</f>
        <v>3</v>
      </c>
      <c r="O808" s="295"/>
      <c r="P808" s="295"/>
      <c r="Q808" s="295"/>
      <c r="R808" s="295"/>
      <c r="S808" s="295"/>
      <c r="T808" s="295"/>
      <c r="U808" s="295"/>
      <c r="V808" s="295"/>
      <c r="W808" s="295"/>
      <c r="X808" s="295"/>
      <c r="Y808" s="411">
        <f>Y807</f>
        <v>0</v>
      </c>
      <c r="Z808" s="411">
        <f t="shared" ref="Z808" si="2113">Z807</f>
        <v>0</v>
      </c>
      <c r="AA808" s="411">
        <f t="shared" ref="AA808" si="2114">AA807</f>
        <v>0</v>
      </c>
      <c r="AB808" s="411">
        <f t="shared" ref="AB808" si="2115">AB807</f>
        <v>0</v>
      </c>
      <c r="AC808" s="411">
        <f t="shared" ref="AC808" si="2116">AC807</f>
        <v>0</v>
      </c>
      <c r="AD808" s="411">
        <f t="shared" ref="AD808" si="2117">AD807</f>
        <v>0</v>
      </c>
      <c r="AE808" s="411">
        <f t="shared" ref="AE808" si="2118">AE807</f>
        <v>0</v>
      </c>
      <c r="AF808" s="411">
        <f t="shared" ref="AF808" si="2119">AF807</f>
        <v>0</v>
      </c>
      <c r="AG808" s="411">
        <f t="shared" ref="AG808" si="2120">AG807</f>
        <v>0</v>
      </c>
      <c r="AH808" s="411">
        <f t="shared" ref="AH808" si="2121">AH807</f>
        <v>0</v>
      </c>
      <c r="AI808" s="411">
        <f t="shared" ref="AI808" si="2122">AI807</f>
        <v>0</v>
      </c>
      <c r="AJ808" s="411">
        <f t="shared" ref="AJ808" si="2123">AJ807</f>
        <v>0</v>
      </c>
      <c r="AK808" s="411">
        <f t="shared" ref="AK808" si="2124">AK807</f>
        <v>0</v>
      </c>
      <c r="AL808" s="411">
        <f t="shared" ref="AL808" si="2125">AL807</f>
        <v>0</v>
      </c>
      <c r="AM808" s="311"/>
    </row>
    <row r="809" spans="1:39" outlineLevel="1">
      <c r="A809" s="532"/>
      <c r="B809" s="314"/>
      <c r="C809" s="312"/>
      <c r="D809" s="316"/>
      <c r="E809" s="316"/>
      <c r="F809" s="316"/>
      <c r="G809" s="316"/>
      <c r="H809" s="316"/>
      <c r="I809" s="316"/>
      <c r="J809" s="316"/>
      <c r="K809" s="316"/>
      <c r="L809" s="316"/>
      <c r="M809" s="316"/>
      <c r="N809" s="291"/>
      <c r="O809" s="316"/>
      <c r="P809" s="316"/>
      <c r="Q809" s="316"/>
      <c r="R809" s="316"/>
      <c r="S809" s="316"/>
      <c r="T809" s="316"/>
      <c r="U809" s="316"/>
      <c r="V809" s="316"/>
      <c r="W809" s="316"/>
      <c r="X809" s="316"/>
      <c r="Y809" s="416"/>
      <c r="Z809" s="417"/>
      <c r="AA809" s="416"/>
      <c r="AB809" s="416"/>
      <c r="AC809" s="416"/>
      <c r="AD809" s="416"/>
      <c r="AE809" s="416"/>
      <c r="AF809" s="416"/>
      <c r="AG809" s="416"/>
      <c r="AH809" s="416"/>
      <c r="AI809" s="416"/>
      <c r="AJ809" s="416"/>
      <c r="AK809" s="416"/>
      <c r="AL809" s="416"/>
      <c r="AM809" s="313"/>
    </row>
    <row r="810" spans="1:39" ht="15.75" outlineLevel="1">
      <c r="A810" s="532"/>
      <c r="B810" s="288" t="s">
        <v>10</v>
      </c>
      <c r="C810" s="289"/>
      <c r="D810" s="289"/>
      <c r="E810" s="289"/>
      <c r="F810" s="289"/>
      <c r="G810" s="289"/>
      <c r="H810" s="289"/>
      <c r="I810" s="289"/>
      <c r="J810" s="289"/>
      <c r="K810" s="289"/>
      <c r="L810" s="289"/>
      <c r="M810" s="289"/>
      <c r="N810" s="290"/>
      <c r="O810" s="289"/>
      <c r="P810" s="289"/>
      <c r="Q810" s="289"/>
      <c r="R810" s="289"/>
      <c r="S810" s="289"/>
      <c r="T810" s="289"/>
      <c r="U810" s="289"/>
      <c r="V810" s="289"/>
      <c r="W810" s="289"/>
      <c r="X810" s="289"/>
      <c r="Y810" s="414"/>
      <c r="Z810" s="414"/>
      <c r="AA810" s="414"/>
      <c r="AB810" s="414"/>
      <c r="AC810" s="414"/>
      <c r="AD810" s="414"/>
      <c r="AE810" s="414"/>
      <c r="AF810" s="414"/>
      <c r="AG810" s="414"/>
      <c r="AH810" s="414"/>
      <c r="AI810" s="414"/>
      <c r="AJ810" s="414"/>
      <c r="AK810" s="414"/>
      <c r="AL810" s="414"/>
      <c r="AM810" s="292"/>
    </row>
    <row r="811" spans="1:39" ht="30" outlineLevel="1">
      <c r="A811" s="532">
        <v>11</v>
      </c>
      <c r="B811" s="428" t="s">
        <v>104</v>
      </c>
      <c r="C811" s="291" t="s">
        <v>25</v>
      </c>
      <c r="D811" s="295"/>
      <c r="E811" s="295"/>
      <c r="F811" s="295"/>
      <c r="G811" s="295"/>
      <c r="H811" s="295"/>
      <c r="I811" s="295"/>
      <c r="J811" s="295"/>
      <c r="K811" s="295"/>
      <c r="L811" s="295"/>
      <c r="M811" s="295"/>
      <c r="N811" s="295">
        <v>12</v>
      </c>
      <c r="O811" s="295"/>
      <c r="P811" s="295"/>
      <c r="Q811" s="295"/>
      <c r="R811" s="295"/>
      <c r="S811" s="295"/>
      <c r="T811" s="295"/>
      <c r="U811" s="295"/>
      <c r="V811" s="295"/>
      <c r="W811" s="295"/>
      <c r="X811" s="295"/>
      <c r="Y811" s="426"/>
      <c r="Z811" s="415"/>
      <c r="AA811" s="415"/>
      <c r="AB811" s="415"/>
      <c r="AC811" s="415"/>
      <c r="AD811" s="415"/>
      <c r="AE811" s="415"/>
      <c r="AF811" s="415"/>
      <c r="AG811" s="415"/>
      <c r="AH811" s="415"/>
      <c r="AI811" s="415"/>
      <c r="AJ811" s="415"/>
      <c r="AK811" s="415"/>
      <c r="AL811" s="415"/>
      <c r="AM811" s="296">
        <f>SUM(Y811:AL811)</f>
        <v>0</v>
      </c>
    </row>
    <row r="812" spans="1:39" outlineLevel="1">
      <c r="A812" s="532"/>
      <c r="B812" s="294" t="s">
        <v>342</v>
      </c>
      <c r="C812" s="291" t="s">
        <v>163</v>
      </c>
      <c r="D812" s="295"/>
      <c r="E812" s="295"/>
      <c r="F812" s="295"/>
      <c r="G812" s="295"/>
      <c r="H812" s="295"/>
      <c r="I812" s="295"/>
      <c r="J812" s="295"/>
      <c r="K812" s="295"/>
      <c r="L812" s="295"/>
      <c r="M812" s="295"/>
      <c r="N812" s="295">
        <f>N811</f>
        <v>12</v>
      </c>
      <c r="O812" s="295"/>
      <c r="P812" s="295"/>
      <c r="Q812" s="295"/>
      <c r="R812" s="295"/>
      <c r="S812" s="295"/>
      <c r="T812" s="295"/>
      <c r="U812" s="295"/>
      <c r="V812" s="295"/>
      <c r="W812" s="295"/>
      <c r="X812" s="295"/>
      <c r="Y812" s="411">
        <f>Y811</f>
        <v>0</v>
      </c>
      <c r="Z812" s="411">
        <f t="shared" ref="Z812" si="2126">Z811</f>
        <v>0</v>
      </c>
      <c r="AA812" s="411">
        <f t="shared" ref="AA812" si="2127">AA811</f>
        <v>0</v>
      </c>
      <c r="AB812" s="411">
        <f t="shared" ref="AB812" si="2128">AB811</f>
        <v>0</v>
      </c>
      <c r="AC812" s="411">
        <f t="shared" ref="AC812" si="2129">AC811</f>
        <v>0</v>
      </c>
      <c r="AD812" s="411">
        <f t="shared" ref="AD812" si="2130">AD811</f>
        <v>0</v>
      </c>
      <c r="AE812" s="411">
        <f t="shared" ref="AE812" si="2131">AE811</f>
        <v>0</v>
      </c>
      <c r="AF812" s="411">
        <f t="shared" ref="AF812" si="2132">AF811</f>
        <v>0</v>
      </c>
      <c r="AG812" s="411">
        <f t="shared" ref="AG812" si="2133">AG811</f>
        <v>0</v>
      </c>
      <c r="AH812" s="411">
        <f t="shared" ref="AH812" si="2134">AH811</f>
        <v>0</v>
      </c>
      <c r="AI812" s="411">
        <f t="shared" ref="AI812" si="2135">AI811</f>
        <v>0</v>
      </c>
      <c r="AJ812" s="411">
        <f t="shared" ref="AJ812" si="2136">AJ811</f>
        <v>0</v>
      </c>
      <c r="AK812" s="411">
        <f t="shared" ref="AK812" si="2137">AK811</f>
        <v>0</v>
      </c>
      <c r="AL812" s="411">
        <f t="shared" ref="AL812" si="2138">AL811</f>
        <v>0</v>
      </c>
      <c r="AM812" s="297"/>
    </row>
    <row r="813" spans="1:39" outlineLevel="1">
      <c r="A813" s="532"/>
      <c r="B813" s="315"/>
      <c r="C813" s="305"/>
      <c r="D813" s="291"/>
      <c r="E813" s="291"/>
      <c r="F813" s="291"/>
      <c r="G813" s="291"/>
      <c r="H813" s="291"/>
      <c r="I813" s="291"/>
      <c r="J813" s="291"/>
      <c r="K813" s="291"/>
      <c r="L813" s="291"/>
      <c r="M813" s="291"/>
      <c r="N813" s="291"/>
      <c r="O813" s="291"/>
      <c r="P813" s="291"/>
      <c r="Q813" s="291"/>
      <c r="R813" s="291"/>
      <c r="S813" s="291"/>
      <c r="T813" s="291"/>
      <c r="U813" s="291"/>
      <c r="V813" s="291"/>
      <c r="W813" s="291"/>
      <c r="X813" s="291"/>
      <c r="Y813" s="412"/>
      <c r="Z813" s="421"/>
      <c r="AA813" s="421"/>
      <c r="AB813" s="421"/>
      <c r="AC813" s="421"/>
      <c r="AD813" s="421"/>
      <c r="AE813" s="421"/>
      <c r="AF813" s="421"/>
      <c r="AG813" s="421"/>
      <c r="AH813" s="421"/>
      <c r="AI813" s="421"/>
      <c r="AJ813" s="421"/>
      <c r="AK813" s="421"/>
      <c r="AL813" s="421"/>
      <c r="AM813" s="306"/>
    </row>
    <row r="814" spans="1:39" ht="45" outlineLevel="1">
      <c r="A814" s="532">
        <v>12</v>
      </c>
      <c r="B814" s="428" t="s">
        <v>105</v>
      </c>
      <c r="C814" s="291" t="s">
        <v>25</v>
      </c>
      <c r="D814" s="295"/>
      <c r="E814" s="295"/>
      <c r="F814" s="295"/>
      <c r="G814" s="295"/>
      <c r="H814" s="295"/>
      <c r="I814" s="295"/>
      <c r="J814" s="295"/>
      <c r="K814" s="295"/>
      <c r="L814" s="295"/>
      <c r="M814" s="295"/>
      <c r="N814" s="295">
        <v>12</v>
      </c>
      <c r="O814" s="295"/>
      <c r="P814" s="295"/>
      <c r="Q814" s="295"/>
      <c r="R814" s="295"/>
      <c r="S814" s="295"/>
      <c r="T814" s="295"/>
      <c r="U814" s="295"/>
      <c r="V814" s="295"/>
      <c r="W814" s="295"/>
      <c r="X814" s="295"/>
      <c r="Y814" s="410"/>
      <c r="Z814" s="415"/>
      <c r="AA814" s="415"/>
      <c r="AB814" s="415"/>
      <c r="AC814" s="415"/>
      <c r="AD814" s="415"/>
      <c r="AE814" s="415"/>
      <c r="AF814" s="415"/>
      <c r="AG814" s="415"/>
      <c r="AH814" s="415"/>
      <c r="AI814" s="415"/>
      <c r="AJ814" s="415"/>
      <c r="AK814" s="415"/>
      <c r="AL814" s="415"/>
      <c r="AM814" s="296">
        <f>SUM(Y814:AL814)</f>
        <v>0</v>
      </c>
    </row>
    <row r="815" spans="1:39" outlineLevel="1">
      <c r="A815" s="532"/>
      <c r="B815" s="294" t="s">
        <v>342</v>
      </c>
      <c r="C815" s="291" t="s">
        <v>163</v>
      </c>
      <c r="D815" s="295"/>
      <c r="E815" s="295"/>
      <c r="F815" s="295"/>
      <c r="G815" s="295"/>
      <c r="H815" s="295"/>
      <c r="I815" s="295"/>
      <c r="J815" s="295"/>
      <c r="K815" s="295"/>
      <c r="L815" s="295"/>
      <c r="M815" s="295"/>
      <c r="N815" s="295">
        <f>N814</f>
        <v>12</v>
      </c>
      <c r="O815" s="295"/>
      <c r="P815" s="295"/>
      <c r="Q815" s="295"/>
      <c r="R815" s="295"/>
      <c r="S815" s="295"/>
      <c r="T815" s="295"/>
      <c r="U815" s="295"/>
      <c r="V815" s="295"/>
      <c r="W815" s="295"/>
      <c r="X815" s="295"/>
      <c r="Y815" s="411">
        <f>Y814</f>
        <v>0</v>
      </c>
      <c r="Z815" s="411">
        <f t="shared" ref="Z815" si="2139">Z814</f>
        <v>0</v>
      </c>
      <c r="AA815" s="411">
        <f t="shared" ref="AA815" si="2140">AA814</f>
        <v>0</v>
      </c>
      <c r="AB815" s="411">
        <f t="shared" ref="AB815" si="2141">AB814</f>
        <v>0</v>
      </c>
      <c r="AC815" s="411">
        <f t="shared" ref="AC815" si="2142">AC814</f>
        <v>0</v>
      </c>
      <c r="AD815" s="411">
        <f t="shared" ref="AD815" si="2143">AD814</f>
        <v>0</v>
      </c>
      <c r="AE815" s="411">
        <f t="shared" ref="AE815" si="2144">AE814</f>
        <v>0</v>
      </c>
      <c r="AF815" s="411">
        <f t="shared" ref="AF815" si="2145">AF814</f>
        <v>0</v>
      </c>
      <c r="AG815" s="411">
        <f t="shared" ref="AG815" si="2146">AG814</f>
        <v>0</v>
      </c>
      <c r="AH815" s="411">
        <f t="shared" ref="AH815" si="2147">AH814</f>
        <v>0</v>
      </c>
      <c r="AI815" s="411">
        <f t="shared" ref="AI815" si="2148">AI814</f>
        <v>0</v>
      </c>
      <c r="AJ815" s="411">
        <f t="shared" ref="AJ815" si="2149">AJ814</f>
        <v>0</v>
      </c>
      <c r="AK815" s="411">
        <f t="shared" ref="AK815" si="2150">AK814</f>
        <v>0</v>
      </c>
      <c r="AL815" s="411">
        <f t="shared" ref="AL815" si="2151">AL814</f>
        <v>0</v>
      </c>
      <c r="AM815" s="297"/>
    </row>
    <row r="816" spans="1:39" outlineLevel="1">
      <c r="A816" s="532"/>
      <c r="B816" s="315"/>
      <c r="C816" s="305"/>
      <c r="D816" s="291"/>
      <c r="E816" s="291"/>
      <c r="F816" s="291"/>
      <c r="G816" s="291"/>
      <c r="H816" s="291"/>
      <c r="I816" s="291"/>
      <c r="J816" s="291"/>
      <c r="K816" s="291"/>
      <c r="L816" s="291"/>
      <c r="M816" s="291"/>
      <c r="N816" s="291"/>
      <c r="O816" s="291"/>
      <c r="P816" s="291"/>
      <c r="Q816" s="291"/>
      <c r="R816" s="291"/>
      <c r="S816" s="291"/>
      <c r="T816" s="291"/>
      <c r="U816" s="291"/>
      <c r="V816" s="291"/>
      <c r="W816" s="291"/>
      <c r="X816" s="291"/>
      <c r="Y816" s="422"/>
      <c r="Z816" s="422"/>
      <c r="AA816" s="412"/>
      <c r="AB816" s="412"/>
      <c r="AC816" s="412"/>
      <c r="AD816" s="412"/>
      <c r="AE816" s="412"/>
      <c r="AF816" s="412"/>
      <c r="AG816" s="412"/>
      <c r="AH816" s="412"/>
      <c r="AI816" s="412"/>
      <c r="AJ816" s="412"/>
      <c r="AK816" s="412"/>
      <c r="AL816" s="412"/>
      <c r="AM816" s="306"/>
    </row>
    <row r="817" spans="1:39" ht="30" outlineLevel="1">
      <c r="A817" s="532">
        <v>13</v>
      </c>
      <c r="B817" s="428" t="s">
        <v>106</v>
      </c>
      <c r="C817" s="291" t="s">
        <v>25</v>
      </c>
      <c r="D817" s="295"/>
      <c r="E817" s="295"/>
      <c r="F817" s="295"/>
      <c r="G817" s="295"/>
      <c r="H817" s="295"/>
      <c r="I817" s="295"/>
      <c r="J817" s="295"/>
      <c r="K817" s="295"/>
      <c r="L817" s="295"/>
      <c r="M817" s="295"/>
      <c r="N817" s="295">
        <v>12</v>
      </c>
      <c r="O817" s="295"/>
      <c r="P817" s="295"/>
      <c r="Q817" s="295"/>
      <c r="R817" s="295"/>
      <c r="S817" s="295"/>
      <c r="T817" s="295"/>
      <c r="U817" s="295"/>
      <c r="V817" s="295"/>
      <c r="W817" s="295"/>
      <c r="X817" s="295"/>
      <c r="Y817" s="410"/>
      <c r="Z817" s="415"/>
      <c r="AA817" s="415"/>
      <c r="AB817" s="415"/>
      <c r="AC817" s="415"/>
      <c r="AD817" s="415"/>
      <c r="AE817" s="415"/>
      <c r="AF817" s="415"/>
      <c r="AG817" s="415"/>
      <c r="AH817" s="415"/>
      <c r="AI817" s="415"/>
      <c r="AJ817" s="415"/>
      <c r="AK817" s="415"/>
      <c r="AL817" s="415"/>
      <c r="AM817" s="296">
        <f>SUM(Y817:AL817)</f>
        <v>0</v>
      </c>
    </row>
    <row r="818" spans="1:39" outlineLevel="1">
      <c r="A818" s="532"/>
      <c r="B818" s="294" t="s">
        <v>342</v>
      </c>
      <c r="C818" s="291" t="s">
        <v>163</v>
      </c>
      <c r="D818" s="295"/>
      <c r="E818" s="295"/>
      <c r="F818" s="295"/>
      <c r="G818" s="295"/>
      <c r="H818" s="295"/>
      <c r="I818" s="295"/>
      <c r="J818" s="295"/>
      <c r="K818" s="295"/>
      <c r="L818" s="295"/>
      <c r="M818" s="295"/>
      <c r="N818" s="295">
        <f>N817</f>
        <v>12</v>
      </c>
      <c r="O818" s="295"/>
      <c r="P818" s="295"/>
      <c r="Q818" s="295"/>
      <c r="R818" s="295"/>
      <c r="S818" s="295"/>
      <c r="T818" s="295"/>
      <c r="U818" s="295"/>
      <c r="V818" s="295"/>
      <c r="W818" s="295"/>
      <c r="X818" s="295"/>
      <c r="Y818" s="411">
        <f>Y817</f>
        <v>0</v>
      </c>
      <c r="Z818" s="411">
        <f t="shared" ref="Z818" si="2152">Z817</f>
        <v>0</v>
      </c>
      <c r="AA818" s="411">
        <f t="shared" ref="AA818" si="2153">AA817</f>
        <v>0</v>
      </c>
      <c r="AB818" s="411">
        <f t="shared" ref="AB818" si="2154">AB817</f>
        <v>0</v>
      </c>
      <c r="AC818" s="411">
        <f t="shared" ref="AC818" si="2155">AC817</f>
        <v>0</v>
      </c>
      <c r="AD818" s="411">
        <f t="shared" ref="AD818" si="2156">AD817</f>
        <v>0</v>
      </c>
      <c r="AE818" s="411">
        <f t="shared" ref="AE818" si="2157">AE817</f>
        <v>0</v>
      </c>
      <c r="AF818" s="411">
        <f t="shared" ref="AF818" si="2158">AF817</f>
        <v>0</v>
      </c>
      <c r="AG818" s="411">
        <f t="shared" ref="AG818" si="2159">AG817</f>
        <v>0</v>
      </c>
      <c r="AH818" s="411">
        <f t="shared" ref="AH818" si="2160">AH817</f>
        <v>0</v>
      </c>
      <c r="AI818" s="411">
        <f t="shared" ref="AI818" si="2161">AI817</f>
        <v>0</v>
      </c>
      <c r="AJ818" s="411">
        <f t="shared" ref="AJ818" si="2162">AJ817</f>
        <v>0</v>
      </c>
      <c r="AK818" s="411">
        <f t="shared" ref="AK818" si="2163">AK817</f>
        <v>0</v>
      </c>
      <c r="AL818" s="411">
        <f t="shared" ref="AL818" si="2164">AL817</f>
        <v>0</v>
      </c>
      <c r="AM818" s="306"/>
    </row>
    <row r="819" spans="1:39" outlineLevel="1">
      <c r="A819" s="532"/>
      <c r="B819" s="315"/>
      <c r="C819" s="305"/>
      <c r="D819" s="291"/>
      <c r="E819" s="291"/>
      <c r="F819" s="291"/>
      <c r="G819" s="291"/>
      <c r="H819" s="291"/>
      <c r="I819" s="291"/>
      <c r="J819" s="291"/>
      <c r="K819" s="291"/>
      <c r="L819" s="291"/>
      <c r="M819" s="291"/>
      <c r="N819" s="291"/>
      <c r="O819" s="291"/>
      <c r="P819" s="291"/>
      <c r="Q819" s="291"/>
      <c r="R819" s="291"/>
      <c r="S819" s="291"/>
      <c r="T819" s="291"/>
      <c r="U819" s="291"/>
      <c r="V819" s="291"/>
      <c r="W819" s="291"/>
      <c r="X819" s="291"/>
      <c r="Y819" s="412"/>
      <c r="Z819" s="412"/>
      <c r="AA819" s="412"/>
      <c r="AB819" s="412"/>
      <c r="AC819" s="412"/>
      <c r="AD819" s="412"/>
      <c r="AE819" s="412"/>
      <c r="AF819" s="412"/>
      <c r="AG819" s="412"/>
      <c r="AH819" s="412"/>
      <c r="AI819" s="412"/>
      <c r="AJ819" s="412"/>
      <c r="AK819" s="412"/>
      <c r="AL819" s="412"/>
      <c r="AM819" s="306"/>
    </row>
    <row r="820" spans="1:39" ht="15.75" outlineLevel="1">
      <c r="A820" s="532"/>
      <c r="B820" s="288" t="s">
        <v>107</v>
      </c>
      <c r="C820" s="289"/>
      <c r="D820" s="290"/>
      <c r="E820" s="290"/>
      <c r="F820" s="290"/>
      <c r="G820" s="290"/>
      <c r="H820" s="290"/>
      <c r="I820" s="290"/>
      <c r="J820" s="290"/>
      <c r="K820" s="290"/>
      <c r="L820" s="290"/>
      <c r="M820" s="290"/>
      <c r="N820" s="290"/>
      <c r="O820" s="290"/>
      <c r="P820" s="289"/>
      <c r="Q820" s="289"/>
      <c r="R820" s="289"/>
      <c r="S820" s="289"/>
      <c r="T820" s="289"/>
      <c r="U820" s="289"/>
      <c r="V820" s="289"/>
      <c r="W820" s="289"/>
      <c r="X820" s="289"/>
      <c r="Y820" s="414"/>
      <c r="Z820" s="414"/>
      <c r="AA820" s="414"/>
      <c r="AB820" s="414"/>
      <c r="AC820" s="414"/>
      <c r="AD820" s="414"/>
      <c r="AE820" s="414"/>
      <c r="AF820" s="414"/>
      <c r="AG820" s="414"/>
      <c r="AH820" s="414"/>
      <c r="AI820" s="414"/>
      <c r="AJ820" s="414"/>
      <c r="AK820" s="414"/>
      <c r="AL820" s="414"/>
      <c r="AM820" s="292"/>
    </row>
    <row r="821" spans="1:39" outlineLevel="1">
      <c r="A821" s="532">
        <v>14</v>
      </c>
      <c r="B821" s="315" t="s">
        <v>108</v>
      </c>
      <c r="C821" s="291" t="s">
        <v>25</v>
      </c>
      <c r="D821" s="295"/>
      <c r="E821" s="295"/>
      <c r="F821" s="295"/>
      <c r="G821" s="295"/>
      <c r="H821" s="295"/>
      <c r="I821" s="295"/>
      <c r="J821" s="295"/>
      <c r="K821" s="295"/>
      <c r="L821" s="295"/>
      <c r="M821" s="295"/>
      <c r="N821" s="295">
        <v>12</v>
      </c>
      <c r="O821" s="295"/>
      <c r="P821" s="295"/>
      <c r="Q821" s="295"/>
      <c r="R821" s="295"/>
      <c r="S821" s="295"/>
      <c r="T821" s="295"/>
      <c r="U821" s="295"/>
      <c r="V821" s="295"/>
      <c r="W821" s="295"/>
      <c r="X821" s="295"/>
      <c r="Y821" s="415"/>
      <c r="Z821" s="415"/>
      <c r="AA821" s="415"/>
      <c r="AB821" s="415"/>
      <c r="AC821" s="415"/>
      <c r="AD821" s="415"/>
      <c r="AE821" s="415"/>
      <c r="AF821" s="410"/>
      <c r="AG821" s="410"/>
      <c r="AH821" s="410"/>
      <c r="AI821" s="410"/>
      <c r="AJ821" s="410"/>
      <c r="AK821" s="410"/>
      <c r="AL821" s="410"/>
      <c r="AM821" s="296">
        <f>SUM(Y821:AL821)</f>
        <v>0</v>
      </c>
    </row>
    <row r="822" spans="1:39" outlineLevel="1">
      <c r="A822" s="532"/>
      <c r="B822" s="294" t="s">
        <v>342</v>
      </c>
      <c r="C822" s="291" t="s">
        <v>163</v>
      </c>
      <c r="D822" s="295"/>
      <c r="E822" s="295"/>
      <c r="F822" s="295"/>
      <c r="G822" s="295"/>
      <c r="H822" s="295"/>
      <c r="I822" s="295"/>
      <c r="J822" s="295"/>
      <c r="K822" s="295"/>
      <c r="L822" s="295"/>
      <c r="M822" s="295"/>
      <c r="N822" s="295">
        <f>N821</f>
        <v>12</v>
      </c>
      <c r="O822" s="295"/>
      <c r="P822" s="295"/>
      <c r="Q822" s="295"/>
      <c r="R822" s="295"/>
      <c r="S822" s="295"/>
      <c r="T822" s="295"/>
      <c r="U822" s="295"/>
      <c r="V822" s="295"/>
      <c r="W822" s="295"/>
      <c r="X822" s="295"/>
      <c r="Y822" s="411">
        <f>Y821</f>
        <v>0</v>
      </c>
      <c r="Z822" s="411">
        <f t="shared" ref="Z822" si="2165">Z821</f>
        <v>0</v>
      </c>
      <c r="AA822" s="411">
        <f t="shared" ref="AA822" si="2166">AA821</f>
        <v>0</v>
      </c>
      <c r="AB822" s="411">
        <f t="shared" ref="AB822" si="2167">AB821</f>
        <v>0</v>
      </c>
      <c r="AC822" s="411">
        <f t="shared" ref="AC822" si="2168">AC821</f>
        <v>0</v>
      </c>
      <c r="AD822" s="411">
        <f t="shared" ref="AD822" si="2169">AD821</f>
        <v>0</v>
      </c>
      <c r="AE822" s="411">
        <f t="shared" ref="AE822" si="2170">AE821</f>
        <v>0</v>
      </c>
      <c r="AF822" s="411">
        <f t="shared" ref="AF822" si="2171">AF821</f>
        <v>0</v>
      </c>
      <c r="AG822" s="411">
        <f t="shared" ref="AG822" si="2172">AG821</f>
        <v>0</v>
      </c>
      <c r="AH822" s="411">
        <f t="shared" ref="AH822" si="2173">AH821</f>
        <v>0</v>
      </c>
      <c r="AI822" s="411">
        <f t="shared" ref="AI822" si="2174">AI821</f>
        <v>0</v>
      </c>
      <c r="AJ822" s="411">
        <f t="shared" ref="AJ822" si="2175">AJ821</f>
        <v>0</v>
      </c>
      <c r="AK822" s="411">
        <f t="shared" ref="AK822" si="2176">AK821</f>
        <v>0</v>
      </c>
      <c r="AL822" s="411">
        <f t="shared" ref="AL822" si="2177">AL821</f>
        <v>0</v>
      </c>
      <c r="AM822" s="297"/>
    </row>
    <row r="823" spans="1:39" outlineLevel="1">
      <c r="A823" s="532"/>
      <c r="B823" s="315"/>
      <c r="C823" s="305"/>
      <c r="D823" s="291"/>
      <c r="E823" s="291"/>
      <c r="F823" s="291"/>
      <c r="G823" s="291"/>
      <c r="H823" s="291"/>
      <c r="I823" s="291"/>
      <c r="J823" s="291"/>
      <c r="K823" s="291"/>
      <c r="L823" s="291"/>
      <c r="M823" s="291"/>
      <c r="N823" s="468"/>
      <c r="O823" s="291"/>
      <c r="P823" s="291"/>
      <c r="Q823" s="291"/>
      <c r="R823" s="291"/>
      <c r="S823" s="291"/>
      <c r="T823" s="291"/>
      <c r="U823" s="291"/>
      <c r="V823" s="291"/>
      <c r="W823" s="291"/>
      <c r="X823" s="291"/>
      <c r="Y823" s="412"/>
      <c r="Z823" s="412"/>
      <c r="AA823" s="412"/>
      <c r="AB823" s="412"/>
      <c r="AC823" s="412"/>
      <c r="AD823" s="412"/>
      <c r="AE823" s="412"/>
      <c r="AF823" s="412"/>
      <c r="AG823" s="412"/>
      <c r="AH823" s="412"/>
      <c r="AI823" s="412"/>
      <c r="AJ823" s="412"/>
      <c r="AK823" s="412"/>
      <c r="AL823" s="412"/>
      <c r="AM823" s="306"/>
    </row>
    <row r="824" spans="1:39" s="309" customFormat="1" ht="15.75" outlineLevel="1">
      <c r="A824" s="532"/>
      <c r="B824" s="288" t="s">
        <v>490</v>
      </c>
      <c r="C824" s="291"/>
      <c r="D824" s="291"/>
      <c r="E824" s="291"/>
      <c r="F824" s="291"/>
      <c r="G824" s="291"/>
      <c r="H824" s="291"/>
      <c r="I824" s="291"/>
      <c r="J824" s="291"/>
      <c r="K824" s="291"/>
      <c r="L824" s="291"/>
      <c r="M824" s="291"/>
      <c r="N824" s="291"/>
      <c r="O824" s="291"/>
      <c r="P824" s="291"/>
      <c r="Q824" s="291"/>
      <c r="R824" s="291"/>
      <c r="S824" s="291"/>
      <c r="T824" s="291"/>
      <c r="U824" s="291"/>
      <c r="V824" s="291"/>
      <c r="W824" s="291"/>
      <c r="X824" s="291"/>
      <c r="Y824" s="412"/>
      <c r="Z824" s="412"/>
      <c r="AA824" s="412"/>
      <c r="AB824" s="412"/>
      <c r="AC824" s="412"/>
      <c r="AD824" s="412"/>
      <c r="AE824" s="416"/>
      <c r="AF824" s="416"/>
      <c r="AG824" s="416"/>
      <c r="AH824" s="416"/>
      <c r="AI824" s="416"/>
      <c r="AJ824" s="416"/>
      <c r="AK824" s="416"/>
      <c r="AL824" s="416"/>
      <c r="AM824" s="517"/>
    </row>
    <row r="825" spans="1:39" outlineLevel="1">
      <c r="A825" s="532">
        <v>15</v>
      </c>
      <c r="B825" s="294" t="s">
        <v>495</v>
      </c>
      <c r="C825" s="291" t="s">
        <v>25</v>
      </c>
      <c r="D825" s="295"/>
      <c r="E825" s="295"/>
      <c r="F825" s="295"/>
      <c r="G825" s="295"/>
      <c r="H825" s="295"/>
      <c r="I825" s="295"/>
      <c r="J825" s="295"/>
      <c r="K825" s="295"/>
      <c r="L825" s="295"/>
      <c r="M825" s="295"/>
      <c r="N825" s="295">
        <v>0</v>
      </c>
      <c r="O825" s="295"/>
      <c r="P825" s="295"/>
      <c r="Q825" s="295"/>
      <c r="R825" s="295"/>
      <c r="S825" s="295"/>
      <c r="T825" s="295"/>
      <c r="U825" s="295"/>
      <c r="V825" s="295"/>
      <c r="W825" s="295"/>
      <c r="X825" s="295"/>
      <c r="Y825" s="415"/>
      <c r="Z825" s="415"/>
      <c r="AA825" s="415"/>
      <c r="AB825" s="415"/>
      <c r="AC825" s="415"/>
      <c r="AD825" s="415"/>
      <c r="AE825" s="415"/>
      <c r="AF825" s="410"/>
      <c r="AG825" s="410"/>
      <c r="AH825" s="410"/>
      <c r="AI825" s="410"/>
      <c r="AJ825" s="410"/>
      <c r="AK825" s="410"/>
      <c r="AL825" s="410"/>
      <c r="AM825" s="296">
        <f>SUM(Y825:AL825)</f>
        <v>0</v>
      </c>
    </row>
    <row r="826" spans="1:39" outlineLevel="1">
      <c r="A826" s="532"/>
      <c r="B826" s="294" t="s">
        <v>342</v>
      </c>
      <c r="C826" s="291" t="s">
        <v>163</v>
      </c>
      <c r="D826" s="295"/>
      <c r="E826" s="295"/>
      <c r="F826" s="295"/>
      <c r="G826" s="295"/>
      <c r="H826" s="295"/>
      <c r="I826" s="295"/>
      <c r="J826" s="295"/>
      <c r="K826" s="295"/>
      <c r="L826" s="295"/>
      <c r="M826" s="295"/>
      <c r="N826" s="295">
        <f>N825</f>
        <v>0</v>
      </c>
      <c r="O826" s="295"/>
      <c r="P826" s="295"/>
      <c r="Q826" s="295"/>
      <c r="R826" s="295"/>
      <c r="S826" s="295"/>
      <c r="T826" s="295"/>
      <c r="U826" s="295"/>
      <c r="V826" s="295"/>
      <c r="W826" s="295"/>
      <c r="X826" s="295"/>
      <c r="Y826" s="411">
        <f>Y825</f>
        <v>0</v>
      </c>
      <c r="Z826" s="411">
        <f t="shared" ref="Z826:AL826" si="2178">Z825</f>
        <v>0</v>
      </c>
      <c r="AA826" s="411">
        <f t="shared" si="2178"/>
        <v>0</v>
      </c>
      <c r="AB826" s="411">
        <f t="shared" si="2178"/>
        <v>0</v>
      </c>
      <c r="AC826" s="411">
        <f t="shared" si="2178"/>
        <v>0</v>
      </c>
      <c r="AD826" s="411">
        <f t="shared" si="2178"/>
        <v>0</v>
      </c>
      <c r="AE826" s="411">
        <f t="shared" si="2178"/>
        <v>0</v>
      </c>
      <c r="AF826" s="411">
        <f t="shared" si="2178"/>
        <v>0</v>
      </c>
      <c r="AG826" s="411">
        <f t="shared" si="2178"/>
        <v>0</v>
      </c>
      <c r="AH826" s="411">
        <f t="shared" si="2178"/>
        <v>0</v>
      </c>
      <c r="AI826" s="411">
        <f t="shared" si="2178"/>
        <v>0</v>
      </c>
      <c r="AJ826" s="411">
        <f t="shared" si="2178"/>
        <v>0</v>
      </c>
      <c r="AK826" s="411">
        <f t="shared" si="2178"/>
        <v>0</v>
      </c>
      <c r="AL826" s="411">
        <f t="shared" si="2178"/>
        <v>0</v>
      </c>
      <c r="AM826" s="297"/>
    </row>
    <row r="827" spans="1:39" outlineLevel="1">
      <c r="A827" s="532"/>
      <c r="B827" s="315"/>
      <c r="C827" s="305"/>
      <c r="D827" s="291"/>
      <c r="E827" s="291"/>
      <c r="F827" s="291"/>
      <c r="G827" s="291"/>
      <c r="H827" s="291"/>
      <c r="I827" s="291"/>
      <c r="J827" s="291"/>
      <c r="K827" s="291"/>
      <c r="L827" s="291"/>
      <c r="M827" s="291"/>
      <c r="N827" s="291"/>
      <c r="O827" s="291"/>
      <c r="P827" s="291"/>
      <c r="Q827" s="291"/>
      <c r="R827" s="291"/>
      <c r="S827" s="291"/>
      <c r="T827" s="291"/>
      <c r="U827" s="291"/>
      <c r="V827" s="291"/>
      <c r="W827" s="291"/>
      <c r="X827" s="291"/>
      <c r="Y827" s="412"/>
      <c r="Z827" s="412"/>
      <c r="AA827" s="412"/>
      <c r="AB827" s="412"/>
      <c r="AC827" s="412"/>
      <c r="AD827" s="412"/>
      <c r="AE827" s="412"/>
      <c r="AF827" s="412"/>
      <c r="AG827" s="412"/>
      <c r="AH827" s="412"/>
      <c r="AI827" s="412"/>
      <c r="AJ827" s="412"/>
      <c r="AK827" s="412"/>
      <c r="AL827" s="412"/>
      <c r="AM827" s="306"/>
    </row>
    <row r="828" spans="1:39" s="283" customFormat="1" outlineLevel="1">
      <c r="A828" s="532">
        <v>16</v>
      </c>
      <c r="B828" s="324" t="s">
        <v>491</v>
      </c>
      <c r="C828" s="291" t="s">
        <v>25</v>
      </c>
      <c r="D828" s="295"/>
      <c r="E828" s="295"/>
      <c r="F828" s="295"/>
      <c r="G828" s="295"/>
      <c r="H828" s="295"/>
      <c r="I828" s="295"/>
      <c r="J828" s="295"/>
      <c r="K828" s="295"/>
      <c r="L828" s="295"/>
      <c r="M828" s="295"/>
      <c r="N828" s="295">
        <v>0</v>
      </c>
      <c r="O828" s="295"/>
      <c r="P828" s="295"/>
      <c r="Q828" s="295"/>
      <c r="R828" s="295"/>
      <c r="S828" s="295"/>
      <c r="T828" s="295"/>
      <c r="U828" s="295"/>
      <c r="V828" s="295"/>
      <c r="W828" s="295"/>
      <c r="X828" s="295"/>
      <c r="Y828" s="415"/>
      <c r="Z828" s="415"/>
      <c r="AA828" s="415"/>
      <c r="AB828" s="415"/>
      <c r="AC828" s="415"/>
      <c r="AD828" s="415"/>
      <c r="AE828" s="415"/>
      <c r="AF828" s="410"/>
      <c r="AG828" s="410"/>
      <c r="AH828" s="410"/>
      <c r="AI828" s="410"/>
      <c r="AJ828" s="410"/>
      <c r="AK828" s="410"/>
      <c r="AL828" s="410"/>
      <c r="AM828" s="296">
        <f>SUM(Y828:AL828)</f>
        <v>0</v>
      </c>
    </row>
    <row r="829" spans="1:39" s="283" customFormat="1" outlineLevel="1">
      <c r="A829" s="532"/>
      <c r="B829" s="294" t="s">
        <v>342</v>
      </c>
      <c r="C829" s="291" t="s">
        <v>163</v>
      </c>
      <c r="D829" s="295"/>
      <c r="E829" s="295"/>
      <c r="F829" s="295"/>
      <c r="G829" s="295"/>
      <c r="H829" s="295"/>
      <c r="I829" s="295"/>
      <c r="J829" s="295"/>
      <c r="K829" s="295"/>
      <c r="L829" s="295"/>
      <c r="M829" s="295"/>
      <c r="N829" s="295">
        <f>N828</f>
        <v>0</v>
      </c>
      <c r="O829" s="295"/>
      <c r="P829" s="295"/>
      <c r="Q829" s="295"/>
      <c r="R829" s="295"/>
      <c r="S829" s="295"/>
      <c r="T829" s="295"/>
      <c r="U829" s="295"/>
      <c r="V829" s="295"/>
      <c r="W829" s="295"/>
      <c r="X829" s="295"/>
      <c r="Y829" s="411">
        <f>Y828</f>
        <v>0</v>
      </c>
      <c r="Z829" s="411">
        <f t="shared" ref="Z829:AL829" si="2179">Z828</f>
        <v>0</v>
      </c>
      <c r="AA829" s="411">
        <f t="shared" si="2179"/>
        <v>0</v>
      </c>
      <c r="AB829" s="411">
        <f t="shared" si="2179"/>
        <v>0</v>
      </c>
      <c r="AC829" s="411">
        <f t="shared" si="2179"/>
        <v>0</v>
      </c>
      <c r="AD829" s="411">
        <f t="shared" si="2179"/>
        <v>0</v>
      </c>
      <c r="AE829" s="411">
        <f t="shared" si="2179"/>
        <v>0</v>
      </c>
      <c r="AF829" s="411">
        <f t="shared" si="2179"/>
        <v>0</v>
      </c>
      <c r="AG829" s="411">
        <f t="shared" si="2179"/>
        <v>0</v>
      </c>
      <c r="AH829" s="411">
        <f t="shared" si="2179"/>
        <v>0</v>
      </c>
      <c r="AI829" s="411">
        <f t="shared" si="2179"/>
        <v>0</v>
      </c>
      <c r="AJ829" s="411">
        <f t="shared" si="2179"/>
        <v>0</v>
      </c>
      <c r="AK829" s="411">
        <f t="shared" si="2179"/>
        <v>0</v>
      </c>
      <c r="AL829" s="411">
        <f t="shared" si="2179"/>
        <v>0</v>
      </c>
      <c r="AM829" s="297"/>
    </row>
    <row r="830" spans="1:39" s="283" customFormat="1" outlineLevel="1">
      <c r="A830" s="532"/>
      <c r="B830" s="324"/>
      <c r="C830" s="291"/>
      <c r="D830" s="291"/>
      <c r="E830" s="291"/>
      <c r="F830" s="291"/>
      <c r="G830" s="291"/>
      <c r="H830" s="291"/>
      <c r="I830" s="291"/>
      <c r="J830" s="291"/>
      <c r="K830" s="291"/>
      <c r="L830" s="291"/>
      <c r="M830" s="291"/>
      <c r="N830" s="291"/>
      <c r="O830" s="291"/>
      <c r="P830" s="291"/>
      <c r="Q830" s="291"/>
      <c r="R830" s="291"/>
      <c r="S830" s="291"/>
      <c r="T830" s="291"/>
      <c r="U830" s="291"/>
      <c r="V830" s="291"/>
      <c r="W830" s="291"/>
      <c r="X830" s="291"/>
      <c r="Y830" s="412"/>
      <c r="Z830" s="412"/>
      <c r="AA830" s="412"/>
      <c r="AB830" s="412"/>
      <c r="AC830" s="412"/>
      <c r="AD830" s="412"/>
      <c r="AE830" s="416"/>
      <c r="AF830" s="416"/>
      <c r="AG830" s="416"/>
      <c r="AH830" s="416"/>
      <c r="AI830" s="416"/>
      <c r="AJ830" s="416"/>
      <c r="AK830" s="416"/>
      <c r="AL830" s="416"/>
      <c r="AM830" s="313"/>
    </row>
    <row r="831" spans="1:39" ht="15.75" outlineLevel="1">
      <c r="A831" s="532"/>
      <c r="B831" s="519" t="s">
        <v>496</v>
      </c>
      <c r="C831" s="320"/>
      <c r="D831" s="290"/>
      <c r="E831" s="289"/>
      <c r="F831" s="289"/>
      <c r="G831" s="289"/>
      <c r="H831" s="289"/>
      <c r="I831" s="289"/>
      <c r="J831" s="289"/>
      <c r="K831" s="289"/>
      <c r="L831" s="289"/>
      <c r="M831" s="289"/>
      <c r="N831" s="290"/>
      <c r="O831" s="289"/>
      <c r="P831" s="289"/>
      <c r="Q831" s="289"/>
      <c r="R831" s="289"/>
      <c r="S831" s="289"/>
      <c r="T831" s="289"/>
      <c r="U831" s="289"/>
      <c r="V831" s="289"/>
      <c r="W831" s="289"/>
      <c r="X831" s="289"/>
      <c r="Y831" s="414"/>
      <c r="Z831" s="414"/>
      <c r="AA831" s="414"/>
      <c r="AB831" s="414"/>
      <c r="AC831" s="414"/>
      <c r="AD831" s="414"/>
      <c r="AE831" s="414"/>
      <c r="AF831" s="414"/>
      <c r="AG831" s="414"/>
      <c r="AH831" s="414"/>
      <c r="AI831" s="414"/>
      <c r="AJ831" s="414"/>
      <c r="AK831" s="414"/>
      <c r="AL831" s="414"/>
      <c r="AM831" s="292"/>
    </row>
    <row r="832" spans="1:39" outlineLevel="1">
      <c r="A832" s="532">
        <v>17</v>
      </c>
      <c r="B832" s="428" t="s">
        <v>112</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outlineLevel="1">
      <c r="A833" s="532"/>
      <c r="B833" s="294" t="s">
        <v>342</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AL833" si="2180">Z832</f>
        <v>0</v>
      </c>
      <c r="AA833" s="411">
        <f t="shared" si="2180"/>
        <v>0</v>
      </c>
      <c r="AB833" s="411">
        <f t="shared" si="2180"/>
        <v>0</v>
      </c>
      <c r="AC833" s="411">
        <f t="shared" si="2180"/>
        <v>0</v>
      </c>
      <c r="AD833" s="411">
        <f t="shared" si="2180"/>
        <v>0</v>
      </c>
      <c r="AE833" s="411">
        <f t="shared" si="2180"/>
        <v>0</v>
      </c>
      <c r="AF833" s="411">
        <f t="shared" si="2180"/>
        <v>0</v>
      </c>
      <c r="AG833" s="411">
        <f t="shared" si="2180"/>
        <v>0</v>
      </c>
      <c r="AH833" s="411">
        <f t="shared" si="2180"/>
        <v>0</v>
      </c>
      <c r="AI833" s="411">
        <f t="shared" si="2180"/>
        <v>0</v>
      </c>
      <c r="AJ833" s="411">
        <f t="shared" si="2180"/>
        <v>0</v>
      </c>
      <c r="AK833" s="411">
        <f t="shared" si="2180"/>
        <v>0</v>
      </c>
      <c r="AL833" s="411">
        <f t="shared" si="2180"/>
        <v>0</v>
      </c>
      <c r="AM833" s="306"/>
    </row>
    <row r="834" spans="1:39" outlineLevel="1">
      <c r="A834" s="532"/>
      <c r="B834" s="294"/>
      <c r="C834" s="291"/>
      <c r="D834" s="291"/>
      <c r="E834" s="291"/>
      <c r="F834" s="291"/>
      <c r="G834" s="291"/>
      <c r="H834" s="291"/>
      <c r="I834" s="291"/>
      <c r="J834" s="291"/>
      <c r="K834" s="291"/>
      <c r="L834" s="291"/>
      <c r="M834" s="291"/>
      <c r="N834" s="291"/>
      <c r="O834" s="291"/>
      <c r="P834" s="291"/>
      <c r="Q834" s="291"/>
      <c r="R834" s="291"/>
      <c r="S834" s="291"/>
      <c r="T834" s="291"/>
      <c r="U834" s="291"/>
      <c r="V834" s="291"/>
      <c r="W834" s="291"/>
      <c r="X834" s="291"/>
      <c r="Y834" s="422"/>
      <c r="Z834" s="425"/>
      <c r="AA834" s="425"/>
      <c r="AB834" s="425"/>
      <c r="AC834" s="425"/>
      <c r="AD834" s="425"/>
      <c r="AE834" s="425"/>
      <c r="AF834" s="425"/>
      <c r="AG834" s="425"/>
      <c r="AH834" s="425"/>
      <c r="AI834" s="425"/>
      <c r="AJ834" s="425"/>
      <c r="AK834" s="425"/>
      <c r="AL834" s="425"/>
      <c r="AM834" s="306"/>
    </row>
    <row r="835" spans="1:39" outlineLevel="1">
      <c r="A835" s="532">
        <v>18</v>
      </c>
      <c r="B835" s="428" t="s">
        <v>109</v>
      </c>
      <c r="C835" s="291" t="s">
        <v>25</v>
      </c>
      <c r="D835" s="295"/>
      <c r="E835" s="295"/>
      <c r="F835" s="295"/>
      <c r="G835" s="295"/>
      <c r="H835" s="295"/>
      <c r="I835" s="295"/>
      <c r="J835" s="295"/>
      <c r="K835" s="295"/>
      <c r="L835" s="295"/>
      <c r="M835" s="295"/>
      <c r="N835" s="295">
        <v>12</v>
      </c>
      <c r="O835" s="295"/>
      <c r="P835" s="295"/>
      <c r="Q835" s="295"/>
      <c r="R835" s="295"/>
      <c r="S835" s="295"/>
      <c r="T835" s="295"/>
      <c r="U835" s="295"/>
      <c r="V835" s="295"/>
      <c r="W835" s="295"/>
      <c r="X835" s="295"/>
      <c r="Y835" s="426"/>
      <c r="Z835" s="410"/>
      <c r="AA835" s="410"/>
      <c r="AB835" s="410"/>
      <c r="AC835" s="410"/>
      <c r="AD835" s="410"/>
      <c r="AE835" s="410"/>
      <c r="AF835" s="415"/>
      <c r="AG835" s="415"/>
      <c r="AH835" s="415"/>
      <c r="AI835" s="415"/>
      <c r="AJ835" s="415"/>
      <c r="AK835" s="415"/>
      <c r="AL835" s="415"/>
      <c r="AM835" s="296">
        <f>SUM(Y835:AL835)</f>
        <v>0</v>
      </c>
    </row>
    <row r="836" spans="1:39" outlineLevel="1">
      <c r="A836" s="532"/>
      <c r="B836" s="294" t="s">
        <v>342</v>
      </c>
      <c r="C836" s="291" t="s">
        <v>163</v>
      </c>
      <c r="D836" s="295"/>
      <c r="E836" s="295"/>
      <c r="F836" s="295"/>
      <c r="G836" s="295"/>
      <c r="H836" s="295"/>
      <c r="I836" s="295"/>
      <c r="J836" s="295"/>
      <c r="K836" s="295"/>
      <c r="L836" s="295"/>
      <c r="M836" s="295"/>
      <c r="N836" s="295">
        <f>N835</f>
        <v>12</v>
      </c>
      <c r="O836" s="295"/>
      <c r="P836" s="295"/>
      <c r="Q836" s="295"/>
      <c r="R836" s="295"/>
      <c r="S836" s="295"/>
      <c r="T836" s="295"/>
      <c r="U836" s="295"/>
      <c r="V836" s="295"/>
      <c r="W836" s="295"/>
      <c r="X836" s="295"/>
      <c r="Y836" s="411">
        <f>Y835</f>
        <v>0</v>
      </c>
      <c r="Z836" s="411">
        <f t="shared" ref="Z836:AL836" si="2181">Z835</f>
        <v>0</v>
      </c>
      <c r="AA836" s="411">
        <f t="shared" si="2181"/>
        <v>0</v>
      </c>
      <c r="AB836" s="411">
        <f t="shared" si="2181"/>
        <v>0</v>
      </c>
      <c r="AC836" s="411">
        <f t="shared" si="2181"/>
        <v>0</v>
      </c>
      <c r="AD836" s="411">
        <f t="shared" si="2181"/>
        <v>0</v>
      </c>
      <c r="AE836" s="411">
        <f t="shared" si="2181"/>
        <v>0</v>
      </c>
      <c r="AF836" s="411">
        <f t="shared" si="2181"/>
        <v>0</v>
      </c>
      <c r="AG836" s="411">
        <f t="shared" si="2181"/>
        <v>0</v>
      </c>
      <c r="AH836" s="411">
        <f t="shared" si="2181"/>
        <v>0</v>
      </c>
      <c r="AI836" s="411">
        <f t="shared" si="2181"/>
        <v>0</v>
      </c>
      <c r="AJ836" s="411">
        <f t="shared" si="2181"/>
        <v>0</v>
      </c>
      <c r="AK836" s="411">
        <f t="shared" si="2181"/>
        <v>0</v>
      </c>
      <c r="AL836" s="411">
        <f t="shared" si="2181"/>
        <v>0</v>
      </c>
      <c r="AM836" s="306"/>
    </row>
    <row r="837" spans="1:39" outlineLevel="1">
      <c r="A837" s="532"/>
      <c r="B837" s="322"/>
      <c r="C837" s="291"/>
      <c r="D837" s="291"/>
      <c r="E837" s="291"/>
      <c r="F837" s="291"/>
      <c r="G837" s="291"/>
      <c r="H837" s="291"/>
      <c r="I837" s="291"/>
      <c r="J837" s="291"/>
      <c r="K837" s="291"/>
      <c r="L837" s="291"/>
      <c r="M837" s="291"/>
      <c r="N837" s="291"/>
      <c r="O837" s="291"/>
      <c r="P837" s="291"/>
      <c r="Q837" s="291"/>
      <c r="R837" s="291"/>
      <c r="S837" s="291"/>
      <c r="T837" s="291"/>
      <c r="U837" s="291"/>
      <c r="V837" s="291"/>
      <c r="W837" s="291"/>
      <c r="X837" s="291"/>
      <c r="Y837" s="423"/>
      <c r="Z837" s="424"/>
      <c r="AA837" s="424"/>
      <c r="AB837" s="424"/>
      <c r="AC837" s="424"/>
      <c r="AD837" s="424"/>
      <c r="AE837" s="424"/>
      <c r="AF837" s="424"/>
      <c r="AG837" s="424"/>
      <c r="AH837" s="424"/>
      <c r="AI837" s="424"/>
      <c r="AJ837" s="424"/>
      <c r="AK837" s="424"/>
      <c r="AL837" s="424"/>
      <c r="AM837" s="297"/>
    </row>
    <row r="838" spans="1:39" outlineLevel="1">
      <c r="A838" s="532">
        <v>19</v>
      </c>
      <c r="B838" s="428" t="s">
        <v>111</v>
      </c>
      <c r="C838" s="291" t="s">
        <v>25</v>
      </c>
      <c r="D838" s="295"/>
      <c r="E838" s="295"/>
      <c r="F838" s="295"/>
      <c r="G838" s="295"/>
      <c r="H838" s="295"/>
      <c r="I838" s="295"/>
      <c r="J838" s="295"/>
      <c r="K838" s="295"/>
      <c r="L838" s="295"/>
      <c r="M838" s="295"/>
      <c r="N838" s="295">
        <v>12</v>
      </c>
      <c r="O838" s="295"/>
      <c r="P838" s="295"/>
      <c r="Q838" s="295"/>
      <c r="R838" s="295"/>
      <c r="S838" s="295"/>
      <c r="T838" s="295"/>
      <c r="U838" s="295"/>
      <c r="V838" s="295"/>
      <c r="W838" s="295"/>
      <c r="X838" s="295"/>
      <c r="Y838" s="426"/>
      <c r="Z838" s="410"/>
      <c r="AA838" s="410"/>
      <c r="AB838" s="410"/>
      <c r="AC838" s="410"/>
      <c r="AD838" s="410"/>
      <c r="AE838" s="410"/>
      <c r="AF838" s="415"/>
      <c r="AG838" s="415"/>
      <c r="AH838" s="415"/>
      <c r="AI838" s="415"/>
      <c r="AJ838" s="415"/>
      <c r="AK838" s="415"/>
      <c r="AL838" s="415"/>
      <c r="AM838" s="296">
        <f>SUM(Y838:AL838)</f>
        <v>0</v>
      </c>
    </row>
    <row r="839" spans="1:39" outlineLevel="1">
      <c r="A839" s="532"/>
      <c r="B839" s="294" t="s">
        <v>342</v>
      </c>
      <c r="C839" s="291" t="s">
        <v>163</v>
      </c>
      <c r="D839" s="295"/>
      <c r="E839" s="295"/>
      <c r="F839" s="295"/>
      <c r="G839" s="295"/>
      <c r="H839" s="295"/>
      <c r="I839" s="295"/>
      <c r="J839" s="295"/>
      <c r="K839" s="295"/>
      <c r="L839" s="295"/>
      <c r="M839" s="295"/>
      <c r="N839" s="295">
        <f>N838</f>
        <v>12</v>
      </c>
      <c r="O839" s="295"/>
      <c r="P839" s="295"/>
      <c r="Q839" s="295"/>
      <c r="R839" s="295"/>
      <c r="S839" s="295"/>
      <c r="T839" s="295"/>
      <c r="U839" s="295"/>
      <c r="V839" s="295"/>
      <c r="W839" s="295"/>
      <c r="X839" s="295"/>
      <c r="Y839" s="411">
        <f>Y838</f>
        <v>0</v>
      </c>
      <c r="Z839" s="411">
        <f t="shared" ref="Z839:AL839" si="2182">Z838</f>
        <v>0</v>
      </c>
      <c r="AA839" s="411">
        <f t="shared" si="2182"/>
        <v>0</v>
      </c>
      <c r="AB839" s="411">
        <f t="shared" si="2182"/>
        <v>0</v>
      </c>
      <c r="AC839" s="411">
        <f t="shared" si="2182"/>
        <v>0</v>
      </c>
      <c r="AD839" s="411">
        <f t="shared" si="2182"/>
        <v>0</v>
      </c>
      <c r="AE839" s="411">
        <f t="shared" si="2182"/>
        <v>0</v>
      </c>
      <c r="AF839" s="411">
        <f t="shared" si="2182"/>
        <v>0</v>
      </c>
      <c r="AG839" s="411">
        <f t="shared" si="2182"/>
        <v>0</v>
      </c>
      <c r="AH839" s="411">
        <f t="shared" si="2182"/>
        <v>0</v>
      </c>
      <c r="AI839" s="411">
        <f t="shared" si="2182"/>
        <v>0</v>
      </c>
      <c r="AJ839" s="411">
        <f t="shared" si="2182"/>
        <v>0</v>
      </c>
      <c r="AK839" s="411">
        <f t="shared" si="2182"/>
        <v>0</v>
      </c>
      <c r="AL839" s="411">
        <f t="shared" si="2182"/>
        <v>0</v>
      </c>
      <c r="AM839" s="297"/>
    </row>
    <row r="840" spans="1:39" outlineLevel="1">
      <c r="A840" s="532"/>
      <c r="B840" s="322"/>
      <c r="C840" s="291"/>
      <c r="D840" s="291"/>
      <c r="E840" s="291"/>
      <c r="F840" s="291"/>
      <c r="G840" s="291"/>
      <c r="H840" s="291"/>
      <c r="I840" s="291"/>
      <c r="J840" s="291"/>
      <c r="K840" s="291"/>
      <c r="L840" s="291"/>
      <c r="M840" s="291"/>
      <c r="N840" s="291"/>
      <c r="O840" s="291"/>
      <c r="P840" s="291"/>
      <c r="Q840" s="291"/>
      <c r="R840" s="291"/>
      <c r="S840" s="291"/>
      <c r="T840" s="291"/>
      <c r="U840" s="291"/>
      <c r="V840" s="291"/>
      <c r="W840" s="291"/>
      <c r="X840" s="291"/>
      <c r="Y840" s="412"/>
      <c r="Z840" s="412"/>
      <c r="AA840" s="412"/>
      <c r="AB840" s="412"/>
      <c r="AC840" s="412"/>
      <c r="AD840" s="412"/>
      <c r="AE840" s="412"/>
      <c r="AF840" s="412"/>
      <c r="AG840" s="412"/>
      <c r="AH840" s="412"/>
      <c r="AI840" s="412"/>
      <c r="AJ840" s="412"/>
      <c r="AK840" s="412"/>
      <c r="AL840" s="412"/>
      <c r="AM840" s="306"/>
    </row>
    <row r="841" spans="1:39" outlineLevel="1">
      <c r="A841" s="532">
        <v>20</v>
      </c>
      <c r="B841" s="428" t="s">
        <v>110</v>
      </c>
      <c r="C841" s="291" t="s">
        <v>25</v>
      </c>
      <c r="D841" s="295"/>
      <c r="E841" s="295"/>
      <c r="F841" s="295"/>
      <c r="G841" s="295"/>
      <c r="H841" s="295"/>
      <c r="I841" s="295"/>
      <c r="J841" s="295"/>
      <c r="K841" s="295"/>
      <c r="L841" s="295"/>
      <c r="M841" s="295"/>
      <c r="N841" s="295">
        <v>12</v>
      </c>
      <c r="O841" s="295"/>
      <c r="P841" s="295"/>
      <c r="Q841" s="295"/>
      <c r="R841" s="295"/>
      <c r="S841" s="295"/>
      <c r="T841" s="295"/>
      <c r="U841" s="295"/>
      <c r="V841" s="295"/>
      <c r="W841" s="295"/>
      <c r="X841" s="295"/>
      <c r="Y841" s="426"/>
      <c r="Z841" s="410"/>
      <c r="AA841" s="410"/>
      <c r="AB841" s="410"/>
      <c r="AC841" s="410"/>
      <c r="AD841" s="410"/>
      <c r="AE841" s="410"/>
      <c r="AF841" s="415"/>
      <c r="AG841" s="415"/>
      <c r="AH841" s="415"/>
      <c r="AI841" s="415"/>
      <c r="AJ841" s="415"/>
      <c r="AK841" s="415"/>
      <c r="AL841" s="415"/>
      <c r="AM841" s="296">
        <f>SUM(Y841:AL841)</f>
        <v>0</v>
      </c>
    </row>
    <row r="842" spans="1:39" outlineLevel="1">
      <c r="A842" s="532"/>
      <c r="B842" s="294" t="s">
        <v>342</v>
      </c>
      <c r="C842" s="291" t="s">
        <v>163</v>
      </c>
      <c r="D842" s="295"/>
      <c r="E842" s="295"/>
      <c r="F842" s="295"/>
      <c r="G842" s="295"/>
      <c r="H842" s="295"/>
      <c r="I842" s="295"/>
      <c r="J842" s="295"/>
      <c r="K842" s="295"/>
      <c r="L842" s="295"/>
      <c r="M842" s="295"/>
      <c r="N842" s="295">
        <f>N841</f>
        <v>12</v>
      </c>
      <c r="O842" s="295"/>
      <c r="P842" s="295"/>
      <c r="Q842" s="295"/>
      <c r="R842" s="295"/>
      <c r="S842" s="295"/>
      <c r="T842" s="295"/>
      <c r="U842" s="295"/>
      <c r="V842" s="295"/>
      <c r="W842" s="295"/>
      <c r="X842" s="295"/>
      <c r="Y842" s="411">
        <f>Y841</f>
        <v>0</v>
      </c>
      <c r="Z842" s="411">
        <f t="shared" ref="Z842:AL842" si="2183">Z841</f>
        <v>0</v>
      </c>
      <c r="AA842" s="411">
        <f t="shared" si="2183"/>
        <v>0</v>
      </c>
      <c r="AB842" s="411">
        <f t="shared" si="2183"/>
        <v>0</v>
      </c>
      <c r="AC842" s="411">
        <f t="shared" si="2183"/>
        <v>0</v>
      </c>
      <c r="AD842" s="411">
        <f t="shared" si="2183"/>
        <v>0</v>
      </c>
      <c r="AE842" s="411">
        <f t="shared" si="2183"/>
        <v>0</v>
      </c>
      <c r="AF842" s="411">
        <f t="shared" si="2183"/>
        <v>0</v>
      </c>
      <c r="AG842" s="411">
        <f t="shared" si="2183"/>
        <v>0</v>
      </c>
      <c r="AH842" s="411">
        <f t="shared" si="2183"/>
        <v>0</v>
      </c>
      <c r="AI842" s="411">
        <f t="shared" si="2183"/>
        <v>0</v>
      </c>
      <c r="AJ842" s="411">
        <f t="shared" si="2183"/>
        <v>0</v>
      </c>
      <c r="AK842" s="411">
        <f t="shared" si="2183"/>
        <v>0</v>
      </c>
      <c r="AL842" s="411">
        <f t="shared" si="2183"/>
        <v>0</v>
      </c>
      <c r="AM842" s="306"/>
    </row>
    <row r="843" spans="1:39" ht="15.75" outlineLevel="1">
      <c r="A843" s="532"/>
      <c r="B843" s="323"/>
      <c r="C843" s="300"/>
      <c r="D843" s="291"/>
      <c r="E843" s="291"/>
      <c r="F843" s="291"/>
      <c r="G843" s="291"/>
      <c r="H843" s="291"/>
      <c r="I843" s="291"/>
      <c r="J843" s="291"/>
      <c r="K843" s="291"/>
      <c r="L843" s="291"/>
      <c r="M843" s="291"/>
      <c r="N843" s="300"/>
      <c r="O843" s="291"/>
      <c r="P843" s="291"/>
      <c r="Q843" s="291"/>
      <c r="R843" s="291"/>
      <c r="S843" s="291"/>
      <c r="T843" s="291"/>
      <c r="U843" s="291"/>
      <c r="V843" s="291"/>
      <c r="W843" s="291"/>
      <c r="X843" s="291"/>
      <c r="Y843" s="412"/>
      <c r="Z843" s="412"/>
      <c r="AA843" s="412"/>
      <c r="AB843" s="412"/>
      <c r="AC843" s="412"/>
      <c r="AD843" s="412"/>
      <c r="AE843" s="412"/>
      <c r="AF843" s="412"/>
      <c r="AG843" s="412"/>
      <c r="AH843" s="412"/>
      <c r="AI843" s="412"/>
      <c r="AJ843" s="412"/>
      <c r="AK843" s="412"/>
      <c r="AL843" s="412"/>
      <c r="AM843" s="306"/>
    </row>
    <row r="844" spans="1:39" ht="15.75" outlineLevel="1">
      <c r="A844" s="532"/>
      <c r="B844" s="518" t="s">
        <v>503</v>
      </c>
      <c r="C844" s="291"/>
      <c r="D844" s="291"/>
      <c r="E844" s="291"/>
      <c r="F844" s="291"/>
      <c r="G844" s="291"/>
      <c r="H844" s="291"/>
      <c r="I844" s="291"/>
      <c r="J844" s="291"/>
      <c r="K844" s="291"/>
      <c r="L844" s="291"/>
      <c r="M844" s="291"/>
      <c r="N844" s="291"/>
      <c r="O844" s="291"/>
      <c r="P844" s="291"/>
      <c r="Q844" s="291"/>
      <c r="R844" s="291"/>
      <c r="S844" s="291"/>
      <c r="T844" s="291"/>
      <c r="U844" s="291"/>
      <c r="V844" s="291"/>
      <c r="W844" s="291"/>
      <c r="X844" s="291"/>
      <c r="Y844" s="422"/>
      <c r="Z844" s="425"/>
      <c r="AA844" s="425"/>
      <c r="AB844" s="425"/>
      <c r="AC844" s="425"/>
      <c r="AD844" s="425"/>
      <c r="AE844" s="425"/>
      <c r="AF844" s="425"/>
      <c r="AG844" s="425"/>
      <c r="AH844" s="425"/>
      <c r="AI844" s="425"/>
      <c r="AJ844" s="425"/>
      <c r="AK844" s="425"/>
      <c r="AL844" s="425"/>
      <c r="AM844" s="306"/>
    </row>
    <row r="845" spans="1:39" ht="15.75" outlineLevel="1">
      <c r="A845" s="532"/>
      <c r="B845" s="504" t="s">
        <v>499</v>
      </c>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outlineLevel="1">
      <c r="A846" s="532">
        <v>21</v>
      </c>
      <c r="B846" s="428" t="s">
        <v>113</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5"/>
      <c r="Z846" s="415"/>
      <c r="AA846" s="415"/>
      <c r="AB846" s="415"/>
      <c r="AC846" s="415"/>
      <c r="AD846" s="415"/>
      <c r="AE846" s="415"/>
      <c r="AF846" s="410"/>
      <c r="AG846" s="410"/>
      <c r="AH846" s="410"/>
      <c r="AI846" s="410"/>
      <c r="AJ846" s="410"/>
      <c r="AK846" s="410"/>
      <c r="AL846" s="410"/>
      <c r="AM846" s="296">
        <f>SUM(Y846:AL846)</f>
        <v>0</v>
      </c>
    </row>
    <row r="847" spans="1:39" outlineLevel="1">
      <c r="A847" s="532"/>
      <c r="B847" s="294" t="s">
        <v>342</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1">
        <f>Y846</f>
        <v>0</v>
      </c>
      <c r="Z847" s="411">
        <f t="shared" ref="Z847" si="2184">Z846</f>
        <v>0</v>
      </c>
      <c r="AA847" s="411">
        <f t="shared" ref="AA847" si="2185">AA846</f>
        <v>0</v>
      </c>
      <c r="AB847" s="411">
        <f t="shared" ref="AB847" si="2186">AB846</f>
        <v>0</v>
      </c>
      <c r="AC847" s="411">
        <f t="shared" ref="AC847" si="2187">AC846</f>
        <v>0</v>
      </c>
      <c r="AD847" s="411">
        <f t="shared" ref="AD847" si="2188">AD846</f>
        <v>0</v>
      </c>
      <c r="AE847" s="411">
        <f t="shared" ref="AE847" si="2189">AE846</f>
        <v>0</v>
      </c>
      <c r="AF847" s="411">
        <f t="shared" ref="AF847" si="2190">AF846</f>
        <v>0</v>
      </c>
      <c r="AG847" s="411">
        <f t="shared" ref="AG847" si="2191">AG846</f>
        <v>0</v>
      </c>
      <c r="AH847" s="411">
        <f t="shared" ref="AH847" si="2192">AH846</f>
        <v>0</v>
      </c>
      <c r="AI847" s="411">
        <f t="shared" ref="AI847" si="2193">AI846</f>
        <v>0</v>
      </c>
      <c r="AJ847" s="411">
        <f t="shared" ref="AJ847" si="2194">AJ846</f>
        <v>0</v>
      </c>
      <c r="AK847" s="411">
        <f t="shared" ref="AK847" si="2195">AK846</f>
        <v>0</v>
      </c>
      <c r="AL847" s="411">
        <f t="shared" ref="AL847" si="2196">AL846</f>
        <v>0</v>
      </c>
      <c r="AM847" s="306"/>
    </row>
    <row r="848" spans="1:39" outlineLevel="1">
      <c r="A848" s="532"/>
      <c r="B848" s="294"/>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22"/>
      <c r="Z848" s="425"/>
      <c r="AA848" s="425"/>
      <c r="AB848" s="425"/>
      <c r="AC848" s="425"/>
      <c r="AD848" s="425"/>
      <c r="AE848" s="425"/>
      <c r="AF848" s="425"/>
      <c r="AG848" s="425"/>
      <c r="AH848" s="425"/>
      <c r="AI848" s="425"/>
      <c r="AJ848" s="425"/>
      <c r="AK848" s="425"/>
      <c r="AL848" s="425"/>
      <c r="AM848" s="306"/>
    </row>
    <row r="849" spans="1:39" ht="30" outlineLevel="1">
      <c r="A849" s="532">
        <v>22</v>
      </c>
      <c r="B849" s="428" t="s">
        <v>114</v>
      </c>
      <c r="C849" s="291" t="s">
        <v>25</v>
      </c>
      <c r="D849" s="295"/>
      <c r="E849" s="295"/>
      <c r="F849" s="295"/>
      <c r="G849" s="295"/>
      <c r="H849" s="295"/>
      <c r="I849" s="295"/>
      <c r="J849" s="295"/>
      <c r="K849" s="295"/>
      <c r="L849" s="295"/>
      <c r="M849" s="295"/>
      <c r="N849" s="291"/>
      <c r="O849" s="295"/>
      <c r="P849" s="295"/>
      <c r="Q849" s="295"/>
      <c r="R849" s="295"/>
      <c r="S849" s="295"/>
      <c r="T849" s="295"/>
      <c r="U849" s="295"/>
      <c r="V849" s="295"/>
      <c r="W849" s="295"/>
      <c r="X849" s="295"/>
      <c r="Y849" s="415"/>
      <c r="Z849" s="415"/>
      <c r="AA849" s="415"/>
      <c r="AB849" s="415"/>
      <c r="AC849" s="415"/>
      <c r="AD849" s="415"/>
      <c r="AE849" s="415"/>
      <c r="AF849" s="410"/>
      <c r="AG849" s="410"/>
      <c r="AH849" s="410"/>
      <c r="AI849" s="410"/>
      <c r="AJ849" s="410"/>
      <c r="AK849" s="410"/>
      <c r="AL849" s="410"/>
      <c r="AM849" s="296">
        <f>SUM(Y849:AL849)</f>
        <v>0</v>
      </c>
    </row>
    <row r="850" spans="1:39" outlineLevel="1">
      <c r="A850" s="532"/>
      <c r="B850" s="294" t="s">
        <v>342</v>
      </c>
      <c r="C850" s="291" t="s">
        <v>163</v>
      </c>
      <c r="D850" s="295"/>
      <c r="E850" s="295"/>
      <c r="F850" s="295"/>
      <c r="G850" s="295"/>
      <c r="H850" s="295"/>
      <c r="I850" s="295"/>
      <c r="J850" s="295"/>
      <c r="K850" s="295"/>
      <c r="L850" s="295"/>
      <c r="M850" s="295"/>
      <c r="N850" s="291"/>
      <c r="O850" s="295"/>
      <c r="P850" s="295"/>
      <c r="Q850" s="295"/>
      <c r="R850" s="295"/>
      <c r="S850" s="295"/>
      <c r="T850" s="295"/>
      <c r="U850" s="295"/>
      <c r="V850" s="295"/>
      <c r="W850" s="295"/>
      <c r="X850" s="295"/>
      <c r="Y850" s="411">
        <f>Y849</f>
        <v>0</v>
      </c>
      <c r="Z850" s="411">
        <f t="shared" ref="Z850" si="2197">Z849</f>
        <v>0</v>
      </c>
      <c r="AA850" s="411">
        <f t="shared" ref="AA850" si="2198">AA849</f>
        <v>0</v>
      </c>
      <c r="AB850" s="411">
        <f t="shared" ref="AB850" si="2199">AB849</f>
        <v>0</v>
      </c>
      <c r="AC850" s="411">
        <f t="shared" ref="AC850" si="2200">AC849</f>
        <v>0</v>
      </c>
      <c r="AD850" s="411">
        <f t="shared" ref="AD850" si="2201">AD849</f>
        <v>0</v>
      </c>
      <c r="AE850" s="411">
        <f t="shared" ref="AE850" si="2202">AE849</f>
        <v>0</v>
      </c>
      <c r="AF850" s="411">
        <f t="shared" ref="AF850" si="2203">AF849</f>
        <v>0</v>
      </c>
      <c r="AG850" s="411">
        <f t="shared" ref="AG850" si="2204">AG849</f>
        <v>0</v>
      </c>
      <c r="AH850" s="411">
        <f t="shared" ref="AH850" si="2205">AH849</f>
        <v>0</v>
      </c>
      <c r="AI850" s="411">
        <f t="shared" ref="AI850" si="2206">AI849</f>
        <v>0</v>
      </c>
      <c r="AJ850" s="411">
        <f t="shared" ref="AJ850" si="2207">AJ849</f>
        <v>0</v>
      </c>
      <c r="AK850" s="411">
        <f t="shared" ref="AK850" si="2208">AK849</f>
        <v>0</v>
      </c>
      <c r="AL850" s="411">
        <f t="shared" ref="AL850" si="2209">AL849</f>
        <v>0</v>
      </c>
      <c r="AM850" s="306"/>
    </row>
    <row r="851" spans="1:39" outlineLevel="1">
      <c r="A851" s="532"/>
      <c r="B851" s="294"/>
      <c r="C851" s="291"/>
      <c r="D851" s="291"/>
      <c r="E851" s="291"/>
      <c r="F851" s="291"/>
      <c r="G851" s="291"/>
      <c r="H851" s="291"/>
      <c r="I851" s="291"/>
      <c r="J851" s="291"/>
      <c r="K851" s="291"/>
      <c r="L851" s="291"/>
      <c r="M851" s="291"/>
      <c r="N851" s="291"/>
      <c r="O851" s="291"/>
      <c r="P851" s="291"/>
      <c r="Q851" s="291"/>
      <c r="R851" s="291"/>
      <c r="S851" s="291"/>
      <c r="T851" s="291"/>
      <c r="U851" s="291"/>
      <c r="V851" s="291"/>
      <c r="W851" s="291"/>
      <c r="X851" s="291"/>
      <c r="Y851" s="422"/>
      <c r="Z851" s="425"/>
      <c r="AA851" s="425"/>
      <c r="AB851" s="425"/>
      <c r="AC851" s="425"/>
      <c r="AD851" s="425"/>
      <c r="AE851" s="425"/>
      <c r="AF851" s="425"/>
      <c r="AG851" s="425"/>
      <c r="AH851" s="425"/>
      <c r="AI851" s="425"/>
      <c r="AJ851" s="425"/>
      <c r="AK851" s="425"/>
      <c r="AL851" s="425"/>
      <c r="AM851" s="306"/>
    </row>
    <row r="852" spans="1:39" ht="30" outlineLevel="1">
      <c r="A852" s="532">
        <v>23</v>
      </c>
      <c r="B852" s="428" t="s">
        <v>115</v>
      </c>
      <c r="C852" s="291" t="s">
        <v>25</v>
      </c>
      <c r="D852" s="295"/>
      <c r="E852" s="295"/>
      <c r="F852" s="295"/>
      <c r="G852" s="295"/>
      <c r="H852" s="295"/>
      <c r="I852" s="295"/>
      <c r="J852" s="295"/>
      <c r="K852" s="295"/>
      <c r="L852" s="295"/>
      <c r="M852" s="295"/>
      <c r="N852" s="291"/>
      <c r="O852" s="295"/>
      <c r="P852" s="295"/>
      <c r="Q852" s="295"/>
      <c r="R852" s="295"/>
      <c r="S852" s="295"/>
      <c r="T852" s="295"/>
      <c r="U852" s="295"/>
      <c r="V852" s="295"/>
      <c r="W852" s="295"/>
      <c r="X852" s="295"/>
      <c r="Y852" s="415"/>
      <c r="Z852" s="415"/>
      <c r="AA852" s="415"/>
      <c r="AB852" s="415"/>
      <c r="AC852" s="415"/>
      <c r="AD852" s="415"/>
      <c r="AE852" s="415"/>
      <c r="AF852" s="410"/>
      <c r="AG852" s="410"/>
      <c r="AH852" s="410"/>
      <c r="AI852" s="410"/>
      <c r="AJ852" s="410"/>
      <c r="AK852" s="410"/>
      <c r="AL852" s="410"/>
      <c r="AM852" s="296">
        <f>SUM(Y852:AL852)</f>
        <v>0</v>
      </c>
    </row>
    <row r="853" spans="1:39" outlineLevel="1">
      <c r="A853" s="532"/>
      <c r="B853" s="294" t="s">
        <v>342</v>
      </c>
      <c r="C853" s="291" t="s">
        <v>163</v>
      </c>
      <c r="D853" s="295"/>
      <c r="E853" s="295"/>
      <c r="F853" s="295"/>
      <c r="G853" s="295"/>
      <c r="H853" s="295"/>
      <c r="I853" s="295"/>
      <c r="J853" s="295"/>
      <c r="K853" s="295"/>
      <c r="L853" s="295"/>
      <c r="M853" s="295"/>
      <c r="N853" s="291"/>
      <c r="O853" s="295"/>
      <c r="P853" s="295"/>
      <c r="Q853" s="295"/>
      <c r="R853" s="295"/>
      <c r="S853" s="295"/>
      <c r="T853" s="295"/>
      <c r="U853" s="295"/>
      <c r="V853" s="295"/>
      <c r="W853" s="295"/>
      <c r="X853" s="295"/>
      <c r="Y853" s="411">
        <f>Y852</f>
        <v>0</v>
      </c>
      <c r="Z853" s="411">
        <f t="shared" ref="Z853" si="2210">Z852</f>
        <v>0</v>
      </c>
      <c r="AA853" s="411">
        <f t="shared" ref="AA853" si="2211">AA852</f>
        <v>0</v>
      </c>
      <c r="AB853" s="411">
        <f t="shared" ref="AB853" si="2212">AB852</f>
        <v>0</v>
      </c>
      <c r="AC853" s="411">
        <f t="shared" ref="AC853" si="2213">AC852</f>
        <v>0</v>
      </c>
      <c r="AD853" s="411">
        <f t="shared" ref="AD853" si="2214">AD852</f>
        <v>0</v>
      </c>
      <c r="AE853" s="411">
        <f t="shared" ref="AE853" si="2215">AE852</f>
        <v>0</v>
      </c>
      <c r="AF853" s="411">
        <f t="shared" ref="AF853" si="2216">AF852</f>
        <v>0</v>
      </c>
      <c r="AG853" s="411">
        <f t="shared" ref="AG853" si="2217">AG852</f>
        <v>0</v>
      </c>
      <c r="AH853" s="411">
        <f t="shared" ref="AH853" si="2218">AH852</f>
        <v>0</v>
      </c>
      <c r="AI853" s="411">
        <f t="shared" ref="AI853" si="2219">AI852</f>
        <v>0</v>
      </c>
      <c r="AJ853" s="411">
        <f t="shared" ref="AJ853" si="2220">AJ852</f>
        <v>0</v>
      </c>
      <c r="AK853" s="411">
        <f t="shared" ref="AK853" si="2221">AK852</f>
        <v>0</v>
      </c>
      <c r="AL853" s="411">
        <f t="shared" ref="AL853" si="2222">AL852</f>
        <v>0</v>
      </c>
      <c r="AM853" s="306"/>
    </row>
    <row r="854" spans="1:39" outlineLevel="1">
      <c r="A854" s="532"/>
      <c r="B854" s="430"/>
      <c r="C854" s="291"/>
      <c r="D854" s="291"/>
      <c r="E854" s="291"/>
      <c r="F854" s="291"/>
      <c r="G854" s="291"/>
      <c r="H854" s="291"/>
      <c r="I854" s="291"/>
      <c r="J854" s="291"/>
      <c r="K854" s="291"/>
      <c r="L854" s="291"/>
      <c r="M854" s="291"/>
      <c r="N854" s="291"/>
      <c r="O854" s="291"/>
      <c r="P854" s="291"/>
      <c r="Q854" s="291"/>
      <c r="R854" s="291"/>
      <c r="S854" s="291"/>
      <c r="T854" s="291"/>
      <c r="U854" s="291"/>
      <c r="V854" s="291"/>
      <c r="W854" s="291"/>
      <c r="X854" s="291"/>
      <c r="Y854" s="422"/>
      <c r="Z854" s="425"/>
      <c r="AA854" s="425"/>
      <c r="AB854" s="425"/>
      <c r="AC854" s="425"/>
      <c r="AD854" s="425"/>
      <c r="AE854" s="425"/>
      <c r="AF854" s="425"/>
      <c r="AG854" s="425"/>
      <c r="AH854" s="425"/>
      <c r="AI854" s="425"/>
      <c r="AJ854" s="425"/>
      <c r="AK854" s="425"/>
      <c r="AL854" s="425"/>
      <c r="AM854" s="306"/>
    </row>
    <row r="855" spans="1:39" ht="30" outlineLevel="1">
      <c r="A855" s="532">
        <v>24</v>
      </c>
      <c r="B855" s="428" t="s">
        <v>116</v>
      </c>
      <c r="C855" s="291" t="s">
        <v>25</v>
      </c>
      <c r="D855" s="295"/>
      <c r="E855" s="295"/>
      <c r="F855" s="295"/>
      <c r="G855" s="295"/>
      <c r="H855" s="295"/>
      <c r="I855" s="295"/>
      <c r="J855" s="295"/>
      <c r="K855" s="295"/>
      <c r="L855" s="295"/>
      <c r="M855" s="295"/>
      <c r="N855" s="291"/>
      <c r="O855" s="295"/>
      <c r="P855" s="295"/>
      <c r="Q855" s="295"/>
      <c r="R855" s="295"/>
      <c r="S855" s="295"/>
      <c r="T855" s="295"/>
      <c r="U855" s="295"/>
      <c r="V855" s="295"/>
      <c r="W855" s="295"/>
      <c r="X855" s="295"/>
      <c r="Y855" s="415"/>
      <c r="Z855" s="415"/>
      <c r="AA855" s="415"/>
      <c r="AB855" s="415"/>
      <c r="AC855" s="415"/>
      <c r="AD855" s="415"/>
      <c r="AE855" s="415"/>
      <c r="AF855" s="410"/>
      <c r="AG855" s="410"/>
      <c r="AH855" s="410"/>
      <c r="AI855" s="410"/>
      <c r="AJ855" s="410"/>
      <c r="AK855" s="410"/>
      <c r="AL855" s="410"/>
      <c r="AM855" s="296">
        <f>SUM(Y855:AL855)</f>
        <v>0</v>
      </c>
    </row>
    <row r="856" spans="1:39" outlineLevel="1">
      <c r="A856" s="532"/>
      <c r="B856" s="294" t="s">
        <v>342</v>
      </c>
      <c r="C856" s="291" t="s">
        <v>163</v>
      </c>
      <c r="D856" s="295"/>
      <c r="E856" s="295"/>
      <c r="F856" s="295"/>
      <c r="G856" s="295"/>
      <c r="H856" s="295"/>
      <c r="I856" s="295"/>
      <c r="J856" s="295"/>
      <c r="K856" s="295"/>
      <c r="L856" s="295"/>
      <c r="M856" s="295"/>
      <c r="N856" s="291"/>
      <c r="O856" s="295"/>
      <c r="P856" s="295"/>
      <c r="Q856" s="295"/>
      <c r="R856" s="295"/>
      <c r="S856" s="295"/>
      <c r="T856" s="295"/>
      <c r="U856" s="295"/>
      <c r="V856" s="295"/>
      <c r="W856" s="295"/>
      <c r="X856" s="295"/>
      <c r="Y856" s="411">
        <f>Y855</f>
        <v>0</v>
      </c>
      <c r="Z856" s="411">
        <f t="shared" ref="Z856" si="2223">Z855</f>
        <v>0</v>
      </c>
      <c r="AA856" s="411">
        <f t="shared" ref="AA856" si="2224">AA855</f>
        <v>0</v>
      </c>
      <c r="AB856" s="411">
        <f t="shared" ref="AB856" si="2225">AB855</f>
        <v>0</v>
      </c>
      <c r="AC856" s="411">
        <f t="shared" ref="AC856" si="2226">AC855</f>
        <v>0</v>
      </c>
      <c r="AD856" s="411">
        <f t="shared" ref="AD856" si="2227">AD855</f>
        <v>0</v>
      </c>
      <c r="AE856" s="411">
        <f t="shared" ref="AE856" si="2228">AE855</f>
        <v>0</v>
      </c>
      <c r="AF856" s="411">
        <f t="shared" ref="AF856" si="2229">AF855</f>
        <v>0</v>
      </c>
      <c r="AG856" s="411">
        <f t="shared" ref="AG856" si="2230">AG855</f>
        <v>0</v>
      </c>
      <c r="AH856" s="411">
        <f t="shared" ref="AH856" si="2231">AH855</f>
        <v>0</v>
      </c>
      <c r="AI856" s="411">
        <f t="shared" ref="AI856" si="2232">AI855</f>
        <v>0</v>
      </c>
      <c r="AJ856" s="411">
        <f t="shared" ref="AJ856" si="2233">AJ855</f>
        <v>0</v>
      </c>
      <c r="AK856" s="411">
        <f t="shared" ref="AK856" si="2234">AK855</f>
        <v>0</v>
      </c>
      <c r="AL856" s="411">
        <f t="shared" ref="AL856" si="2235">AL855</f>
        <v>0</v>
      </c>
      <c r="AM856" s="306"/>
    </row>
    <row r="857" spans="1:39" outlineLevel="1">
      <c r="A857" s="532"/>
      <c r="B857" s="294"/>
      <c r="C857" s="291"/>
      <c r="D857" s="291"/>
      <c r="E857" s="291"/>
      <c r="F857" s="291"/>
      <c r="G857" s="291"/>
      <c r="H857" s="291"/>
      <c r="I857" s="291"/>
      <c r="J857" s="291"/>
      <c r="K857" s="291"/>
      <c r="L857" s="291"/>
      <c r="M857" s="291"/>
      <c r="N857" s="291"/>
      <c r="O857" s="291"/>
      <c r="P857" s="291"/>
      <c r="Q857" s="291"/>
      <c r="R857" s="291"/>
      <c r="S857" s="291"/>
      <c r="T857" s="291"/>
      <c r="U857" s="291"/>
      <c r="V857" s="291"/>
      <c r="W857" s="291"/>
      <c r="X857" s="291"/>
      <c r="Y857" s="412"/>
      <c r="Z857" s="425"/>
      <c r="AA857" s="425"/>
      <c r="AB857" s="425"/>
      <c r="AC857" s="425"/>
      <c r="AD857" s="425"/>
      <c r="AE857" s="425"/>
      <c r="AF857" s="425"/>
      <c r="AG857" s="425"/>
      <c r="AH857" s="425"/>
      <c r="AI857" s="425"/>
      <c r="AJ857" s="425"/>
      <c r="AK857" s="425"/>
      <c r="AL857" s="425"/>
      <c r="AM857" s="306"/>
    </row>
    <row r="858" spans="1:39" ht="15.75" outlineLevel="1">
      <c r="A858" s="532"/>
      <c r="B858" s="288" t="s">
        <v>500</v>
      </c>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outlineLevel="1">
      <c r="A859" s="532">
        <v>25</v>
      </c>
      <c r="B859" s="428" t="s">
        <v>117</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6"/>
      <c r="Z859" s="415"/>
      <c r="AA859" s="415"/>
      <c r="AB859" s="415"/>
      <c r="AC859" s="415"/>
      <c r="AD859" s="415"/>
      <c r="AE859" s="415"/>
      <c r="AF859" s="415"/>
      <c r="AG859" s="415"/>
      <c r="AH859" s="415"/>
      <c r="AI859" s="415"/>
      <c r="AJ859" s="415"/>
      <c r="AK859" s="415"/>
      <c r="AL859" s="415"/>
      <c r="AM859" s="296">
        <f>SUM(Y859:AL859)</f>
        <v>0</v>
      </c>
    </row>
    <row r="860" spans="1:39" outlineLevel="1">
      <c r="A860" s="532"/>
      <c r="B860" s="294" t="s">
        <v>342</v>
      </c>
      <c r="C860" s="291" t="s">
        <v>163</v>
      </c>
      <c r="D860" s="295"/>
      <c r="E860" s="295"/>
      <c r="F860" s="295"/>
      <c r="G860" s="295"/>
      <c r="H860" s="295"/>
      <c r="I860" s="295"/>
      <c r="J860" s="295"/>
      <c r="K860" s="295"/>
      <c r="L860" s="295"/>
      <c r="M860" s="295"/>
      <c r="N860" s="295">
        <f>N859</f>
        <v>12</v>
      </c>
      <c r="O860" s="295"/>
      <c r="P860" s="295"/>
      <c r="Q860" s="295"/>
      <c r="R860" s="295"/>
      <c r="S860" s="295"/>
      <c r="T860" s="295"/>
      <c r="U860" s="295"/>
      <c r="V860" s="295"/>
      <c r="W860" s="295"/>
      <c r="X860" s="295"/>
      <c r="Y860" s="411">
        <f>Y859</f>
        <v>0</v>
      </c>
      <c r="Z860" s="411">
        <f t="shared" ref="Z860" si="2236">Z859</f>
        <v>0</v>
      </c>
      <c r="AA860" s="411">
        <f t="shared" ref="AA860" si="2237">AA859</f>
        <v>0</v>
      </c>
      <c r="AB860" s="411">
        <f t="shared" ref="AB860" si="2238">AB859</f>
        <v>0</v>
      </c>
      <c r="AC860" s="411">
        <f t="shared" ref="AC860" si="2239">AC859</f>
        <v>0</v>
      </c>
      <c r="AD860" s="411">
        <f t="shared" ref="AD860" si="2240">AD859</f>
        <v>0</v>
      </c>
      <c r="AE860" s="411">
        <f t="shared" ref="AE860" si="2241">AE859</f>
        <v>0</v>
      </c>
      <c r="AF860" s="411">
        <f t="shared" ref="AF860" si="2242">AF859</f>
        <v>0</v>
      </c>
      <c r="AG860" s="411">
        <f t="shared" ref="AG860" si="2243">AG859</f>
        <v>0</v>
      </c>
      <c r="AH860" s="411">
        <f t="shared" ref="AH860" si="2244">AH859</f>
        <v>0</v>
      </c>
      <c r="AI860" s="411">
        <f t="shared" ref="AI860" si="2245">AI859</f>
        <v>0</v>
      </c>
      <c r="AJ860" s="411">
        <f t="shared" ref="AJ860" si="2246">AJ859</f>
        <v>0</v>
      </c>
      <c r="AK860" s="411">
        <f t="shared" ref="AK860" si="2247">AK859</f>
        <v>0</v>
      </c>
      <c r="AL860" s="411">
        <f t="shared" ref="AL860" si="2248">AL859</f>
        <v>0</v>
      </c>
      <c r="AM860" s="306"/>
    </row>
    <row r="861" spans="1:39" outlineLevel="1">
      <c r="A861" s="532"/>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outlineLevel="1">
      <c r="A862" s="532">
        <v>26</v>
      </c>
      <c r="B862" s="428" t="s">
        <v>118</v>
      </c>
      <c r="C862" s="291" t="s">
        <v>25</v>
      </c>
      <c r="D862" s="295"/>
      <c r="E862" s="295"/>
      <c r="F862" s="295"/>
      <c r="G862" s="295"/>
      <c r="H862" s="295"/>
      <c r="I862" s="295"/>
      <c r="J862" s="295"/>
      <c r="K862" s="295"/>
      <c r="L862" s="295"/>
      <c r="M862" s="295"/>
      <c r="N862" s="295">
        <v>12</v>
      </c>
      <c r="O862" s="295"/>
      <c r="P862" s="295"/>
      <c r="Q862" s="295"/>
      <c r="R862" s="295"/>
      <c r="S862" s="295"/>
      <c r="T862" s="295"/>
      <c r="U862" s="295"/>
      <c r="V862" s="295"/>
      <c r="W862" s="295"/>
      <c r="X862" s="295"/>
      <c r="Y862" s="426"/>
      <c r="Z862" s="415"/>
      <c r="AA862" s="415"/>
      <c r="AB862" s="415"/>
      <c r="AC862" s="415"/>
      <c r="AD862" s="415"/>
      <c r="AE862" s="415"/>
      <c r="AF862" s="415"/>
      <c r="AG862" s="415"/>
      <c r="AH862" s="415"/>
      <c r="AI862" s="415"/>
      <c r="AJ862" s="415"/>
      <c r="AK862" s="415"/>
      <c r="AL862" s="415"/>
      <c r="AM862" s="296">
        <f>SUM(Y862:AL862)</f>
        <v>0</v>
      </c>
    </row>
    <row r="863" spans="1:39" outlineLevel="1">
      <c r="A863" s="532"/>
      <c r="B863" s="294" t="s">
        <v>342</v>
      </c>
      <c r="C863" s="291" t="s">
        <v>163</v>
      </c>
      <c r="D863" s="295"/>
      <c r="E863" s="295"/>
      <c r="F863" s="295"/>
      <c r="G863" s="295"/>
      <c r="H863" s="295"/>
      <c r="I863" s="295"/>
      <c r="J863" s="295"/>
      <c r="K863" s="295"/>
      <c r="L863" s="295"/>
      <c r="M863" s="295"/>
      <c r="N863" s="295">
        <f>N862</f>
        <v>12</v>
      </c>
      <c r="O863" s="295"/>
      <c r="P863" s="295"/>
      <c r="Q863" s="295"/>
      <c r="R863" s="295"/>
      <c r="S863" s="295"/>
      <c r="T863" s="295"/>
      <c r="U863" s="295"/>
      <c r="V863" s="295"/>
      <c r="W863" s="295"/>
      <c r="X863" s="295"/>
      <c r="Y863" s="411">
        <f>Y862</f>
        <v>0</v>
      </c>
      <c r="Z863" s="411">
        <f t="shared" ref="Z863" si="2249">Z862</f>
        <v>0</v>
      </c>
      <c r="AA863" s="411">
        <f t="shared" ref="AA863" si="2250">AA862</f>
        <v>0</v>
      </c>
      <c r="AB863" s="411">
        <f t="shared" ref="AB863" si="2251">AB862</f>
        <v>0</v>
      </c>
      <c r="AC863" s="411">
        <f t="shared" ref="AC863" si="2252">AC862</f>
        <v>0</v>
      </c>
      <c r="AD863" s="411">
        <f t="shared" ref="AD863" si="2253">AD862</f>
        <v>0</v>
      </c>
      <c r="AE863" s="411">
        <f t="shared" ref="AE863" si="2254">AE862</f>
        <v>0</v>
      </c>
      <c r="AF863" s="411">
        <f t="shared" ref="AF863" si="2255">AF862</f>
        <v>0</v>
      </c>
      <c r="AG863" s="411">
        <f t="shared" ref="AG863" si="2256">AG862</f>
        <v>0</v>
      </c>
      <c r="AH863" s="411">
        <f t="shared" ref="AH863" si="2257">AH862</f>
        <v>0</v>
      </c>
      <c r="AI863" s="411">
        <f t="shared" ref="AI863" si="2258">AI862</f>
        <v>0</v>
      </c>
      <c r="AJ863" s="411">
        <f t="shared" ref="AJ863" si="2259">AJ862</f>
        <v>0</v>
      </c>
      <c r="AK863" s="411">
        <f t="shared" ref="AK863" si="2260">AK862</f>
        <v>0</v>
      </c>
      <c r="AL863" s="411">
        <f t="shared" ref="AL863" si="2261">AL862</f>
        <v>0</v>
      </c>
      <c r="AM863" s="306"/>
    </row>
    <row r="864" spans="1:39" outlineLevel="1">
      <c r="A864" s="532"/>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0" outlineLevel="1">
      <c r="A865" s="532">
        <v>27</v>
      </c>
      <c r="B865" s="428" t="s">
        <v>119</v>
      </c>
      <c r="C865" s="291" t="s">
        <v>25</v>
      </c>
      <c r="D865" s="295"/>
      <c r="E865" s="295"/>
      <c r="F865" s="295"/>
      <c r="G865" s="295"/>
      <c r="H865" s="295"/>
      <c r="I865" s="295"/>
      <c r="J865" s="295"/>
      <c r="K865" s="295"/>
      <c r="L865" s="295"/>
      <c r="M865" s="295"/>
      <c r="N865" s="295">
        <v>12</v>
      </c>
      <c r="O865" s="295"/>
      <c r="P865" s="295"/>
      <c r="Q865" s="295"/>
      <c r="R865" s="295"/>
      <c r="S865" s="295"/>
      <c r="T865" s="295"/>
      <c r="U865" s="295"/>
      <c r="V865" s="295"/>
      <c r="W865" s="295"/>
      <c r="X865" s="295"/>
      <c r="Y865" s="426"/>
      <c r="Z865" s="415"/>
      <c r="AA865" s="415"/>
      <c r="AB865" s="415"/>
      <c r="AC865" s="415"/>
      <c r="AD865" s="415"/>
      <c r="AE865" s="415"/>
      <c r="AF865" s="415"/>
      <c r="AG865" s="415"/>
      <c r="AH865" s="415"/>
      <c r="AI865" s="415"/>
      <c r="AJ865" s="415"/>
      <c r="AK865" s="415"/>
      <c r="AL865" s="415"/>
      <c r="AM865" s="296">
        <f>SUM(Y865:AL865)</f>
        <v>0</v>
      </c>
    </row>
    <row r="866" spans="1:39" outlineLevel="1">
      <c r="A866" s="532"/>
      <c r="B866" s="294" t="s">
        <v>342</v>
      </c>
      <c r="C866" s="291" t="s">
        <v>163</v>
      </c>
      <c r="D866" s="295"/>
      <c r="E866" s="295"/>
      <c r="F866" s="295"/>
      <c r="G866" s="295"/>
      <c r="H866" s="295"/>
      <c r="I866" s="295"/>
      <c r="J866" s="295"/>
      <c r="K866" s="295"/>
      <c r="L866" s="295"/>
      <c r="M866" s="295"/>
      <c r="N866" s="295">
        <f>N865</f>
        <v>12</v>
      </c>
      <c r="O866" s="295"/>
      <c r="P866" s="295"/>
      <c r="Q866" s="295"/>
      <c r="R866" s="295"/>
      <c r="S866" s="295"/>
      <c r="T866" s="295"/>
      <c r="U866" s="295"/>
      <c r="V866" s="295"/>
      <c r="W866" s="295"/>
      <c r="X866" s="295"/>
      <c r="Y866" s="411">
        <f>Y865</f>
        <v>0</v>
      </c>
      <c r="Z866" s="411">
        <f t="shared" ref="Z866" si="2262">Z865</f>
        <v>0</v>
      </c>
      <c r="AA866" s="411">
        <f t="shared" ref="AA866" si="2263">AA865</f>
        <v>0</v>
      </c>
      <c r="AB866" s="411">
        <f t="shared" ref="AB866" si="2264">AB865</f>
        <v>0</v>
      </c>
      <c r="AC866" s="411">
        <f t="shared" ref="AC866" si="2265">AC865</f>
        <v>0</v>
      </c>
      <c r="AD866" s="411">
        <f t="shared" ref="AD866" si="2266">AD865</f>
        <v>0</v>
      </c>
      <c r="AE866" s="411">
        <f t="shared" ref="AE866" si="2267">AE865</f>
        <v>0</v>
      </c>
      <c r="AF866" s="411">
        <f t="shared" ref="AF866" si="2268">AF865</f>
        <v>0</v>
      </c>
      <c r="AG866" s="411">
        <f t="shared" ref="AG866" si="2269">AG865</f>
        <v>0</v>
      </c>
      <c r="AH866" s="411">
        <f t="shared" ref="AH866" si="2270">AH865</f>
        <v>0</v>
      </c>
      <c r="AI866" s="411">
        <f t="shared" ref="AI866" si="2271">AI865</f>
        <v>0</v>
      </c>
      <c r="AJ866" s="411">
        <f t="shared" ref="AJ866" si="2272">AJ865</f>
        <v>0</v>
      </c>
      <c r="AK866" s="411">
        <f t="shared" ref="AK866" si="2273">AK865</f>
        <v>0</v>
      </c>
      <c r="AL866" s="411">
        <f t="shared" ref="AL866" si="2274">AL865</f>
        <v>0</v>
      </c>
      <c r="AM866" s="306"/>
    </row>
    <row r="867" spans="1:39" outlineLevel="1">
      <c r="A867" s="532"/>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30" outlineLevel="1">
      <c r="A868" s="532">
        <v>28</v>
      </c>
      <c r="B868" s="428" t="s">
        <v>120</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6"/>
      <c r="Z868" s="415"/>
      <c r="AA868" s="415"/>
      <c r="AB868" s="415"/>
      <c r="AC868" s="415"/>
      <c r="AD868" s="415"/>
      <c r="AE868" s="415"/>
      <c r="AF868" s="415"/>
      <c r="AG868" s="415"/>
      <c r="AH868" s="415"/>
      <c r="AI868" s="415"/>
      <c r="AJ868" s="415"/>
      <c r="AK868" s="415"/>
      <c r="AL868" s="415"/>
      <c r="AM868" s="296">
        <f>SUM(Y868:AL868)</f>
        <v>0</v>
      </c>
    </row>
    <row r="869" spans="1:39" outlineLevel="1">
      <c r="A869" s="532"/>
      <c r="B869" s="294" t="s">
        <v>342</v>
      </c>
      <c r="C869" s="291" t="s">
        <v>163</v>
      </c>
      <c r="D869" s="295"/>
      <c r="E869" s="295"/>
      <c r="F869" s="295"/>
      <c r="G869" s="295"/>
      <c r="H869" s="295"/>
      <c r="I869" s="295"/>
      <c r="J869" s="295"/>
      <c r="K869" s="295"/>
      <c r="L869" s="295"/>
      <c r="M869" s="295"/>
      <c r="N869" s="295">
        <f>N868</f>
        <v>12</v>
      </c>
      <c r="O869" s="295"/>
      <c r="P869" s="295"/>
      <c r="Q869" s="295"/>
      <c r="R869" s="295"/>
      <c r="S869" s="295"/>
      <c r="T869" s="295"/>
      <c r="U869" s="295"/>
      <c r="V869" s="295"/>
      <c r="W869" s="295"/>
      <c r="X869" s="295"/>
      <c r="Y869" s="411">
        <f>Y868</f>
        <v>0</v>
      </c>
      <c r="Z869" s="411">
        <f t="shared" ref="Z869" si="2275">Z868</f>
        <v>0</v>
      </c>
      <c r="AA869" s="411">
        <f t="shared" ref="AA869" si="2276">AA868</f>
        <v>0</v>
      </c>
      <c r="AB869" s="411">
        <f t="shared" ref="AB869" si="2277">AB868</f>
        <v>0</v>
      </c>
      <c r="AC869" s="411">
        <f t="shared" ref="AC869" si="2278">AC868</f>
        <v>0</v>
      </c>
      <c r="AD869" s="411">
        <f t="shared" ref="AD869" si="2279">AD868</f>
        <v>0</v>
      </c>
      <c r="AE869" s="411">
        <f t="shared" ref="AE869" si="2280">AE868</f>
        <v>0</v>
      </c>
      <c r="AF869" s="411">
        <f t="shared" ref="AF869" si="2281">AF868</f>
        <v>0</v>
      </c>
      <c r="AG869" s="411">
        <f t="shared" ref="AG869" si="2282">AG868</f>
        <v>0</v>
      </c>
      <c r="AH869" s="411">
        <f t="shared" ref="AH869" si="2283">AH868</f>
        <v>0</v>
      </c>
      <c r="AI869" s="411">
        <f t="shared" ref="AI869" si="2284">AI868</f>
        <v>0</v>
      </c>
      <c r="AJ869" s="411">
        <f t="shared" ref="AJ869" si="2285">AJ868</f>
        <v>0</v>
      </c>
      <c r="AK869" s="411">
        <f t="shared" ref="AK869" si="2286">AK868</f>
        <v>0</v>
      </c>
      <c r="AL869" s="411">
        <f t="shared" ref="AL869" si="2287">AL868</f>
        <v>0</v>
      </c>
      <c r="AM869" s="306"/>
    </row>
    <row r="870" spans="1:39" outlineLevel="1">
      <c r="A870" s="532"/>
      <c r="B870" s="294"/>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30" outlineLevel="1">
      <c r="A871" s="532">
        <v>29</v>
      </c>
      <c r="B871" s="428" t="s">
        <v>121</v>
      </c>
      <c r="C871" s="291" t="s">
        <v>25</v>
      </c>
      <c r="D871" s="295"/>
      <c r="E871" s="295"/>
      <c r="F871" s="295"/>
      <c r="G871" s="295"/>
      <c r="H871" s="295"/>
      <c r="I871" s="295"/>
      <c r="J871" s="295"/>
      <c r="K871" s="295"/>
      <c r="L871" s="295"/>
      <c r="M871" s="295"/>
      <c r="N871" s="295">
        <v>3</v>
      </c>
      <c r="O871" s="295"/>
      <c r="P871" s="295"/>
      <c r="Q871" s="295"/>
      <c r="R871" s="295"/>
      <c r="S871" s="295"/>
      <c r="T871" s="295"/>
      <c r="U871" s="295"/>
      <c r="V871" s="295"/>
      <c r="W871" s="295"/>
      <c r="X871" s="295"/>
      <c r="Y871" s="426"/>
      <c r="Z871" s="415"/>
      <c r="AA871" s="415"/>
      <c r="AB871" s="415"/>
      <c r="AC871" s="415"/>
      <c r="AD871" s="415"/>
      <c r="AE871" s="415"/>
      <c r="AF871" s="415"/>
      <c r="AG871" s="415"/>
      <c r="AH871" s="415"/>
      <c r="AI871" s="415"/>
      <c r="AJ871" s="415"/>
      <c r="AK871" s="415"/>
      <c r="AL871" s="415"/>
      <c r="AM871" s="296">
        <f>SUM(Y871:AL871)</f>
        <v>0</v>
      </c>
    </row>
    <row r="872" spans="1:39" outlineLevel="1">
      <c r="A872" s="532"/>
      <c r="B872" s="294" t="s">
        <v>342</v>
      </c>
      <c r="C872" s="291" t="s">
        <v>163</v>
      </c>
      <c r="D872" s="295"/>
      <c r="E872" s="295"/>
      <c r="F872" s="295"/>
      <c r="G872" s="295"/>
      <c r="H872" s="295"/>
      <c r="I872" s="295"/>
      <c r="J872" s="295"/>
      <c r="K872" s="295"/>
      <c r="L872" s="295"/>
      <c r="M872" s="295"/>
      <c r="N872" s="295">
        <f>N871</f>
        <v>3</v>
      </c>
      <c r="O872" s="295"/>
      <c r="P872" s="295"/>
      <c r="Q872" s="295"/>
      <c r="R872" s="295"/>
      <c r="S872" s="295"/>
      <c r="T872" s="295"/>
      <c r="U872" s="295"/>
      <c r="V872" s="295"/>
      <c r="W872" s="295"/>
      <c r="X872" s="295"/>
      <c r="Y872" s="411">
        <f>Y871</f>
        <v>0</v>
      </c>
      <c r="Z872" s="411">
        <f t="shared" ref="Z872" si="2288">Z871</f>
        <v>0</v>
      </c>
      <c r="AA872" s="411">
        <f t="shared" ref="AA872" si="2289">AA871</f>
        <v>0</v>
      </c>
      <c r="AB872" s="411">
        <f t="shared" ref="AB872" si="2290">AB871</f>
        <v>0</v>
      </c>
      <c r="AC872" s="411">
        <f t="shared" ref="AC872" si="2291">AC871</f>
        <v>0</v>
      </c>
      <c r="AD872" s="411">
        <f t="shared" ref="AD872" si="2292">AD871</f>
        <v>0</v>
      </c>
      <c r="AE872" s="411">
        <f t="shared" ref="AE872" si="2293">AE871</f>
        <v>0</v>
      </c>
      <c r="AF872" s="411">
        <f t="shared" ref="AF872" si="2294">AF871</f>
        <v>0</v>
      </c>
      <c r="AG872" s="411">
        <f t="shared" ref="AG872" si="2295">AG871</f>
        <v>0</v>
      </c>
      <c r="AH872" s="411">
        <f t="shared" ref="AH872" si="2296">AH871</f>
        <v>0</v>
      </c>
      <c r="AI872" s="411">
        <f t="shared" ref="AI872" si="2297">AI871</f>
        <v>0</v>
      </c>
      <c r="AJ872" s="411">
        <f t="shared" ref="AJ872" si="2298">AJ871</f>
        <v>0</v>
      </c>
      <c r="AK872" s="411">
        <f t="shared" ref="AK872" si="2299">AK871</f>
        <v>0</v>
      </c>
      <c r="AL872" s="411">
        <f t="shared" ref="AL872" si="2300">AL871</f>
        <v>0</v>
      </c>
      <c r="AM872" s="306"/>
    </row>
    <row r="873" spans="1:39" outlineLevel="1">
      <c r="A873" s="532"/>
      <c r="B873" s="294"/>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30" outlineLevel="1">
      <c r="A874" s="532">
        <v>30</v>
      </c>
      <c r="B874" s="428" t="s">
        <v>122</v>
      </c>
      <c r="C874" s="291" t="s">
        <v>25</v>
      </c>
      <c r="D874" s="295"/>
      <c r="E874" s="295"/>
      <c r="F874" s="295"/>
      <c r="G874" s="295"/>
      <c r="H874" s="295"/>
      <c r="I874" s="295"/>
      <c r="J874" s="295"/>
      <c r="K874" s="295"/>
      <c r="L874" s="295"/>
      <c r="M874" s="295"/>
      <c r="N874" s="295">
        <v>12</v>
      </c>
      <c r="O874" s="295"/>
      <c r="P874" s="295"/>
      <c r="Q874" s="295"/>
      <c r="R874" s="295"/>
      <c r="S874" s="295"/>
      <c r="T874" s="295"/>
      <c r="U874" s="295"/>
      <c r="V874" s="295"/>
      <c r="W874" s="295"/>
      <c r="X874" s="295"/>
      <c r="Y874" s="426"/>
      <c r="Z874" s="415"/>
      <c r="AA874" s="415"/>
      <c r="AB874" s="415"/>
      <c r="AC874" s="415"/>
      <c r="AD874" s="415"/>
      <c r="AE874" s="415"/>
      <c r="AF874" s="415"/>
      <c r="AG874" s="415"/>
      <c r="AH874" s="415"/>
      <c r="AI874" s="415"/>
      <c r="AJ874" s="415"/>
      <c r="AK874" s="415"/>
      <c r="AL874" s="415"/>
      <c r="AM874" s="296">
        <f>SUM(Y874:AL874)</f>
        <v>0</v>
      </c>
    </row>
    <row r="875" spans="1:39" outlineLevel="1">
      <c r="A875" s="532"/>
      <c r="B875" s="294" t="s">
        <v>342</v>
      </c>
      <c r="C875" s="291" t="s">
        <v>163</v>
      </c>
      <c r="D875" s="295"/>
      <c r="E875" s="295"/>
      <c r="F875" s="295"/>
      <c r="G875" s="295"/>
      <c r="H875" s="295"/>
      <c r="I875" s="295"/>
      <c r="J875" s="295"/>
      <c r="K875" s="295"/>
      <c r="L875" s="295"/>
      <c r="M875" s="295"/>
      <c r="N875" s="295">
        <f>N874</f>
        <v>12</v>
      </c>
      <c r="O875" s="295"/>
      <c r="P875" s="295"/>
      <c r="Q875" s="295"/>
      <c r="R875" s="295"/>
      <c r="S875" s="295"/>
      <c r="T875" s="295"/>
      <c r="U875" s="295"/>
      <c r="V875" s="295"/>
      <c r="W875" s="295"/>
      <c r="X875" s="295"/>
      <c r="Y875" s="411">
        <f>Y874</f>
        <v>0</v>
      </c>
      <c r="Z875" s="411">
        <f t="shared" ref="Z875" si="2301">Z874</f>
        <v>0</v>
      </c>
      <c r="AA875" s="411">
        <f t="shared" ref="AA875" si="2302">AA874</f>
        <v>0</v>
      </c>
      <c r="AB875" s="411">
        <f t="shared" ref="AB875" si="2303">AB874</f>
        <v>0</v>
      </c>
      <c r="AC875" s="411">
        <f t="shared" ref="AC875" si="2304">AC874</f>
        <v>0</v>
      </c>
      <c r="AD875" s="411">
        <f t="shared" ref="AD875" si="2305">AD874</f>
        <v>0</v>
      </c>
      <c r="AE875" s="411">
        <f t="shared" ref="AE875" si="2306">AE874</f>
        <v>0</v>
      </c>
      <c r="AF875" s="411">
        <f t="shared" ref="AF875" si="2307">AF874</f>
        <v>0</v>
      </c>
      <c r="AG875" s="411">
        <f t="shared" ref="AG875" si="2308">AG874</f>
        <v>0</v>
      </c>
      <c r="AH875" s="411">
        <f t="shared" ref="AH875" si="2309">AH874</f>
        <v>0</v>
      </c>
      <c r="AI875" s="411">
        <f t="shared" ref="AI875" si="2310">AI874</f>
        <v>0</v>
      </c>
      <c r="AJ875" s="411">
        <f t="shared" ref="AJ875" si="2311">AJ874</f>
        <v>0</v>
      </c>
      <c r="AK875" s="411">
        <f t="shared" ref="AK875" si="2312">AK874</f>
        <v>0</v>
      </c>
      <c r="AL875" s="411">
        <f t="shared" ref="AL875" si="2313">AL874</f>
        <v>0</v>
      </c>
      <c r="AM875" s="306"/>
    </row>
    <row r="876" spans="1:39" outlineLevel="1">
      <c r="A876" s="532"/>
      <c r="B876" s="294"/>
      <c r="C876" s="291"/>
      <c r="D876" s="291"/>
      <c r="E876" s="291"/>
      <c r="F876" s="291"/>
      <c r="G876" s="291"/>
      <c r="H876" s="291"/>
      <c r="I876" s="291"/>
      <c r="J876" s="291"/>
      <c r="K876" s="291"/>
      <c r="L876" s="291"/>
      <c r="M876" s="291"/>
      <c r="N876" s="291"/>
      <c r="O876" s="291"/>
      <c r="P876" s="291"/>
      <c r="Q876" s="291"/>
      <c r="R876" s="291"/>
      <c r="S876" s="291"/>
      <c r="T876" s="291"/>
      <c r="U876" s="291"/>
      <c r="V876" s="291"/>
      <c r="W876" s="291"/>
      <c r="X876" s="291"/>
      <c r="Y876" s="412"/>
      <c r="Z876" s="425"/>
      <c r="AA876" s="425"/>
      <c r="AB876" s="425"/>
      <c r="AC876" s="425"/>
      <c r="AD876" s="425"/>
      <c r="AE876" s="425"/>
      <c r="AF876" s="425"/>
      <c r="AG876" s="425"/>
      <c r="AH876" s="425"/>
      <c r="AI876" s="425"/>
      <c r="AJ876" s="425"/>
      <c r="AK876" s="425"/>
      <c r="AL876" s="425"/>
      <c r="AM876" s="306"/>
    </row>
    <row r="877" spans="1:39" ht="30" outlineLevel="1">
      <c r="A877" s="532">
        <v>31</v>
      </c>
      <c r="B877" s="428" t="s">
        <v>123</v>
      </c>
      <c r="C877" s="291" t="s">
        <v>25</v>
      </c>
      <c r="D877" s="295"/>
      <c r="E877" s="295"/>
      <c r="F877" s="295"/>
      <c r="G877" s="295"/>
      <c r="H877" s="295"/>
      <c r="I877" s="295"/>
      <c r="J877" s="295"/>
      <c r="K877" s="295"/>
      <c r="L877" s="295"/>
      <c r="M877" s="295"/>
      <c r="N877" s="295">
        <v>12</v>
      </c>
      <c r="O877" s="295"/>
      <c r="P877" s="295"/>
      <c r="Q877" s="295"/>
      <c r="R877" s="295"/>
      <c r="S877" s="295"/>
      <c r="T877" s="295"/>
      <c r="U877" s="295"/>
      <c r="V877" s="295"/>
      <c r="W877" s="295"/>
      <c r="X877" s="295"/>
      <c r="Y877" s="426"/>
      <c r="Z877" s="415"/>
      <c r="AA877" s="415"/>
      <c r="AB877" s="415"/>
      <c r="AC877" s="415"/>
      <c r="AD877" s="415"/>
      <c r="AE877" s="415"/>
      <c r="AF877" s="415"/>
      <c r="AG877" s="415"/>
      <c r="AH877" s="415"/>
      <c r="AI877" s="415"/>
      <c r="AJ877" s="415"/>
      <c r="AK877" s="415"/>
      <c r="AL877" s="415"/>
      <c r="AM877" s="296">
        <f>SUM(Y877:AL877)</f>
        <v>0</v>
      </c>
    </row>
    <row r="878" spans="1:39" outlineLevel="1">
      <c r="A878" s="532"/>
      <c r="B878" s="294" t="s">
        <v>342</v>
      </c>
      <c r="C878" s="291" t="s">
        <v>163</v>
      </c>
      <c r="D878" s="295"/>
      <c r="E878" s="295"/>
      <c r="F878" s="295"/>
      <c r="G878" s="295"/>
      <c r="H878" s="295"/>
      <c r="I878" s="295"/>
      <c r="J878" s="295"/>
      <c r="K878" s="295"/>
      <c r="L878" s="295"/>
      <c r="M878" s="295"/>
      <c r="N878" s="295">
        <f>N877</f>
        <v>12</v>
      </c>
      <c r="O878" s="295"/>
      <c r="P878" s="295"/>
      <c r="Q878" s="295"/>
      <c r="R878" s="295"/>
      <c r="S878" s="295"/>
      <c r="T878" s="295"/>
      <c r="U878" s="295"/>
      <c r="V878" s="295"/>
      <c r="W878" s="295"/>
      <c r="X878" s="295"/>
      <c r="Y878" s="411">
        <f>Y877</f>
        <v>0</v>
      </c>
      <c r="Z878" s="411">
        <f t="shared" ref="Z878" si="2314">Z877</f>
        <v>0</v>
      </c>
      <c r="AA878" s="411">
        <f t="shared" ref="AA878" si="2315">AA877</f>
        <v>0</v>
      </c>
      <c r="AB878" s="411">
        <f t="shared" ref="AB878" si="2316">AB877</f>
        <v>0</v>
      </c>
      <c r="AC878" s="411">
        <f t="shared" ref="AC878" si="2317">AC877</f>
        <v>0</v>
      </c>
      <c r="AD878" s="411">
        <f t="shared" ref="AD878" si="2318">AD877</f>
        <v>0</v>
      </c>
      <c r="AE878" s="411">
        <f t="shared" ref="AE878" si="2319">AE877</f>
        <v>0</v>
      </c>
      <c r="AF878" s="411">
        <f t="shared" ref="AF878" si="2320">AF877</f>
        <v>0</v>
      </c>
      <c r="AG878" s="411">
        <f t="shared" ref="AG878" si="2321">AG877</f>
        <v>0</v>
      </c>
      <c r="AH878" s="411">
        <f t="shared" ref="AH878" si="2322">AH877</f>
        <v>0</v>
      </c>
      <c r="AI878" s="411">
        <f t="shared" ref="AI878" si="2323">AI877</f>
        <v>0</v>
      </c>
      <c r="AJ878" s="411">
        <f t="shared" ref="AJ878" si="2324">AJ877</f>
        <v>0</v>
      </c>
      <c r="AK878" s="411">
        <f t="shared" ref="AK878" si="2325">AK877</f>
        <v>0</v>
      </c>
      <c r="AL878" s="411">
        <f t="shared" ref="AL878" si="2326">AL877</f>
        <v>0</v>
      </c>
      <c r="AM878" s="306"/>
    </row>
    <row r="879" spans="1:39" outlineLevel="1">
      <c r="A879" s="532"/>
      <c r="B879" s="428"/>
      <c r="C879" s="291"/>
      <c r="D879" s="291"/>
      <c r="E879" s="291"/>
      <c r="F879" s="291"/>
      <c r="G879" s="291"/>
      <c r="H879" s="291"/>
      <c r="I879" s="291"/>
      <c r="J879" s="291"/>
      <c r="K879" s="291"/>
      <c r="L879" s="291"/>
      <c r="M879" s="291"/>
      <c r="N879" s="291"/>
      <c r="O879" s="291"/>
      <c r="P879" s="291"/>
      <c r="Q879" s="291"/>
      <c r="R879" s="291"/>
      <c r="S879" s="291"/>
      <c r="T879" s="291"/>
      <c r="U879" s="291"/>
      <c r="V879" s="291"/>
      <c r="W879" s="291"/>
      <c r="X879" s="291"/>
      <c r="Y879" s="412"/>
      <c r="Z879" s="425"/>
      <c r="AA879" s="425"/>
      <c r="AB879" s="425"/>
      <c r="AC879" s="425"/>
      <c r="AD879" s="425"/>
      <c r="AE879" s="425"/>
      <c r="AF879" s="425"/>
      <c r="AG879" s="425"/>
      <c r="AH879" s="425"/>
      <c r="AI879" s="425"/>
      <c r="AJ879" s="425"/>
      <c r="AK879" s="425"/>
      <c r="AL879" s="425"/>
      <c r="AM879" s="306"/>
    </row>
    <row r="880" spans="1:39" ht="30" outlineLevel="1">
      <c r="A880" s="532">
        <v>32</v>
      </c>
      <c r="B880" s="428" t="s">
        <v>124</v>
      </c>
      <c r="C880" s="291" t="s">
        <v>25</v>
      </c>
      <c r="D880" s="295"/>
      <c r="E880" s="295"/>
      <c r="F880" s="295"/>
      <c r="G880" s="295"/>
      <c r="H880" s="295"/>
      <c r="I880" s="295"/>
      <c r="J880" s="295"/>
      <c r="K880" s="295"/>
      <c r="L880" s="295"/>
      <c r="M880" s="295"/>
      <c r="N880" s="295">
        <v>12</v>
      </c>
      <c r="O880" s="295"/>
      <c r="P880" s="295"/>
      <c r="Q880" s="295"/>
      <c r="R880" s="295"/>
      <c r="S880" s="295"/>
      <c r="T880" s="295"/>
      <c r="U880" s="295"/>
      <c r="V880" s="295"/>
      <c r="W880" s="295"/>
      <c r="X880" s="295"/>
      <c r="Y880" s="426"/>
      <c r="Z880" s="415"/>
      <c r="AA880" s="415"/>
      <c r="AB880" s="415"/>
      <c r="AC880" s="415"/>
      <c r="AD880" s="415"/>
      <c r="AE880" s="415"/>
      <c r="AF880" s="415"/>
      <c r="AG880" s="415"/>
      <c r="AH880" s="415"/>
      <c r="AI880" s="415"/>
      <c r="AJ880" s="415"/>
      <c r="AK880" s="415"/>
      <c r="AL880" s="415"/>
      <c r="AM880" s="296">
        <f>SUM(Y880:AL880)</f>
        <v>0</v>
      </c>
    </row>
    <row r="881" spans="1:39" outlineLevel="1">
      <c r="A881" s="532"/>
      <c r="B881" s="294" t="s">
        <v>342</v>
      </c>
      <c r="C881" s="291" t="s">
        <v>163</v>
      </c>
      <c r="D881" s="295"/>
      <c r="E881" s="295"/>
      <c r="F881" s="295"/>
      <c r="G881" s="295"/>
      <c r="H881" s="295"/>
      <c r="I881" s="295"/>
      <c r="J881" s="295"/>
      <c r="K881" s="295"/>
      <c r="L881" s="295"/>
      <c r="M881" s="295"/>
      <c r="N881" s="295">
        <f>N880</f>
        <v>12</v>
      </c>
      <c r="O881" s="295"/>
      <c r="P881" s="295"/>
      <c r="Q881" s="295"/>
      <c r="R881" s="295"/>
      <c r="S881" s="295"/>
      <c r="T881" s="295"/>
      <c r="U881" s="295"/>
      <c r="V881" s="295"/>
      <c r="W881" s="295"/>
      <c r="X881" s="295"/>
      <c r="Y881" s="411">
        <f>Y880</f>
        <v>0</v>
      </c>
      <c r="Z881" s="411">
        <f t="shared" ref="Z881" si="2327">Z880</f>
        <v>0</v>
      </c>
      <c r="AA881" s="411">
        <f t="shared" ref="AA881" si="2328">AA880</f>
        <v>0</v>
      </c>
      <c r="AB881" s="411">
        <f t="shared" ref="AB881" si="2329">AB880</f>
        <v>0</v>
      </c>
      <c r="AC881" s="411">
        <f t="shared" ref="AC881" si="2330">AC880</f>
        <v>0</v>
      </c>
      <c r="AD881" s="411">
        <f t="shared" ref="AD881" si="2331">AD880</f>
        <v>0</v>
      </c>
      <c r="AE881" s="411">
        <f t="shared" ref="AE881" si="2332">AE880</f>
        <v>0</v>
      </c>
      <c r="AF881" s="411">
        <f t="shared" ref="AF881" si="2333">AF880</f>
        <v>0</v>
      </c>
      <c r="AG881" s="411">
        <f t="shared" ref="AG881" si="2334">AG880</f>
        <v>0</v>
      </c>
      <c r="AH881" s="411">
        <f t="shared" ref="AH881" si="2335">AH880</f>
        <v>0</v>
      </c>
      <c r="AI881" s="411">
        <f t="shared" ref="AI881" si="2336">AI880</f>
        <v>0</v>
      </c>
      <c r="AJ881" s="411">
        <f t="shared" ref="AJ881" si="2337">AJ880</f>
        <v>0</v>
      </c>
      <c r="AK881" s="411">
        <f t="shared" ref="AK881" si="2338">AK880</f>
        <v>0</v>
      </c>
      <c r="AL881" s="411">
        <f>AL880</f>
        <v>0</v>
      </c>
      <c r="AM881" s="306"/>
    </row>
    <row r="882" spans="1:39" outlineLevel="1">
      <c r="A882" s="532"/>
      <c r="B882" s="428"/>
      <c r="C882" s="291"/>
      <c r="D882" s="291"/>
      <c r="E882" s="291"/>
      <c r="F882" s="291"/>
      <c r="G882" s="291"/>
      <c r="H882" s="291"/>
      <c r="I882" s="291"/>
      <c r="J882" s="291"/>
      <c r="K882" s="291"/>
      <c r="L882" s="291"/>
      <c r="M882" s="291"/>
      <c r="N882" s="291"/>
      <c r="O882" s="291"/>
      <c r="P882" s="291"/>
      <c r="Q882" s="291"/>
      <c r="R882" s="291"/>
      <c r="S882" s="291"/>
      <c r="T882" s="291"/>
      <c r="U882" s="291"/>
      <c r="V882" s="291"/>
      <c r="W882" s="291"/>
      <c r="X882" s="291"/>
      <c r="Y882" s="412"/>
      <c r="Z882" s="425"/>
      <c r="AA882" s="425"/>
      <c r="AB882" s="425"/>
      <c r="AC882" s="425"/>
      <c r="AD882" s="425"/>
      <c r="AE882" s="425"/>
      <c r="AF882" s="425"/>
      <c r="AG882" s="425"/>
      <c r="AH882" s="425"/>
      <c r="AI882" s="425"/>
      <c r="AJ882" s="425"/>
      <c r="AK882" s="425"/>
      <c r="AL882" s="425"/>
      <c r="AM882" s="306"/>
    </row>
    <row r="883" spans="1:39" ht="15.75" outlineLevel="1">
      <c r="A883" s="532"/>
      <c r="B883" s="288" t="s">
        <v>501</v>
      </c>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outlineLevel="1">
      <c r="A884" s="532">
        <v>33</v>
      </c>
      <c r="B884" s="428" t="s">
        <v>125</v>
      </c>
      <c r="C884" s="291" t="s">
        <v>25</v>
      </c>
      <c r="D884" s="295"/>
      <c r="E884" s="295"/>
      <c r="F884" s="295"/>
      <c r="G884" s="295"/>
      <c r="H884" s="295"/>
      <c r="I884" s="295"/>
      <c r="J884" s="295"/>
      <c r="K884" s="295"/>
      <c r="L884" s="295"/>
      <c r="M884" s="295"/>
      <c r="N884" s="295">
        <v>0</v>
      </c>
      <c r="O884" s="295"/>
      <c r="P884" s="295"/>
      <c r="Q884" s="295"/>
      <c r="R884" s="295"/>
      <c r="S884" s="295"/>
      <c r="T884" s="295"/>
      <c r="U884" s="295"/>
      <c r="V884" s="295"/>
      <c r="W884" s="295"/>
      <c r="X884" s="295"/>
      <c r="Y884" s="426"/>
      <c r="Z884" s="415"/>
      <c r="AA884" s="415"/>
      <c r="AB884" s="415"/>
      <c r="AC884" s="415"/>
      <c r="AD884" s="415"/>
      <c r="AE884" s="415"/>
      <c r="AF884" s="415"/>
      <c r="AG884" s="415"/>
      <c r="AH884" s="415"/>
      <c r="AI884" s="415"/>
      <c r="AJ884" s="415"/>
      <c r="AK884" s="415"/>
      <c r="AL884" s="415"/>
      <c r="AM884" s="296">
        <f>SUM(Y884:AL884)</f>
        <v>0</v>
      </c>
    </row>
    <row r="885" spans="1:39" outlineLevel="1">
      <c r="A885" s="532"/>
      <c r="B885" s="294" t="s">
        <v>342</v>
      </c>
      <c r="C885" s="291" t="s">
        <v>163</v>
      </c>
      <c r="D885" s="295"/>
      <c r="E885" s="295"/>
      <c r="F885" s="295"/>
      <c r="G885" s="295"/>
      <c r="H885" s="295"/>
      <c r="I885" s="295"/>
      <c r="J885" s="295"/>
      <c r="K885" s="295"/>
      <c r="L885" s="295"/>
      <c r="M885" s="295"/>
      <c r="N885" s="295">
        <f>N884</f>
        <v>0</v>
      </c>
      <c r="O885" s="295"/>
      <c r="P885" s="295"/>
      <c r="Q885" s="295"/>
      <c r="R885" s="295"/>
      <c r="S885" s="295"/>
      <c r="T885" s="295"/>
      <c r="U885" s="295"/>
      <c r="V885" s="295"/>
      <c r="W885" s="295"/>
      <c r="X885" s="295"/>
      <c r="Y885" s="411">
        <f>Y884</f>
        <v>0</v>
      </c>
      <c r="Z885" s="411">
        <f t="shared" ref="Z885" si="2339">Z884</f>
        <v>0</v>
      </c>
      <c r="AA885" s="411">
        <f t="shared" ref="AA885" si="2340">AA884</f>
        <v>0</v>
      </c>
      <c r="AB885" s="411">
        <f t="shared" ref="AB885" si="2341">AB884</f>
        <v>0</v>
      </c>
      <c r="AC885" s="411">
        <f t="shared" ref="AC885" si="2342">AC884</f>
        <v>0</v>
      </c>
      <c r="AD885" s="411">
        <f t="shared" ref="AD885" si="2343">AD884</f>
        <v>0</v>
      </c>
      <c r="AE885" s="411">
        <f t="shared" ref="AE885" si="2344">AE884</f>
        <v>0</v>
      </c>
      <c r="AF885" s="411">
        <f t="shared" ref="AF885" si="2345">AF884</f>
        <v>0</v>
      </c>
      <c r="AG885" s="411">
        <f t="shared" ref="AG885" si="2346">AG884</f>
        <v>0</v>
      </c>
      <c r="AH885" s="411">
        <f t="shared" ref="AH885" si="2347">AH884</f>
        <v>0</v>
      </c>
      <c r="AI885" s="411">
        <f t="shared" ref="AI885" si="2348">AI884</f>
        <v>0</v>
      </c>
      <c r="AJ885" s="411">
        <f t="shared" ref="AJ885" si="2349">AJ884</f>
        <v>0</v>
      </c>
      <c r="AK885" s="411">
        <f t="shared" ref="AK885" si="2350">AK884</f>
        <v>0</v>
      </c>
      <c r="AL885" s="411">
        <f t="shared" ref="AL885" si="2351">AL884</f>
        <v>0</v>
      </c>
      <c r="AM885" s="306"/>
    </row>
    <row r="886" spans="1:39" outlineLevel="1">
      <c r="A886" s="532"/>
      <c r="B886" s="428"/>
      <c r="C886" s="291"/>
      <c r="D886" s="291"/>
      <c r="E886" s="291"/>
      <c r="F886" s="291"/>
      <c r="G886" s="291"/>
      <c r="H886" s="291"/>
      <c r="I886" s="291"/>
      <c r="J886" s="291"/>
      <c r="K886" s="291"/>
      <c r="L886" s="291"/>
      <c r="M886" s="291"/>
      <c r="N886" s="291"/>
      <c r="O886" s="291"/>
      <c r="P886" s="291"/>
      <c r="Q886" s="291"/>
      <c r="R886" s="291"/>
      <c r="S886" s="291"/>
      <c r="T886" s="291"/>
      <c r="U886" s="291"/>
      <c r="V886" s="291"/>
      <c r="W886" s="291"/>
      <c r="X886" s="291"/>
      <c r="Y886" s="412"/>
      <c r="Z886" s="425"/>
      <c r="AA886" s="425"/>
      <c r="AB886" s="425"/>
      <c r="AC886" s="425"/>
      <c r="AD886" s="425"/>
      <c r="AE886" s="425"/>
      <c r="AF886" s="425"/>
      <c r="AG886" s="425"/>
      <c r="AH886" s="425"/>
      <c r="AI886" s="425"/>
      <c r="AJ886" s="425"/>
      <c r="AK886" s="425"/>
      <c r="AL886" s="425"/>
      <c r="AM886" s="306"/>
    </row>
    <row r="887" spans="1:39" outlineLevel="1">
      <c r="A887" s="532">
        <v>34</v>
      </c>
      <c r="B887" s="428" t="s">
        <v>126</v>
      </c>
      <c r="C887" s="291" t="s">
        <v>25</v>
      </c>
      <c r="D887" s="295"/>
      <c r="E887" s="295"/>
      <c r="F887" s="295"/>
      <c r="G887" s="295"/>
      <c r="H887" s="295"/>
      <c r="I887" s="295"/>
      <c r="J887" s="295"/>
      <c r="K887" s="295"/>
      <c r="L887" s="295"/>
      <c r="M887" s="295"/>
      <c r="N887" s="295">
        <v>0</v>
      </c>
      <c r="O887" s="295"/>
      <c r="P887" s="295"/>
      <c r="Q887" s="295"/>
      <c r="R887" s="295"/>
      <c r="S887" s="295"/>
      <c r="T887" s="295"/>
      <c r="U887" s="295"/>
      <c r="V887" s="295"/>
      <c r="W887" s="295"/>
      <c r="X887" s="295"/>
      <c r="Y887" s="426"/>
      <c r="Z887" s="415"/>
      <c r="AA887" s="415"/>
      <c r="AB887" s="415"/>
      <c r="AC887" s="415"/>
      <c r="AD887" s="415"/>
      <c r="AE887" s="415"/>
      <c r="AF887" s="415"/>
      <c r="AG887" s="415"/>
      <c r="AH887" s="415"/>
      <c r="AI887" s="415"/>
      <c r="AJ887" s="415"/>
      <c r="AK887" s="415"/>
      <c r="AL887" s="415"/>
      <c r="AM887" s="296">
        <f>SUM(Y887:AL887)</f>
        <v>0</v>
      </c>
    </row>
    <row r="888" spans="1:39" outlineLevel="1">
      <c r="A888" s="532"/>
      <c r="B888" s="294" t="s">
        <v>342</v>
      </c>
      <c r="C888" s="291" t="s">
        <v>163</v>
      </c>
      <c r="D888" s="295"/>
      <c r="E888" s="295"/>
      <c r="F888" s="295"/>
      <c r="G888" s="295"/>
      <c r="H888" s="295"/>
      <c r="I888" s="295"/>
      <c r="J888" s="295"/>
      <c r="K888" s="295"/>
      <c r="L888" s="295"/>
      <c r="M888" s="295"/>
      <c r="N888" s="295">
        <f>N887</f>
        <v>0</v>
      </c>
      <c r="O888" s="295"/>
      <c r="P888" s="295"/>
      <c r="Q888" s="295"/>
      <c r="R888" s="295"/>
      <c r="S888" s="295"/>
      <c r="T888" s="295"/>
      <c r="U888" s="295"/>
      <c r="V888" s="295"/>
      <c r="W888" s="295"/>
      <c r="X888" s="295"/>
      <c r="Y888" s="411">
        <f>Y887</f>
        <v>0</v>
      </c>
      <c r="Z888" s="411">
        <f t="shared" ref="Z888" si="2352">Z887</f>
        <v>0</v>
      </c>
      <c r="AA888" s="411">
        <f t="shared" ref="AA888" si="2353">AA887</f>
        <v>0</v>
      </c>
      <c r="AB888" s="411">
        <f t="shared" ref="AB888" si="2354">AB887</f>
        <v>0</v>
      </c>
      <c r="AC888" s="411">
        <f t="shared" ref="AC888" si="2355">AC887</f>
        <v>0</v>
      </c>
      <c r="AD888" s="411">
        <f t="shared" ref="AD888" si="2356">AD887</f>
        <v>0</v>
      </c>
      <c r="AE888" s="411">
        <f t="shared" ref="AE888" si="2357">AE887</f>
        <v>0</v>
      </c>
      <c r="AF888" s="411">
        <f t="shared" ref="AF888" si="2358">AF887</f>
        <v>0</v>
      </c>
      <c r="AG888" s="411">
        <f t="shared" ref="AG888" si="2359">AG887</f>
        <v>0</v>
      </c>
      <c r="AH888" s="411">
        <f t="shared" ref="AH888" si="2360">AH887</f>
        <v>0</v>
      </c>
      <c r="AI888" s="411">
        <f t="shared" ref="AI888" si="2361">AI887</f>
        <v>0</v>
      </c>
      <c r="AJ888" s="411">
        <f t="shared" ref="AJ888" si="2362">AJ887</f>
        <v>0</v>
      </c>
      <c r="AK888" s="411">
        <f t="shared" ref="AK888" si="2363">AK887</f>
        <v>0</v>
      </c>
      <c r="AL888" s="411">
        <f t="shared" ref="AL888" si="2364">AL887</f>
        <v>0</v>
      </c>
      <c r="AM888" s="306"/>
    </row>
    <row r="889" spans="1:39" outlineLevel="1">
      <c r="A889" s="532"/>
      <c r="B889" s="428"/>
      <c r="C889" s="291"/>
      <c r="D889" s="291"/>
      <c r="E889" s="291"/>
      <c r="F889" s="291"/>
      <c r="G889" s="291"/>
      <c r="H889" s="291"/>
      <c r="I889" s="291"/>
      <c r="J889" s="291"/>
      <c r="K889" s="291"/>
      <c r="L889" s="291"/>
      <c r="M889" s="291"/>
      <c r="N889" s="291"/>
      <c r="O889" s="291"/>
      <c r="P889" s="291"/>
      <c r="Q889" s="291"/>
      <c r="R889" s="291"/>
      <c r="S889" s="291"/>
      <c r="T889" s="291"/>
      <c r="U889" s="291"/>
      <c r="V889" s="291"/>
      <c r="W889" s="291"/>
      <c r="X889" s="291"/>
      <c r="Y889" s="412"/>
      <c r="Z889" s="425"/>
      <c r="AA889" s="425"/>
      <c r="AB889" s="425"/>
      <c r="AC889" s="425"/>
      <c r="AD889" s="425"/>
      <c r="AE889" s="425"/>
      <c r="AF889" s="425"/>
      <c r="AG889" s="425"/>
      <c r="AH889" s="425"/>
      <c r="AI889" s="425"/>
      <c r="AJ889" s="425"/>
      <c r="AK889" s="425"/>
      <c r="AL889" s="425"/>
      <c r="AM889" s="306"/>
    </row>
    <row r="890" spans="1:39" outlineLevel="1">
      <c r="A890" s="532">
        <v>35</v>
      </c>
      <c r="B890" s="428" t="s">
        <v>127</v>
      </c>
      <c r="C890" s="291" t="s">
        <v>25</v>
      </c>
      <c r="D890" s="295"/>
      <c r="E890" s="295"/>
      <c r="F890" s="295"/>
      <c r="G890" s="295"/>
      <c r="H890" s="295"/>
      <c r="I890" s="295"/>
      <c r="J890" s="295"/>
      <c r="K890" s="295"/>
      <c r="L890" s="295"/>
      <c r="M890" s="295"/>
      <c r="N890" s="295">
        <v>0</v>
      </c>
      <c r="O890" s="295"/>
      <c r="P890" s="295"/>
      <c r="Q890" s="295"/>
      <c r="R890" s="295"/>
      <c r="S890" s="295"/>
      <c r="T890" s="295"/>
      <c r="U890" s="295"/>
      <c r="V890" s="295"/>
      <c r="W890" s="295"/>
      <c r="X890" s="295"/>
      <c r="Y890" s="426"/>
      <c r="Z890" s="415"/>
      <c r="AA890" s="415"/>
      <c r="AB890" s="415"/>
      <c r="AC890" s="415"/>
      <c r="AD890" s="415"/>
      <c r="AE890" s="415"/>
      <c r="AF890" s="415"/>
      <c r="AG890" s="415"/>
      <c r="AH890" s="415"/>
      <c r="AI890" s="415"/>
      <c r="AJ890" s="415"/>
      <c r="AK890" s="415"/>
      <c r="AL890" s="415"/>
      <c r="AM890" s="296">
        <f>SUM(Y890:AL890)</f>
        <v>0</v>
      </c>
    </row>
    <row r="891" spans="1:39" outlineLevel="1">
      <c r="A891" s="532"/>
      <c r="B891" s="294" t="s">
        <v>342</v>
      </c>
      <c r="C891" s="291" t="s">
        <v>163</v>
      </c>
      <c r="D891" s="295"/>
      <c r="E891" s="295"/>
      <c r="F891" s="295"/>
      <c r="G891" s="295"/>
      <c r="H891" s="295"/>
      <c r="I891" s="295"/>
      <c r="J891" s="295"/>
      <c r="K891" s="295"/>
      <c r="L891" s="295"/>
      <c r="M891" s="295"/>
      <c r="N891" s="295">
        <f>N890</f>
        <v>0</v>
      </c>
      <c r="O891" s="295"/>
      <c r="P891" s="295"/>
      <c r="Q891" s="295"/>
      <c r="R891" s="295"/>
      <c r="S891" s="295"/>
      <c r="T891" s="295"/>
      <c r="U891" s="295"/>
      <c r="V891" s="295"/>
      <c r="W891" s="295"/>
      <c r="X891" s="295"/>
      <c r="Y891" s="411">
        <f>Y890</f>
        <v>0</v>
      </c>
      <c r="Z891" s="411">
        <f t="shared" ref="Z891" si="2365">Z890</f>
        <v>0</v>
      </c>
      <c r="AA891" s="411">
        <f t="shared" ref="AA891" si="2366">AA890</f>
        <v>0</v>
      </c>
      <c r="AB891" s="411">
        <f t="shared" ref="AB891" si="2367">AB890</f>
        <v>0</v>
      </c>
      <c r="AC891" s="411">
        <f t="shared" ref="AC891" si="2368">AC890</f>
        <v>0</v>
      </c>
      <c r="AD891" s="411">
        <f t="shared" ref="AD891" si="2369">AD890</f>
        <v>0</v>
      </c>
      <c r="AE891" s="411">
        <f t="shared" ref="AE891" si="2370">AE890</f>
        <v>0</v>
      </c>
      <c r="AF891" s="411">
        <f t="shared" ref="AF891" si="2371">AF890</f>
        <v>0</v>
      </c>
      <c r="AG891" s="411">
        <f t="shared" ref="AG891" si="2372">AG890</f>
        <v>0</v>
      </c>
      <c r="AH891" s="411">
        <f t="shared" ref="AH891" si="2373">AH890</f>
        <v>0</v>
      </c>
      <c r="AI891" s="411">
        <f t="shared" ref="AI891" si="2374">AI890</f>
        <v>0</v>
      </c>
      <c r="AJ891" s="411">
        <f t="shared" ref="AJ891" si="2375">AJ890</f>
        <v>0</v>
      </c>
      <c r="AK891" s="411">
        <f t="shared" ref="AK891" si="2376">AK890</f>
        <v>0</v>
      </c>
      <c r="AL891" s="411">
        <f t="shared" ref="AL891" si="2377">AL890</f>
        <v>0</v>
      </c>
      <c r="AM891" s="306"/>
    </row>
    <row r="892" spans="1:39" outlineLevel="1">
      <c r="A892" s="532"/>
      <c r="B892" s="431"/>
      <c r="C892" s="291"/>
      <c r="D892" s="291"/>
      <c r="E892" s="291"/>
      <c r="F892" s="291"/>
      <c r="G892" s="291"/>
      <c r="H892" s="291"/>
      <c r="I892" s="291"/>
      <c r="J892" s="291"/>
      <c r="K892" s="291"/>
      <c r="L892" s="291"/>
      <c r="M892" s="291"/>
      <c r="N892" s="291"/>
      <c r="O892" s="291"/>
      <c r="P892" s="291"/>
      <c r="Q892" s="291"/>
      <c r="R892" s="291"/>
      <c r="S892" s="291"/>
      <c r="T892" s="291"/>
      <c r="U892" s="291"/>
      <c r="V892" s="291"/>
      <c r="W892" s="291"/>
      <c r="X892" s="291"/>
      <c r="Y892" s="412"/>
      <c r="Z892" s="425"/>
      <c r="AA892" s="425"/>
      <c r="AB892" s="425"/>
      <c r="AC892" s="425"/>
      <c r="AD892" s="425"/>
      <c r="AE892" s="425"/>
      <c r="AF892" s="425"/>
      <c r="AG892" s="425"/>
      <c r="AH892" s="425"/>
      <c r="AI892" s="425"/>
      <c r="AJ892" s="425"/>
      <c r="AK892" s="425"/>
      <c r="AL892" s="425"/>
      <c r="AM892" s="306"/>
    </row>
    <row r="893" spans="1:39" ht="15.75" outlineLevel="1">
      <c r="A893" s="532"/>
      <c r="B893" s="288" t="s">
        <v>502</v>
      </c>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t="45" outlineLevel="1">
      <c r="A894" s="532">
        <v>36</v>
      </c>
      <c r="B894" s="428" t="s">
        <v>128</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6"/>
      <c r="Z894" s="415"/>
      <c r="AA894" s="415"/>
      <c r="AB894" s="415"/>
      <c r="AC894" s="415"/>
      <c r="AD894" s="415"/>
      <c r="AE894" s="415"/>
      <c r="AF894" s="415"/>
      <c r="AG894" s="415"/>
      <c r="AH894" s="415"/>
      <c r="AI894" s="415"/>
      <c r="AJ894" s="415"/>
      <c r="AK894" s="415"/>
      <c r="AL894" s="415"/>
      <c r="AM894" s="296">
        <f>SUM(Y894:AL894)</f>
        <v>0</v>
      </c>
    </row>
    <row r="895" spans="1:39" outlineLevel="1">
      <c r="A895" s="532"/>
      <c r="B895" s="294" t="s">
        <v>342</v>
      </c>
      <c r="C895" s="291" t="s">
        <v>163</v>
      </c>
      <c r="D895" s="295"/>
      <c r="E895" s="295"/>
      <c r="F895" s="295"/>
      <c r="G895" s="295"/>
      <c r="H895" s="295"/>
      <c r="I895" s="295"/>
      <c r="J895" s="295"/>
      <c r="K895" s="295"/>
      <c r="L895" s="295"/>
      <c r="M895" s="295"/>
      <c r="N895" s="295">
        <f>N894</f>
        <v>12</v>
      </c>
      <c r="O895" s="295"/>
      <c r="P895" s="295"/>
      <c r="Q895" s="295"/>
      <c r="R895" s="295"/>
      <c r="S895" s="295"/>
      <c r="T895" s="295"/>
      <c r="U895" s="295"/>
      <c r="V895" s="295"/>
      <c r="W895" s="295"/>
      <c r="X895" s="295"/>
      <c r="Y895" s="411">
        <f>Y894</f>
        <v>0</v>
      </c>
      <c r="Z895" s="411">
        <f t="shared" ref="Z895" si="2378">Z894</f>
        <v>0</v>
      </c>
      <c r="AA895" s="411">
        <f t="shared" ref="AA895" si="2379">AA894</f>
        <v>0</v>
      </c>
      <c r="AB895" s="411">
        <f t="shared" ref="AB895" si="2380">AB894</f>
        <v>0</v>
      </c>
      <c r="AC895" s="411">
        <f t="shared" ref="AC895" si="2381">AC894</f>
        <v>0</v>
      </c>
      <c r="AD895" s="411">
        <f t="shared" ref="AD895" si="2382">AD894</f>
        <v>0</v>
      </c>
      <c r="AE895" s="411">
        <f t="shared" ref="AE895" si="2383">AE894</f>
        <v>0</v>
      </c>
      <c r="AF895" s="411">
        <f t="shared" ref="AF895" si="2384">AF894</f>
        <v>0</v>
      </c>
      <c r="AG895" s="411">
        <f t="shared" ref="AG895" si="2385">AG894</f>
        <v>0</v>
      </c>
      <c r="AH895" s="411">
        <f t="shared" ref="AH895" si="2386">AH894</f>
        <v>0</v>
      </c>
      <c r="AI895" s="411">
        <f t="shared" ref="AI895" si="2387">AI894</f>
        <v>0</v>
      </c>
      <c r="AJ895" s="411">
        <f t="shared" ref="AJ895" si="2388">AJ894</f>
        <v>0</v>
      </c>
      <c r="AK895" s="411">
        <f t="shared" ref="AK895" si="2389">AK894</f>
        <v>0</v>
      </c>
      <c r="AL895" s="411">
        <f t="shared" ref="AL895" si="2390">AL894</f>
        <v>0</v>
      </c>
      <c r="AM895" s="306"/>
    </row>
    <row r="896" spans="1:39" outlineLevel="1">
      <c r="A896" s="532"/>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30" outlineLevel="1">
      <c r="A897" s="532">
        <v>37</v>
      </c>
      <c r="B897" s="428" t="s">
        <v>129</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6"/>
      <c r="Z897" s="415"/>
      <c r="AA897" s="415"/>
      <c r="AB897" s="415"/>
      <c r="AC897" s="415"/>
      <c r="AD897" s="415"/>
      <c r="AE897" s="415"/>
      <c r="AF897" s="415"/>
      <c r="AG897" s="415"/>
      <c r="AH897" s="415"/>
      <c r="AI897" s="415"/>
      <c r="AJ897" s="415"/>
      <c r="AK897" s="415"/>
      <c r="AL897" s="415"/>
      <c r="AM897" s="296">
        <f>SUM(Y897:AL897)</f>
        <v>0</v>
      </c>
    </row>
    <row r="898" spans="1:39" outlineLevel="1">
      <c r="A898" s="532"/>
      <c r="B898" s="294" t="s">
        <v>342</v>
      </c>
      <c r="C898" s="291" t="s">
        <v>163</v>
      </c>
      <c r="D898" s="295"/>
      <c r="E898" s="295"/>
      <c r="F898" s="295"/>
      <c r="G898" s="295"/>
      <c r="H898" s="295"/>
      <c r="I898" s="295"/>
      <c r="J898" s="295"/>
      <c r="K898" s="295"/>
      <c r="L898" s="295"/>
      <c r="M898" s="295"/>
      <c r="N898" s="295">
        <f>N897</f>
        <v>12</v>
      </c>
      <c r="O898" s="295"/>
      <c r="P898" s="295"/>
      <c r="Q898" s="295"/>
      <c r="R898" s="295"/>
      <c r="S898" s="295"/>
      <c r="T898" s="295"/>
      <c r="U898" s="295"/>
      <c r="V898" s="295"/>
      <c r="W898" s="295"/>
      <c r="X898" s="295"/>
      <c r="Y898" s="411">
        <f>Y897</f>
        <v>0</v>
      </c>
      <c r="Z898" s="411">
        <f t="shared" ref="Z898" si="2391">Z897</f>
        <v>0</v>
      </c>
      <c r="AA898" s="411">
        <f t="shared" ref="AA898" si="2392">AA897</f>
        <v>0</v>
      </c>
      <c r="AB898" s="411">
        <f t="shared" ref="AB898" si="2393">AB897</f>
        <v>0</v>
      </c>
      <c r="AC898" s="411">
        <f t="shared" ref="AC898" si="2394">AC897</f>
        <v>0</v>
      </c>
      <c r="AD898" s="411">
        <f t="shared" ref="AD898" si="2395">AD897</f>
        <v>0</v>
      </c>
      <c r="AE898" s="411">
        <f t="shared" ref="AE898" si="2396">AE897</f>
        <v>0</v>
      </c>
      <c r="AF898" s="411">
        <f t="shared" ref="AF898" si="2397">AF897</f>
        <v>0</v>
      </c>
      <c r="AG898" s="411">
        <f t="shared" ref="AG898" si="2398">AG897</f>
        <v>0</v>
      </c>
      <c r="AH898" s="411">
        <f t="shared" ref="AH898" si="2399">AH897</f>
        <v>0</v>
      </c>
      <c r="AI898" s="411">
        <f t="shared" ref="AI898" si="2400">AI897</f>
        <v>0</v>
      </c>
      <c r="AJ898" s="411">
        <f t="shared" ref="AJ898" si="2401">AJ897</f>
        <v>0</v>
      </c>
      <c r="AK898" s="411">
        <f t="shared" ref="AK898" si="2402">AK897</f>
        <v>0</v>
      </c>
      <c r="AL898" s="411">
        <f t="shared" ref="AL898" si="2403">AL897</f>
        <v>0</v>
      </c>
      <c r="AM898" s="306"/>
    </row>
    <row r="899" spans="1:39" outlineLevel="1">
      <c r="A899" s="532"/>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outlineLevel="1">
      <c r="A900" s="532">
        <v>38</v>
      </c>
      <c r="B900" s="428" t="s">
        <v>130</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outlineLevel="1">
      <c r="A901" s="532"/>
      <c r="B901" s="294" t="s">
        <v>342</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1">
        <f>Y900</f>
        <v>0</v>
      </c>
      <c r="Z901" s="411">
        <f t="shared" ref="Z901" si="2404">Z900</f>
        <v>0</v>
      </c>
      <c r="AA901" s="411">
        <f t="shared" ref="AA901" si="2405">AA900</f>
        <v>0</v>
      </c>
      <c r="AB901" s="411">
        <f t="shared" ref="AB901" si="2406">AB900</f>
        <v>0</v>
      </c>
      <c r="AC901" s="411">
        <f t="shared" ref="AC901" si="2407">AC900</f>
        <v>0</v>
      </c>
      <c r="AD901" s="411">
        <f t="shared" ref="AD901" si="2408">AD900</f>
        <v>0</v>
      </c>
      <c r="AE901" s="411">
        <f t="shared" ref="AE901" si="2409">AE900</f>
        <v>0</v>
      </c>
      <c r="AF901" s="411">
        <f t="shared" ref="AF901" si="2410">AF900</f>
        <v>0</v>
      </c>
      <c r="AG901" s="411">
        <f t="shared" ref="AG901" si="2411">AG900</f>
        <v>0</v>
      </c>
      <c r="AH901" s="411">
        <f t="shared" ref="AH901" si="2412">AH900</f>
        <v>0</v>
      </c>
      <c r="AI901" s="411">
        <f t="shared" ref="AI901" si="2413">AI900</f>
        <v>0</v>
      </c>
      <c r="AJ901" s="411">
        <f t="shared" ref="AJ901" si="2414">AJ900</f>
        <v>0</v>
      </c>
      <c r="AK901" s="411">
        <f t="shared" ref="AK901" si="2415">AK900</f>
        <v>0</v>
      </c>
      <c r="AL901" s="411">
        <f t="shared" ref="AL901" si="2416">AL900</f>
        <v>0</v>
      </c>
      <c r="AM901" s="306"/>
    </row>
    <row r="902" spans="1:39" outlineLevel="1">
      <c r="A902" s="532"/>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30" outlineLevel="1">
      <c r="A903" s="532">
        <v>39</v>
      </c>
      <c r="B903" s="428" t="s">
        <v>131</v>
      </c>
      <c r="C903" s="291" t="s">
        <v>25</v>
      </c>
      <c r="D903" s="295"/>
      <c r="E903" s="295"/>
      <c r="F903" s="295"/>
      <c r="G903" s="295"/>
      <c r="H903" s="295"/>
      <c r="I903" s="295"/>
      <c r="J903" s="295"/>
      <c r="K903" s="295"/>
      <c r="L903" s="295"/>
      <c r="M903" s="295"/>
      <c r="N903" s="295">
        <v>12</v>
      </c>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outlineLevel="1">
      <c r="A904" s="532"/>
      <c r="B904" s="294" t="s">
        <v>342</v>
      </c>
      <c r="C904" s="291" t="s">
        <v>163</v>
      </c>
      <c r="D904" s="295"/>
      <c r="E904" s="295"/>
      <c r="F904" s="295"/>
      <c r="G904" s="295"/>
      <c r="H904" s="295"/>
      <c r="I904" s="295"/>
      <c r="J904" s="295"/>
      <c r="K904" s="295"/>
      <c r="L904" s="295"/>
      <c r="M904" s="295"/>
      <c r="N904" s="295">
        <f>N903</f>
        <v>12</v>
      </c>
      <c r="O904" s="295"/>
      <c r="P904" s="295"/>
      <c r="Q904" s="295"/>
      <c r="R904" s="295"/>
      <c r="S904" s="295"/>
      <c r="T904" s="295"/>
      <c r="U904" s="295"/>
      <c r="V904" s="295"/>
      <c r="W904" s="295"/>
      <c r="X904" s="295"/>
      <c r="Y904" s="411">
        <f>Y903</f>
        <v>0</v>
      </c>
      <c r="Z904" s="411">
        <f t="shared" ref="Z904" si="2417">Z903</f>
        <v>0</v>
      </c>
      <c r="AA904" s="411">
        <f t="shared" ref="AA904" si="2418">AA903</f>
        <v>0</v>
      </c>
      <c r="AB904" s="411">
        <f t="shared" ref="AB904" si="2419">AB903</f>
        <v>0</v>
      </c>
      <c r="AC904" s="411">
        <f t="shared" ref="AC904" si="2420">AC903</f>
        <v>0</v>
      </c>
      <c r="AD904" s="411">
        <f t="shared" ref="AD904" si="2421">AD903</f>
        <v>0</v>
      </c>
      <c r="AE904" s="411">
        <f t="shared" ref="AE904" si="2422">AE903</f>
        <v>0</v>
      </c>
      <c r="AF904" s="411">
        <f t="shared" ref="AF904" si="2423">AF903</f>
        <v>0</v>
      </c>
      <c r="AG904" s="411">
        <f t="shared" ref="AG904" si="2424">AG903</f>
        <v>0</v>
      </c>
      <c r="AH904" s="411">
        <f t="shared" ref="AH904" si="2425">AH903</f>
        <v>0</v>
      </c>
      <c r="AI904" s="411">
        <f t="shared" ref="AI904" si="2426">AI903</f>
        <v>0</v>
      </c>
      <c r="AJ904" s="411">
        <f t="shared" ref="AJ904" si="2427">AJ903</f>
        <v>0</v>
      </c>
      <c r="AK904" s="411">
        <f t="shared" ref="AK904" si="2428">AK903</f>
        <v>0</v>
      </c>
      <c r="AL904" s="411">
        <f t="shared" ref="AL904" si="2429">AL903</f>
        <v>0</v>
      </c>
      <c r="AM904" s="306"/>
    </row>
    <row r="905" spans="1:39" outlineLevel="1">
      <c r="A905" s="532"/>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30" outlineLevel="1">
      <c r="A906" s="532">
        <v>40</v>
      </c>
      <c r="B906" s="428" t="s">
        <v>132</v>
      </c>
      <c r="C906" s="291" t="s">
        <v>25</v>
      </c>
      <c r="D906" s="295"/>
      <c r="E906" s="295"/>
      <c r="F906" s="295"/>
      <c r="G906" s="295"/>
      <c r="H906" s="295"/>
      <c r="I906" s="295"/>
      <c r="J906" s="295"/>
      <c r="K906" s="295"/>
      <c r="L906" s="295"/>
      <c r="M906" s="295"/>
      <c r="N906" s="295">
        <v>12</v>
      </c>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outlineLevel="1">
      <c r="A907" s="532"/>
      <c r="B907" s="294" t="s">
        <v>342</v>
      </c>
      <c r="C907" s="291" t="s">
        <v>163</v>
      </c>
      <c r="D907" s="295"/>
      <c r="E907" s="295"/>
      <c r="F907" s="295"/>
      <c r="G907" s="295"/>
      <c r="H907" s="295"/>
      <c r="I907" s="295"/>
      <c r="J907" s="295"/>
      <c r="K907" s="295"/>
      <c r="L907" s="295"/>
      <c r="M907" s="295"/>
      <c r="N907" s="295">
        <f>N906</f>
        <v>12</v>
      </c>
      <c r="O907" s="295"/>
      <c r="P907" s="295"/>
      <c r="Q907" s="295"/>
      <c r="R907" s="295"/>
      <c r="S907" s="295"/>
      <c r="T907" s="295"/>
      <c r="U907" s="295"/>
      <c r="V907" s="295"/>
      <c r="W907" s="295"/>
      <c r="X907" s="295"/>
      <c r="Y907" s="411">
        <f>Y906</f>
        <v>0</v>
      </c>
      <c r="Z907" s="411">
        <f t="shared" ref="Z907" si="2430">Z906</f>
        <v>0</v>
      </c>
      <c r="AA907" s="411">
        <f t="shared" ref="AA907" si="2431">AA906</f>
        <v>0</v>
      </c>
      <c r="AB907" s="411">
        <f t="shared" ref="AB907" si="2432">AB906</f>
        <v>0</v>
      </c>
      <c r="AC907" s="411">
        <f t="shared" ref="AC907" si="2433">AC906</f>
        <v>0</v>
      </c>
      <c r="AD907" s="411">
        <f t="shared" ref="AD907" si="2434">AD906</f>
        <v>0</v>
      </c>
      <c r="AE907" s="411">
        <f t="shared" ref="AE907" si="2435">AE906</f>
        <v>0</v>
      </c>
      <c r="AF907" s="411">
        <f t="shared" ref="AF907" si="2436">AF906</f>
        <v>0</v>
      </c>
      <c r="AG907" s="411">
        <f t="shared" ref="AG907" si="2437">AG906</f>
        <v>0</v>
      </c>
      <c r="AH907" s="411">
        <f t="shared" ref="AH907" si="2438">AH906</f>
        <v>0</v>
      </c>
      <c r="AI907" s="411">
        <f t="shared" ref="AI907" si="2439">AI906</f>
        <v>0</v>
      </c>
      <c r="AJ907" s="411">
        <f t="shared" ref="AJ907" si="2440">AJ906</f>
        <v>0</v>
      </c>
      <c r="AK907" s="411">
        <f t="shared" ref="AK907" si="2441">AK906</f>
        <v>0</v>
      </c>
      <c r="AL907" s="411">
        <f t="shared" ref="AL907" si="2442">AL906</f>
        <v>0</v>
      </c>
      <c r="AM907" s="306"/>
    </row>
    <row r="908" spans="1:39" outlineLevel="1">
      <c r="A908" s="532"/>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45" outlineLevel="1">
      <c r="A909" s="532">
        <v>41</v>
      </c>
      <c r="B909" s="428" t="s">
        <v>133</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outlineLevel="1">
      <c r="A910" s="532"/>
      <c r="B910" s="294" t="s">
        <v>342</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2443">Z909</f>
        <v>0</v>
      </c>
      <c r="AA910" s="411">
        <f t="shared" ref="AA910" si="2444">AA909</f>
        <v>0</v>
      </c>
      <c r="AB910" s="411">
        <f t="shared" ref="AB910" si="2445">AB909</f>
        <v>0</v>
      </c>
      <c r="AC910" s="411">
        <f t="shared" ref="AC910" si="2446">AC909</f>
        <v>0</v>
      </c>
      <c r="AD910" s="411">
        <f t="shared" ref="AD910" si="2447">AD909</f>
        <v>0</v>
      </c>
      <c r="AE910" s="411">
        <f t="shared" ref="AE910" si="2448">AE909</f>
        <v>0</v>
      </c>
      <c r="AF910" s="411">
        <f t="shared" ref="AF910" si="2449">AF909</f>
        <v>0</v>
      </c>
      <c r="AG910" s="411">
        <f t="shared" ref="AG910" si="2450">AG909</f>
        <v>0</v>
      </c>
      <c r="AH910" s="411">
        <f t="shared" ref="AH910" si="2451">AH909</f>
        <v>0</v>
      </c>
      <c r="AI910" s="411">
        <f t="shared" ref="AI910" si="2452">AI909</f>
        <v>0</v>
      </c>
      <c r="AJ910" s="411">
        <f t="shared" ref="AJ910" si="2453">AJ909</f>
        <v>0</v>
      </c>
      <c r="AK910" s="411">
        <f t="shared" ref="AK910" si="2454">AK909</f>
        <v>0</v>
      </c>
      <c r="AL910" s="411">
        <f t="shared" ref="AL910" si="2455">AL909</f>
        <v>0</v>
      </c>
      <c r="AM910" s="306"/>
    </row>
    <row r="911" spans="1:39" outlineLevel="1">
      <c r="A911" s="532"/>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45" outlineLevel="1">
      <c r="A912" s="532">
        <v>42</v>
      </c>
      <c r="B912" s="428" t="s">
        <v>134</v>
      </c>
      <c r="C912" s="291" t="s">
        <v>25</v>
      </c>
      <c r="D912" s="295"/>
      <c r="E912" s="295"/>
      <c r="F912" s="295"/>
      <c r="G912" s="295"/>
      <c r="H912" s="295"/>
      <c r="I912" s="295"/>
      <c r="J912" s="295"/>
      <c r="K912" s="295"/>
      <c r="L912" s="295"/>
      <c r="M912" s="295"/>
      <c r="N912" s="291"/>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outlineLevel="1">
      <c r="A913" s="532"/>
      <c r="B913" s="294" t="s">
        <v>342</v>
      </c>
      <c r="C913" s="291" t="s">
        <v>163</v>
      </c>
      <c r="D913" s="295"/>
      <c r="E913" s="295"/>
      <c r="F913" s="295"/>
      <c r="G913" s="295"/>
      <c r="H913" s="295"/>
      <c r="I913" s="295"/>
      <c r="J913" s="295"/>
      <c r="K913" s="295"/>
      <c r="L913" s="295"/>
      <c r="M913" s="295"/>
      <c r="N913" s="468"/>
      <c r="O913" s="295"/>
      <c r="P913" s="295"/>
      <c r="Q913" s="295"/>
      <c r="R913" s="295"/>
      <c r="S913" s="295"/>
      <c r="T913" s="295"/>
      <c r="U913" s="295"/>
      <c r="V913" s="295"/>
      <c r="W913" s="295"/>
      <c r="X913" s="295"/>
      <c r="Y913" s="411">
        <f>Y912</f>
        <v>0</v>
      </c>
      <c r="Z913" s="411">
        <f t="shared" ref="Z913" si="2456">Z912</f>
        <v>0</v>
      </c>
      <c r="AA913" s="411">
        <f t="shared" ref="AA913" si="2457">AA912</f>
        <v>0</v>
      </c>
      <c r="AB913" s="411">
        <f t="shared" ref="AB913" si="2458">AB912</f>
        <v>0</v>
      </c>
      <c r="AC913" s="411">
        <f t="shared" ref="AC913" si="2459">AC912</f>
        <v>0</v>
      </c>
      <c r="AD913" s="411">
        <f t="shared" ref="AD913" si="2460">AD912</f>
        <v>0</v>
      </c>
      <c r="AE913" s="411">
        <f t="shared" ref="AE913" si="2461">AE912</f>
        <v>0</v>
      </c>
      <c r="AF913" s="411">
        <f t="shared" ref="AF913" si="2462">AF912</f>
        <v>0</v>
      </c>
      <c r="AG913" s="411">
        <f t="shared" ref="AG913" si="2463">AG912</f>
        <v>0</v>
      </c>
      <c r="AH913" s="411">
        <f t="shared" ref="AH913" si="2464">AH912</f>
        <v>0</v>
      </c>
      <c r="AI913" s="411">
        <f t="shared" ref="AI913" si="2465">AI912</f>
        <v>0</v>
      </c>
      <c r="AJ913" s="411">
        <f t="shared" ref="AJ913" si="2466">AJ912</f>
        <v>0</v>
      </c>
      <c r="AK913" s="411">
        <f t="shared" ref="AK913" si="2467">AK912</f>
        <v>0</v>
      </c>
      <c r="AL913" s="411">
        <f t="shared" ref="AL913" si="2468">AL912</f>
        <v>0</v>
      </c>
      <c r="AM913" s="306"/>
    </row>
    <row r="914" spans="1:39" outlineLevel="1">
      <c r="A914" s="532"/>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30" outlineLevel="1">
      <c r="A915" s="532">
        <v>43</v>
      </c>
      <c r="B915" s="428" t="s">
        <v>135</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outlineLevel="1">
      <c r="A916" s="532"/>
      <c r="B916" s="294" t="s">
        <v>342</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2469">Z915</f>
        <v>0</v>
      </c>
      <c r="AA916" s="411">
        <f t="shared" ref="AA916" si="2470">AA915</f>
        <v>0</v>
      </c>
      <c r="AB916" s="411">
        <f t="shared" ref="AB916" si="2471">AB915</f>
        <v>0</v>
      </c>
      <c r="AC916" s="411">
        <f t="shared" ref="AC916" si="2472">AC915</f>
        <v>0</v>
      </c>
      <c r="AD916" s="411">
        <f t="shared" ref="AD916" si="2473">AD915</f>
        <v>0</v>
      </c>
      <c r="AE916" s="411">
        <f t="shared" ref="AE916" si="2474">AE915</f>
        <v>0</v>
      </c>
      <c r="AF916" s="411">
        <f t="shared" ref="AF916" si="2475">AF915</f>
        <v>0</v>
      </c>
      <c r="AG916" s="411">
        <f t="shared" ref="AG916" si="2476">AG915</f>
        <v>0</v>
      </c>
      <c r="AH916" s="411">
        <f t="shared" ref="AH916" si="2477">AH915</f>
        <v>0</v>
      </c>
      <c r="AI916" s="411">
        <f t="shared" ref="AI916" si="2478">AI915</f>
        <v>0</v>
      </c>
      <c r="AJ916" s="411">
        <f t="shared" ref="AJ916" si="2479">AJ915</f>
        <v>0</v>
      </c>
      <c r="AK916" s="411">
        <f t="shared" ref="AK916" si="2480">AK915</f>
        <v>0</v>
      </c>
      <c r="AL916" s="411">
        <f t="shared" ref="AL916" si="2481">AL915</f>
        <v>0</v>
      </c>
      <c r="AM916" s="306"/>
    </row>
    <row r="917" spans="1:39" outlineLevel="1">
      <c r="A917" s="532"/>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45" outlineLevel="1">
      <c r="A918" s="532">
        <v>44</v>
      </c>
      <c r="B918" s="428" t="s">
        <v>136</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outlineLevel="1">
      <c r="A919" s="532"/>
      <c r="B919" s="294" t="s">
        <v>342</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2482">Z918</f>
        <v>0</v>
      </c>
      <c r="AA919" s="411">
        <f t="shared" ref="AA919" si="2483">AA918</f>
        <v>0</v>
      </c>
      <c r="AB919" s="411">
        <f t="shared" ref="AB919" si="2484">AB918</f>
        <v>0</v>
      </c>
      <c r="AC919" s="411">
        <f t="shared" ref="AC919" si="2485">AC918</f>
        <v>0</v>
      </c>
      <c r="AD919" s="411">
        <f t="shared" ref="AD919" si="2486">AD918</f>
        <v>0</v>
      </c>
      <c r="AE919" s="411">
        <f t="shared" ref="AE919" si="2487">AE918</f>
        <v>0</v>
      </c>
      <c r="AF919" s="411">
        <f t="shared" ref="AF919" si="2488">AF918</f>
        <v>0</v>
      </c>
      <c r="AG919" s="411">
        <f t="shared" ref="AG919" si="2489">AG918</f>
        <v>0</v>
      </c>
      <c r="AH919" s="411">
        <f t="shared" ref="AH919" si="2490">AH918</f>
        <v>0</v>
      </c>
      <c r="AI919" s="411">
        <f t="shared" ref="AI919" si="2491">AI918</f>
        <v>0</v>
      </c>
      <c r="AJ919" s="411">
        <f t="shared" ref="AJ919" si="2492">AJ918</f>
        <v>0</v>
      </c>
      <c r="AK919" s="411">
        <f t="shared" ref="AK919" si="2493">AK918</f>
        <v>0</v>
      </c>
      <c r="AL919" s="411">
        <f t="shared" ref="AL919" si="2494">AL918</f>
        <v>0</v>
      </c>
      <c r="AM919" s="306"/>
    </row>
    <row r="920" spans="1:39" outlineLevel="1">
      <c r="A920" s="532"/>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30" outlineLevel="1">
      <c r="A921" s="532">
        <v>45</v>
      </c>
      <c r="B921" s="428" t="s">
        <v>137</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outlineLevel="1">
      <c r="A922" s="532"/>
      <c r="B922" s="294" t="s">
        <v>342</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2495">Z921</f>
        <v>0</v>
      </c>
      <c r="AA922" s="411">
        <f t="shared" ref="AA922" si="2496">AA921</f>
        <v>0</v>
      </c>
      <c r="AB922" s="411">
        <f t="shared" ref="AB922" si="2497">AB921</f>
        <v>0</v>
      </c>
      <c r="AC922" s="411">
        <f t="shared" ref="AC922" si="2498">AC921</f>
        <v>0</v>
      </c>
      <c r="AD922" s="411">
        <f t="shared" ref="AD922" si="2499">AD921</f>
        <v>0</v>
      </c>
      <c r="AE922" s="411">
        <f t="shared" ref="AE922" si="2500">AE921</f>
        <v>0</v>
      </c>
      <c r="AF922" s="411">
        <f t="shared" ref="AF922" si="2501">AF921</f>
        <v>0</v>
      </c>
      <c r="AG922" s="411">
        <f t="shared" ref="AG922" si="2502">AG921</f>
        <v>0</v>
      </c>
      <c r="AH922" s="411">
        <f t="shared" ref="AH922" si="2503">AH921</f>
        <v>0</v>
      </c>
      <c r="AI922" s="411">
        <f t="shared" ref="AI922" si="2504">AI921</f>
        <v>0</v>
      </c>
      <c r="AJ922" s="411">
        <f t="shared" ref="AJ922" si="2505">AJ921</f>
        <v>0</v>
      </c>
      <c r="AK922" s="411">
        <f t="shared" ref="AK922" si="2506">AK921</f>
        <v>0</v>
      </c>
      <c r="AL922" s="411">
        <f t="shared" ref="AL922" si="2507">AL921</f>
        <v>0</v>
      </c>
      <c r="AM922" s="306"/>
    </row>
    <row r="923" spans="1:39" outlineLevel="1">
      <c r="A923" s="532"/>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30" outlineLevel="1">
      <c r="A924" s="532">
        <v>46</v>
      </c>
      <c r="B924" s="428" t="s">
        <v>138</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outlineLevel="1">
      <c r="A925" s="532"/>
      <c r="B925" s="294" t="s">
        <v>342</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2508">Z924</f>
        <v>0</v>
      </c>
      <c r="AA925" s="411">
        <f t="shared" ref="AA925" si="2509">AA924</f>
        <v>0</v>
      </c>
      <c r="AB925" s="411">
        <f t="shared" ref="AB925" si="2510">AB924</f>
        <v>0</v>
      </c>
      <c r="AC925" s="411">
        <f t="shared" ref="AC925" si="2511">AC924</f>
        <v>0</v>
      </c>
      <c r="AD925" s="411">
        <f t="shared" ref="AD925" si="2512">AD924</f>
        <v>0</v>
      </c>
      <c r="AE925" s="411">
        <f t="shared" ref="AE925" si="2513">AE924</f>
        <v>0</v>
      </c>
      <c r="AF925" s="411">
        <f t="shared" ref="AF925" si="2514">AF924</f>
        <v>0</v>
      </c>
      <c r="AG925" s="411">
        <f t="shared" ref="AG925" si="2515">AG924</f>
        <v>0</v>
      </c>
      <c r="AH925" s="411">
        <f t="shared" ref="AH925" si="2516">AH924</f>
        <v>0</v>
      </c>
      <c r="AI925" s="411">
        <f t="shared" ref="AI925" si="2517">AI924</f>
        <v>0</v>
      </c>
      <c r="AJ925" s="411">
        <f t="shared" ref="AJ925" si="2518">AJ924</f>
        <v>0</v>
      </c>
      <c r="AK925" s="411">
        <f t="shared" ref="AK925" si="2519">AK924</f>
        <v>0</v>
      </c>
      <c r="AL925" s="411">
        <f t="shared" ref="AL925" si="2520">AL924</f>
        <v>0</v>
      </c>
      <c r="AM925" s="306"/>
    </row>
    <row r="926" spans="1:39" outlineLevel="1">
      <c r="A926" s="532"/>
      <c r="B926" s="428"/>
      <c r="C926" s="291"/>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412"/>
      <c r="Z926" s="425"/>
      <c r="AA926" s="425"/>
      <c r="AB926" s="425"/>
      <c r="AC926" s="425"/>
      <c r="AD926" s="425"/>
      <c r="AE926" s="425"/>
      <c r="AF926" s="425"/>
      <c r="AG926" s="425"/>
      <c r="AH926" s="425"/>
      <c r="AI926" s="425"/>
      <c r="AJ926" s="425"/>
      <c r="AK926" s="425"/>
      <c r="AL926" s="425"/>
      <c r="AM926" s="306"/>
    </row>
    <row r="927" spans="1:39" ht="30" outlineLevel="1">
      <c r="A927" s="532">
        <v>47</v>
      </c>
      <c r="B927" s="428" t="s">
        <v>139</v>
      </c>
      <c r="C927" s="291" t="s">
        <v>25</v>
      </c>
      <c r="D927" s="295"/>
      <c r="E927" s="295"/>
      <c r="F927" s="295"/>
      <c r="G927" s="295"/>
      <c r="H927" s="295"/>
      <c r="I927" s="295"/>
      <c r="J927" s="295"/>
      <c r="K927" s="295"/>
      <c r="L927" s="295"/>
      <c r="M927" s="295"/>
      <c r="N927" s="295">
        <v>12</v>
      </c>
      <c r="O927" s="295"/>
      <c r="P927" s="295"/>
      <c r="Q927" s="295"/>
      <c r="R927" s="295"/>
      <c r="S927" s="295"/>
      <c r="T927" s="295"/>
      <c r="U927" s="295"/>
      <c r="V927" s="295"/>
      <c r="W927" s="295"/>
      <c r="X927" s="295"/>
      <c r="Y927" s="426"/>
      <c r="Z927" s="415"/>
      <c r="AA927" s="415"/>
      <c r="AB927" s="415"/>
      <c r="AC927" s="415"/>
      <c r="AD927" s="415"/>
      <c r="AE927" s="415"/>
      <c r="AF927" s="415"/>
      <c r="AG927" s="415"/>
      <c r="AH927" s="415"/>
      <c r="AI927" s="415"/>
      <c r="AJ927" s="415"/>
      <c r="AK927" s="415"/>
      <c r="AL927" s="415"/>
      <c r="AM927" s="296">
        <f>SUM(Y927:AL927)</f>
        <v>0</v>
      </c>
    </row>
    <row r="928" spans="1:39" outlineLevel="1">
      <c r="A928" s="532"/>
      <c r="B928" s="294" t="s">
        <v>342</v>
      </c>
      <c r="C928" s="291" t="s">
        <v>163</v>
      </c>
      <c r="D928" s="295"/>
      <c r="E928" s="295"/>
      <c r="F928" s="295"/>
      <c r="G928" s="295"/>
      <c r="H928" s="295"/>
      <c r="I928" s="295"/>
      <c r="J928" s="295"/>
      <c r="K928" s="295"/>
      <c r="L928" s="295"/>
      <c r="M928" s="295"/>
      <c r="N928" s="295">
        <f>N927</f>
        <v>12</v>
      </c>
      <c r="O928" s="295"/>
      <c r="P928" s="295"/>
      <c r="Q928" s="295"/>
      <c r="R928" s="295"/>
      <c r="S928" s="295"/>
      <c r="T928" s="295"/>
      <c r="U928" s="295"/>
      <c r="V928" s="295"/>
      <c r="W928" s="295"/>
      <c r="X928" s="295"/>
      <c r="Y928" s="411">
        <f>Y927</f>
        <v>0</v>
      </c>
      <c r="Z928" s="411">
        <f t="shared" ref="Z928" si="2521">Z927</f>
        <v>0</v>
      </c>
      <c r="AA928" s="411">
        <f t="shared" ref="AA928" si="2522">AA927</f>
        <v>0</v>
      </c>
      <c r="AB928" s="411">
        <f t="shared" ref="AB928" si="2523">AB927</f>
        <v>0</v>
      </c>
      <c r="AC928" s="411">
        <f t="shared" ref="AC928" si="2524">AC927</f>
        <v>0</v>
      </c>
      <c r="AD928" s="411">
        <f t="shared" ref="AD928" si="2525">AD927</f>
        <v>0</v>
      </c>
      <c r="AE928" s="411">
        <f t="shared" ref="AE928" si="2526">AE927</f>
        <v>0</v>
      </c>
      <c r="AF928" s="411">
        <f t="shared" ref="AF928" si="2527">AF927</f>
        <v>0</v>
      </c>
      <c r="AG928" s="411">
        <f t="shared" ref="AG928" si="2528">AG927</f>
        <v>0</v>
      </c>
      <c r="AH928" s="411">
        <f t="shared" ref="AH928" si="2529">AH927</f>
        <v>0</v>
      </c>
      <c r="AI928" s="411">
        <f t="shared" ref="AI928" si="2530">AI927</f>
        <v>0</v>
      </c>
      <c r="AJ928" s="411">
        <f t="shared" ref="AJ928" si="2531">AJ927</f>
        <v>0</v>
      </c>
      <c r="AK928" s="411">
        <f t="shared" ref="AK928" si="2532">AK927</f>
        <v>0</v>
      </c>
      <c r="AL928" s="411">
        <f t="shared" ref="AL928" si="2533">AL927</f>
        <v>0</v>
      </c>
      <c r="AM928" s="306"/>
    </row>
    <row r="929" spans="1:39" outlineLevel="1">
      <c r="A929" s="532"/>
      <c r="B929" s="428"/>
      <c r="C929" s="291"/>
      <c r="D929" s="291"/>
      <c r="E929" s="291"/>
      <c r="F929" s="291"/>
      <c r="G929" s="291"/>
      <c r="H929" s="291"/>
      <c r="I929" s="291"/>
      <c r="J929" s="291"/>
      <c r="K929" s="291"/>
      <c r="L929" s="291"/>
      <c r="M929" s="291"/>
      <c r="N929" s="291"/>
      <c r="O929" s="291"/>
      <c r="P929" s="291"/>
      <c r="Q929" s="291"/>
      <c r="R929" s="291"/>
      <c r="S929" s="291"/>
      <c r="T929" s="291"/>
      <c r="U929" s="291"/>
      <c r="V929" s="291"/>
      <c r="W929" s="291"/>
      <c r="X929" s="291"/>
      <c r="Y929" s="412"/>
      <c r="Z929" s="425"/>
      <c r="AA929" s="425"/>
      <c r="AB929" s="425"/>
      <c r="AC929" s="425"/>
      <c r="AD929" s="425"/>
      <c r="AE929" s="425"/>
      <c r="AF929" s="425"/>
      <c r="AG929" s="425"/>
      <c r="AH929" s="425"/>
      <c r="AI929" s="425"/>
      <c r="AJ929" s="425"/>
      <c r="AK929" s="425"/>
      <c r="AL929" s="425"/>
      <c r="AM929" s="306"/>
    </row>
    <row r="930" spans="1:39" ht="45" outlineLevel="1">
      <c r="A930" s="532">
        <v>48</v>
      </c>
      <c r="B930" s="428" t="s">
        <v>140</v>
      </c>
      <c r="C930" s="291" t="s">
        <v>25</v>
      </c>
      <c r="D930" s="295"/>
      <c r="E930" s="295"/>
      <c r="F930" s="295"/>
      <c r="G930" s="295"/>
      <c r="H930" s="295"/>
      <c r="I930" s="295"/>
      <c r="J930" s="295"/>
      <c r="K930" s="295"/>
      <c r="L930" s="295"/>
      <c r="M930" s="295"/>
      <c r="N930" s="295">
        <v>12</v>
      </c>
      <c r="O930" s="295"/>
      <c r="P930" s="295"/>
      <c r="Q930" s="295"/>
      <c r="R930" s="295"/>
      <c r="S930" s="295"/>
      <c r="T930" s="295"/>
      <c r="U930" s="295"/>
      <c r="V930" s="295"/>
      <c r="W930" s="295"/>
      <c r="X930" s="295"/>
      <c r="Y930" s="426"/>
      <c r="Z930" s="415"/>
      <c r="AA930" s="415"/>
      <c r="AB930" s="415"/>
      <c r="AC930" s="415"/>
      <c r="AD930" s="415"/>
      <c r="AE930" s="415"/>
      <c r="AF930" s="415"/>
      <c r="AG930" s="415"/>
      <c r="AH930" s="415"/>
      <c r="AI930" s="415"/>
      <c r="AJ930" s="415"/>
      <c r="AK930" s="415"/>
      <c r="AL930" s="415"/>
      <c r="AM930" s="296">
        <f>SUM(Y930:AL930)</f>
        <v>0</v>
      </c>
    </row>
    <row r="931" spans="1:39" outlineLevel="1">
      <c r="A931" s="532"/>
      <c r="B931" s="294" t="s">
        <v>342</v>
      </c>
      <c r="C931" s="291" t="s">
        <v>163</v>
      </c>
      <c r="D931" s="295"/>
      <c r="E931" s="295"/>
      <c r="F931" s="295"/>
      <c r="G931" s="295"/>
      <c r="H931" s="295"/>
      <c r="I931" s="295"/>
      <c r="J931" s="295"/>
      <c r="K931" s="295"/>
      <c r="L931" s="295"/>
      <c r="M931" s="295"/>
      <c r="N931" s="295">
        <f>N930</f>
        <v>12</v>
      </c>
      <c r="O931" s="295"/>
      <c r="P931" s="295"/>
      <c r="Q931" s="295"/>
      <c r="R931" s="295"/>
      <c r="S931" s="295"/>
      <c r="T931" s="295"/>
      <c r="U931" s="295"/>
      <c r="V931" s="295"/>
      <c r="W931" s="295"/>
      <c r="X931" s="295"/>
      <c r="Y931" s="411">
        <f>Y930</f>
        <v>0</v>
      </c>
      <c r="Z931" s="411">
        <f t="shared" ref="Z931" si="2534">Z930</f>
        <v>0</v>
      </c>
      <c r="AA931" s="411">
        <f t="shared" ref="AA931" si="2535">AA930</f>
        <v>0</v>
      </c>
      <c r="AB931" s="411">
        <f t="shared" ref="AB931" si="2536">AB930</f>
        <v>0</v>
      </c>
      <c r="AC931" s="411">
        <f t="shared" ref="AC931" si="2537">AC930</f>
        <v>0</v>
      </c>
      <c r="AD931" s="411">
        <f t="shared" ref="AD931" si="2538">AD930</f>
        <v>0</v>
      </c>
      <c r="AE931" s="411">
        <f t="shared" ref="AE931" si="2539">AE930</f>
        <v>0</v>
      </c>
      <c r="AF931" s="411">
        <f t="shared" ref="AF931" si="2540">AF930</f>
        <v>0</v>
      </c>
      <c r="AG931" s="411">
        <f t="shared" ref="AG931" si="2541">AG930</f>
        <v>0</v>
      </c>
      <c r="AH931" s="411">
        <f t="shared" ref="AH931" si="2542">AH930</f>
        <v>0</v>
      </c>
      <c r="AI931" s="411">
        <f t="shared" ref="AI931" si="2543">AI930</f>
        <v>0</v>
      </c>
      <c r="AJ931" s="411">
        <f t="shared" ref="AJ931" si="2544">AJ930</f>
        <v>0</v>
      </c>
      <c r="AK931" s="411">
        <f t="shared" ref="AK931" si="2545">AK930</f>
        <v>0</v>
      </c>
      <c r="AL931" s="411">
        <f t="shared" ref="AL931" si="2546">AL930</f>
        <v>0</v>
      </c>
      <c r="AM931" s="306"/>
    </row>
    <row r="932" spans="1:39" outlineLevel="1">
      <c r="A932" s="532"/>
      <c r="B932" s="428"/>
      <c r="C932" s="291"/>
      <c r="D932" s="291"/>
      <c r="E932" s="291"/>
      <c r="F932" s="291"/>
      <c r="G932" s="291"/>
      <c r="H932" s="291"/>
      <c r="I932" s="291"/>
      <c r="J932" s="291"/>
      <c r="K932" s="291"/>
      <c r="L932" s="291"/>
      <c r="M932" s="291"/>
      <c r="N932" s="291"/>
      <c r="O932" s="291"/>
      <c r="P932" s="291"/>
      <c r="Q932" s="291"/>
      <c r="R932" s="291"/>
      <c r="S932" s="291"/>
      <c r="T932" s="291"/>
      <c r="U932" s="291"/>
      <c r="V932" s="291"/>
      <c r="W932" s="291"/>
      <c r="X932" s="291"/>
      <c r="Y932" s="412"/>
      <c r="Z932" s="425"/>
      <c r="AA932" s="425"/>
      <c r="AB932" s="425"/>
      <c r="AC932" s="425"/>
      <c r="AD932" s="425"/>
      <c r="AE932" s="425"/>
      <c r="AF932" s="425"/>
      <c r="AG932" s="425"/>
      <c r="AH932" s="425"/>
      <c r="AI932" s="425"/>
      <c r="AJ932" s="425"/>
      <c r="AK932" s="425"/>
      <c r="AL932" s="425"/>
      <c r="AM932" s="306"/>
    </row>
    <row r="933" spans="1:39" ht="30" outlineLevel="1">
      <c r="A933" s="532">
        <v>49</v>
      </c>
      <c r="B933" s="428" t="s">
        <v>141</v>
      </c>
      <c r="C933" s="291" t="s">
        <v>25</v>
      </c>
      <c r="D933" s="295"/>
      <c r="E933" s="295"/>
      <c r="F933" s="295"/>
      <c r="G933" s="295"/>
      <c r="H933" s="295"/>
      <c r="I933" s="295"/>
      <c r="J933" s="295"/>
      <c r="K933" s="295"/>
      <c r="L933" s="295"/>
      <c r="M933" s="295"/>
      <c r="N933" s="295">
        <v>12</v>
      </c>
      <c r="O933" s="295"/>
      <c r="P933" s="295"/>
      <c r="Q933" s="295"/>
      <c r="R933" s="295"/>
      <c r="S933" s="295"/>
      <c r="T933" s="295"/>
      <c r="U933" s="295"/>
      <c r="V933" s="295"/>
      <c r="W933" s="295"/>
      <c r="X933" s="295"/>
      <c r="Y933" s="426"/>
      <c r="Z933" s="415"/>
      <c r="AA933" s="415"/>
      <c r="AB933" s="415"/>
      <c r="AC933" s="415"/>
      <c r="AD933" s="415"/>
      <c r="AE933" s="415"/>
      <c r="AF933" s="415"/>
      <c r="AG933" s="415"/>
      <c r="AH933" s="415"/>
      <c r="AI933" s="415"/>
      <c r="AJ933" s="415"/>
      <c r="AK933" s="415"/>
      <c r="AL933" s="415"/>
      <c r="AM933" s="296">
        <f>SUM(Y933:AL933)</f>
        <v>0</v>
      </c>
    </row>
    <row r="934" spans="1:39" outlineLevel="1">
      <c r="A934" s="532"/>
      <c r="B934" s="294" t="s">
        <v>342</v>
      </c>
      <c r="C934" s="291" t="s">
        <v>163</v>
      </c>
      <c r="D934" s="295"/>
      <c r="E934" s="295"/>
      <c r="F934" s="295"/>
      <c r="G934" s="295"/>
      <c r="H934" s="295"/>
      <c r="I934" s="295"/>
      <c r="J934" s="295"/>
      <c r="K934" s="295"/>
      <c r="L934" s="295"/>
      <c r="M934" s="295"/>
      <c r="N934" s="295">
        <f>N933</f>
        <v>12</v>
      </c>
      <c r="O934" s="295"/>
      <c r="P934" s="295"/>
      <c r="Q934" s="295"/>
      <c r="R934" s="295"/>
      <c r="S934" s="295"/>
      <c r="T934" s="295"/>
      <c r="U934" s="295"/>
      <c r="V934" s="295"/>
      <c r="W934" s="295"/>
      <c r="X934" s="295"/>
      <c r="Y934" s="411">
        <f>Y933</f>
        <v>0</v>
      </c>
      <c r="Z934" s="411">
        <f t="shared" ref="Z934" si="2547">Z933</f>
        <v>0</v>
      </c>
      <c r="AA934" s="411">
        <f t="shared" ref="AA934" si="2548">AA933</f>
        <v>0</v>
      </c>
      <c r="AB934" s="411">
        <f t="shared" ref="AB934" si="2549">AB933</f>
        <v>0</v>
      </c>
      <c r="AC934" s="411">
        <f t="shared" ref="AC934" si="2550">AC933</f>
        <v>0</v>
      </c>
      <c r="AD934" s="411">
        <f t="shared" ref="AD934" si="2551">AD933</f>
        <v>0</v>
      </c>
      <c r="AE934" s="411">
        <f t="shared" ref="AE934" si="2552">AE933</f>
        <v>0</v>
      </c>
      <c r="AF934" s="411">
        <f t="shared" ref="AF934" si="2553">AF933</f>
        <v>0</v>
      </c>
      <c r="AG934" s="411">
        <f t="shared" ref="AG934" si="2554">AG933</f>
        <v>0</v>
      </c>
      <c r="AH934" s="411">
        <f t="shared" ref="AH934" si="2555">AH933</f>
        <v>0</v>
      </c>
      <c r="AI934" s="411">
        <f t="shared" ref="AI934" si="2556">AI933</f>
        <v>0</v>
      </c>
      <c r="AJ934" s="411">
        <f t="shared" ref="AJ934" si="2557">AJ933</f>
        <v>0</v>
      </c>
      <c r="AK934" s="411">
        <f t="shared" ref="AK934" si="2558">AK933</f>
        <v>0</v>
      </c>
      <c r="AL934" s="411">
        <f t="shared" ref="AL934" si="2559">AL933</f>
        <v>0</v>
      </c>
      <c r="AM934" s="306"/>
    </row>
    <row r="935" spans="1:39" outlineLevel="1">
      <c r="A935" s="532"/>
      <c r="B935" s="294"/>
      <c r="C935" s="305"/>
      <c r="D935" s="291"/>
      <c r="E935" s="291"/>
      <c r="F935" s="291"/>
      <c r="G935" s="291"/>
      <c r="H935" s="291"/>
      <c r="I935" s="291"/>
      <c r="J935" s="291"/>
      <c r="K935" s="291"/>
      <c r="L935" s="291"/>
      <c r="M935" s="291"/>
      <c r="N935" s="291"/>
      <c r="O935" s="291"/>
      <c r="P935" s="291"/>
      <c r="Q935" s="291"/>
      <c r="R935" s="291"/>
      <c r="S935" s="291"/>
      <c r="T935" s="291"/>
      <c r="U935" s="291"/>
      <c r="V935" s="291"/>
      <c r="W935" s="291"/>
      <c r="X935" s="291"/>
      <c r="Y935" s="301"/>
      <c r="Z935" s="301"/>
      <c r="AA935" s="301"/>
      <c r="AB935" s="301"/>
      <c r="AC935" s="301"/>
      <c r="AD935" s="301"/>
      <c r="AE935" s="301"/>
      <c r="AF935" s="301"/>
      <c r="AG935" s="301"/>
      <c r="AH935" s="301"/>
      <c r="AI935" s="301"/>
      <c r="AJ935" s="301"/>
      <c r="AK935" s="301"/>
      <c r="AL935" s="301"/>
      <c r="AM935" s="306"/>
    </row>
    <row r="936" spans="1:39" ht="15.75">
      <c r="B936" s="327" t="s">
        <v>328</v>
      </c>
      <c r="C936" s="329"/>
      <c r="D936" s="329">
        <f>SUM(D779:D934)</f>
        <v>0</v>
      </c>
      <c r="E936" s="329"/>
      <c r="F936" s="329"/>
      <c r="G936" s="329"/>
      <c r="H936" s="329"/>
      <c r="I936" s="329"/>
      <c r="J936" s="329"/>
      <c r="K936" s="329"/>
      <c r="L936" s="329"/>
      <c r="M936" s="329"/>
      <c r="N936" s="329"/>
      <c r="O936" s="329">
        <f>SUM(O779:O934)</f>
        <v>0</v>
      </c>
      <c r="P936" s="329"/>
      <c r="Q936" s="329"/>
      <c r="R936" s="329"/>
      <c r="S936" s="329"/>
      <c r="T936" s="329"/>
      <c r="U936" s="329"/>
      <c r="V936" s="329"/>
      <c r="W936" s="329"/>
      <c r="X936" s="329"/>
      <c r="Y936" s="329">
        <f>IF(Y777="kWh",SUMPRODUCT(D779:D934,Y779:Y934))</f>
        <v>0</v>
      </c>
      <c r="Z936" s="329">
        <f>IF(Z777="kWh",SUMPRODUCT(D779:D934,Z779:Z934))</f>
        <v>0</v>
      </c>
      <c r="AA936" s="329">
        <f>IF(AA777="kw",SUMPRODUCT(N779:N934,O779:O934,AA779:AA934),SUMPRODUCT(D779:D934,AA779:AA934))</f>
        <v>0</v>
      </c>
      <c r="AB936" s="329">
        <f>IF(AB777="kw",SUMPRODUCT(N779:N934,O779:O934,AB779:AB934),SUMPRODUCT(D779:D934,AB779:AB934))</f>
        <v>0</v>
      </c>
      <c r="AC936" s="329">
        <f>IF(AC777="kw",SUMPRODUCT(N779:N934,O779:O934,AC779:AC934),SUMPRODUCT(D779:D934,AC779:AC934))</f>
        <v>0</v>
      </c>
      <c r="AD936" s="329">
        <f>IF(AD777="kw",SUMPRODUCT(N779:N934,O779:O934,AD779:AD934),SUMPRODUCT(D779:D934,AD779:AD934))</f>
        <v>0</v>
      </c>
      <c r="AE936" s="329">
        <f>IF(AE777="kw",SUMPRODUCT(N779:N934,O779:O934,AE779:AE934),SUMPRODUCT(D779:D934,AE779:AE934))</f>
        <v>0</v>
      </c>
      <c r="AF936" s="329">
        <f>IF(AF777="kw",SUMPRODUCT(N779:N934,O779:O934,AF779:AF934),SUMPRODUCT(D779:D934,AF779:AF934))</f>
        <v>0</v>
      </c>
      <c r="AG936" s="329">
        <f>IF(AG777="kw",SUMPRODUCT(N779:N934,O779:O934,AG779:AG934),SUMPRODUCT(D779:D934,AG779:AG934))</f>
        <v>0</v>
      </c>
      <c r="AH936" s="329">
        <f>IF(AH777="kw",SUMPRODUCT(N779:N934,O779:O934,AH779:AH934),SUMPRODUCT(D779:D934,AH779:AH934))</f>
        <v>0</v>
      </c>
      <c r="AI936" s="329">
        <f>IF(AI777="kw",SUMPRODUCT(N779:N934,O779:O934,AI779:AI934),SUMPRODUCT(D779:D934,AI779:AI934))</f>
        <v>0</v>
      </c>
      <c r="AJ936" s="329">
        <f>IF(AJ777="kw",SUMPRODUCT(N779:N934,O779:O934,AJ779:AJ934),SUMPRODUCT(D779:D934,AJ779:AJ934))</f>
        <v>0</v>
      </c>
      <c r="AK936" s="329">
        <f>IF(AK777="kw",SUMPRODUCT(N779:N934,O779:O934,AK779:AK934),SUMPRODUCT(D779:D934,AK779:AK934))</f>
        <v>0</v>
      </c>
      <c r="AL936" s="329">
        <f>IF(AL777="kw",SUMPRODUCT(N779:N934,O779:O934,AL779:AL934),SUMPRODUCT(D779:D934,AL779:AL934))</f>
        <v>0</v>
      </c>
      <c r="AM936" s="330"/>
    </row>
    <row r="937" spans="1:39" ht="15.75">
      <c r="B937" s="391" t="s">
        <v>329</v>
      </c>
      <c r="C937" s="392"/>
      <c r="D937" s="392"/>
      <c r="E937" s="392"/>
      <c r="F937" s="392"/>
      <c r="G937" s="392"/>
      <c r="H937" s="392"/>
      <c r="I937" s="392"/>
      <c r="J937" s="392"/>
      <c r="K937" s="392"/>
      <c r="L937" s="392"/>
      <c r="M937" s="392"/>
      <c r="N937" s="392"/>
      <c r="O937" s="392"/>
      <c r="P937" s="392"/>
      <c r="Q937" s="392"/>
      <c r="R937" s="392"/>
      <c r="S937" s="392"/>
      <c r="T937" s="392"/>
      <c r="U937" s="392"/>
      <c r="V937" s="392"/>
      <c r="W937" s="392"/>
      <c r="X937" s="392"/>
      <c r="Y937" s="392">
        <f>HLOOKUP(Y593,'2. LRAMVA Threshold'!$B$42:$Q$53,11,FALSE)</f>
        <v>0</v>
      </c>
      <c r="Z937" s="392">
        <f>HLOOKUP(Z593,'2. LRAMVA Threshold'!$B$42:$Q$53,11,FALSE)</f>
        <v>0</v>
      </c>
      <c r="AA937" s="392">
        <f>HLOOKUP(AA593,'2. LRAMVA Threshold'!$B$42:$Q$53,11,FALSE)</f>
        <v>0</v>
      </c>
      <c r="AB937" s="392">
        <f>HLOOKUP(AB593,'2. LRAMVA Threshold'!$B$42:$Q$53,11,FALSE)</f>
        <v>0</v>
      </c>
      <c r="AC937" s="392">
        <f>HLOOKUP(AC593,'2. LRAMVA Threshold'!$B$42:$Q$53,11,FALSE)</f>
        <v>0</v>
      </c>
      <c r="AD937" s="392">
        <f>HLOOKUP(AD593,'2. LRAMVA Threshold'!$B$42:$Q$53,11,FALSE)</f>
        <v>0</v>
      </c>
      <c r="AE937" s="392">
        <f>HLOOKUP(AE593,'2. LRAMVA Threshold'!$B$42:$Q$53,11,FALSE)</f>
        <v>0</v>
      </c>
      <c r="AF937" s="392">
        <f>HLOOKUP(AF593,'2. LRAMVA Threshold'!$B$42:$Q$53,11,FALSE)</f>
        <v>0</v>
      </c>
      <c r="AG937" s="392">
        <f>HLOOKUP(AG593,'2. LRAMVA Threshold'!$B$42:$Q$53,11,FALSE)</f>
        <v>0</v>
      </c>
      <c r="AH937" s="392">
        <f>HLOOKUP(AH593,'2. LRAMVA Threshold'!$B$42:$Q$53,11,FALSE)</f>
        <v>0</v>
      </c>
      <c r="AI937" s="392">
        <f>HLOOKUP(AI593,'2. LRAMVA Threshold'!$B$42:$Q$53,11,FALSE)</f>
        <v>0</v>
      </c>
      <c r="AJ937" s="392">
        <f>HLOOKUP(AJ593,'2. LRAMVA Threshold'!$B$42:$Q$53,11,FALSE)</f>
        <v>0</v>
      </c>
      <c r="AK937" s="392">
        <f>HLOOKUP(AK593,'2. LRAMVA Threshold'!$B$42:$Q$53,11,FALSE)</f>
        <v>0</v>
      </c>
      <c r="AL937" s="392">
        <f>HLOOKUP(AL593,'2. LRAMVA Threshold'!$B$42:$Q$53,11,FALSE)</f>
        <v>0</v>
      </c>
      <c r="AM937" s="442"/>
    </row>
    <row r="938" spans="1:39">
      <c r="B938" s="394"/>
      <c r="C938" s="432"/>
      <c r="D938" s="433"/>
      <c r="E938" s="433"/>
      <c r="F938" s="433"/>
      <c r="G938" s="433"/>
      <c r="H938" s="433"/>
      <c r="I938" s="433"/>
      <c r="J938" s="433"/>
      <c r="K938" s="433"/>
      <c r="L938" s="433"/>
      <c r="M938" s="433"/>
      <c r="N938" s="433"/>
      <c r="O938" s="434"/>
      <c r="P938" s="433"/>
      <c r="Q938" s="433"/>
      <c r="R938" s="433"/>
      <c r="S938" s="435"/>
      <c r="T938" s="435"/>
      <c r="U938" s="435"/>
      <c r="V938" s="435"/>
      <c r="W938" s="433"/>
      <c r="X938" s="433"/>
      <c r="Y938" s="436"/>
      <c r="Z938" s="436"/>
      <c r="AA938" s="436"/>
      <c r="AB938" s="436"/>
      <c r="AC938" s="436"/>
      <c r="AD938" s="436"/>
      <c r="AE938" s="436"/>
      <c r="AF938" s="399"/>
      <c r="AG938" s="399"/>
      <c r="AH938" s="399"/>
      <c r="AI938" s="399"/>
      <c r="AJ938" s="399"/>
      <c r="AK938" s="399"/>
      <c r="AL938" s="399"/>
      <c r="AM938" s="400"/>
    </row>
    <row r="939" spans="1:39">
      <c r="B939" s="324" t="s">
        <v>330</v>
      </c>
      <c r="C939" s="338"/>
      <c r="D939" s="338"/>
      <c r="E939" s="376"/>
      <c r="F939" s="376"/>
      <c r="G939" s="376"/>
      <c r="H939" s="376"/>
      <c r="I939" s="376"/>
      <c r="J939" s="376"/>
      <c r="K939" s="376"/>
      <c r="L939" s="376"/>
      <c r="M939" s="376"/>
      <c r="N939" s="376"/>
      <c r="O939" s="291"/>
      <c r="P939" s="340"/>
      <c r="Q939" s="340"/>
      <c r="R939" s="340"/>
      <c r="S939" s="339"/>
      <c r="T939" s="339"/>
      <c r="U939" s="339"/>
      <c r="V939" s="339"/>
      <c r="W939" s="340"/>
      <c r="X939" s="340"/>
      <c r="Y939" s="341">
        <f>HLOOKUP(Y$35,'3.  Distribution Rates'!$C$122:$P$133,11,FALSE)</f>
        <v>0</v>
      </c>
      <c r="Z939" s="341">
        <f>HLOOKUP(Z$35,'3.  Distribution Rates'!$C$122:$P$133,11,FALSE)</f>
        <v>0</v>
      </c>
      <c r="AA939" s="341">
        <f>HLOOKUP(AA$35,'3.  Distribution Rates'!$C$122:$P$133,11,FALSE)</f>
        <v>0</v>
      </c>
      <c r="AB939" s="341">
        <f>HLOOKUP(AB$35,'3.  Distribution Rates'!$C$122:$P$133,11,FALSE)</f>
        <v>0</v>
      </c>
      <c r="AC939" s="341">
        <f>HLOOKUP(AC$35,'3.  Distribution Rates'!$C$122:$P$133,11,FALSE)</f>
        <v>0</v>
      </c>
      <c r="AD939" s="341">
        <f>HLOOKUP(AD$35,'3.  Distribution Rates'!$C$122:$P$133,11,FALSE)</f>
        <v>0</v>
      </c>
      <c r="AE939" s="341">
        <f>HLOOKUP(AE$35,'3.  Distribution Rates'!$C$122:$P$133,11,FALSE)</f>
        <v>0</v>
      </c>
      <c r="AF939" s="341">
        <f>HLOOKUP(AF$35,'3.  Distribution Rates'!$C$122:$P$133,11,FALSE)</f>
        <v>0</v>
      </c>
      <c r="AG939" s="341">
        <f>HLOOKUP(AG$35,'3.  Distribution Rates'!$C$122:$P$133,11,FALSE)</f>
        <v>0</v>
      </c>
      <c r="AH939" s="341">
        <f>HLOOKUP(AH$35,'3.  Distribution Rates'!$C$122:$P$133,11,FALSE)</f>
        <v>0</v>
      </c>
      <c r="AI939" s="341">
        <f>HLOOKUP(AI$35,'3.  Distribution Rates'!$C$122:$P$133,11,FALSE)</f>
        <v>0</v>
      </c>
      <c r="AJ939" s="341">
        <f>HLOOKUP(AJ$35,'3.  Distribution Rates'!$C$122:$P$133,11,FALSE)</f>
        <v>0</v>
      </c>
      <c r="AK939" s="341">
        <f>HLOOKUP(AK$35,'3.  Distribution Rates'!$C$122:$P$133,11,FALSE)</f>
        <v>0</v>
      </c>
      <c r="AL939" s="341">
        <f>HLOOKUP(AL$35,'3.  Distribution Rates'!$C$122:$P$133,11,FALSE)</f>
        <v>0</v>
      </c>
      <c r="AM939" s="377"/>
    </row>
    <row r="940" spans="1:39">
      <c r="B940" s="324" t="s">
        <v>331</v>
      </c>
      <c r="C940" s="345"/>
      <c r="D940" s="309"/>
      <c r="E940" s="279"/>
      <c r="F940" s="279"/>
      <c r="G940" s="279"/>
      <c r="H940" s="279"/>
      <c r="I940" s="279"/>
      <c r="J940" s="279"/>
      <c r="K940" s="279"/>
      <c r="L940" s="279"/>
      <c r="M940" s="279"/>
      <c r="N940" s="279"/>
      <c r="O940" s="291"/>
      <c r="P940" s="279"/>
      <c r="Q940" s="279"/>
      <c r="R940" s="279"/>
      <c r="S940" s="309"/>
      <c r="T940" s="309"/>
      <c r="U940" s="309"/>
      <c r="V940" s="309"/>
      <c r="W940" s="279"/>
      <c r="X940" s="279"/>
      <c r="Y940" s="378">
        <f>'4.  2011-2014 LRAM'!Y142*Y939</f>
        <v>0</v>
      </c>
      <c r="Z940" s="378">
        <f>'4.  2011-2014 LRAM'!Z142*Z939</f>
        <v>0</v>
      </c>
      <c r="AA940" s="378">
        <f>'4.  2011-2014 LRAM'!AA142*AA939</f>
        <v>0</v>
      </c>
      <c r="AB940" s="378">
        <f>'4.  2011-2014 LRAM'!AB142*AB939</f>
        <v>0</v>
      </c>
      <c r="AC940" s="378">
        <f>'4.  2011-2014 LRAM'!AC142*AC939</f>
        <v>0</v>
      </c>
      <c r="AD940" s="378">
        <f>'4.  2011-2014 LRAM'!AD142*AD939</f>
        <v>0</v>
      </c>
      <c r="AE940" s="378">
        <f>'4.  2011-2014 LRAM'!AE142*AE939</f>
        <v>0</v>
      </c>
      <c r="AF940" s="378">
        <f>'4.  2011-2014 LRAM'!AF142*AF939</f>
        <v>0</v>
      </c>
      <c r="AG940" s="378">
        <f>'4.  2011-2014 LRAM'!AG142*AG939</f>
        <v>0</v>
      </c>
      <c r="AH940" s="378">
        <f>'4.  2011-2014 LRAM'!AH142*AH939</f>
        <v>0</v>
      </c>
      <c r="AI940" s="378">
        <f>'4.  2011-2014 LRAM'!AI142*AI939</f>
        <v>0</v>
      </c>
      <c r="AJ940" s="378">
        <f>'4.  2011-2014 LRAM'!AJ142*AJ939</f>
        <v>0</v>
      </c>
      <c r="AK940" s="378">
        <f>'4.  2011-2014 LRAM'!AK142*AK939</f>
        <v>0</v>
      </c>
      <c r="AL940" s="378">
        <f>'4.  2011-2014 LRAM'!AL142*AL939</f>
        <v>0</v>
      </c>
      <c r="AM940" s="629">
        <f t="shared" ref="AM940:AM948" si="2560">SUM(Y940:AL940)</f>
        <v>0</v>
      </c>
    </row>
    <row r="941" spans="1:39">
      <c r="B941" s="324" t="s">
        <v>332</v>
      </c>
      <c r="C941" s="345"/>
      <c r="D941" s="309"/>
      <c r="E941" s="279"/>
      <c r="F941" s="279"/>
      <c r="G941" s="279"/>
      <c r="H941" s="279"/>
      <c r="I941" s="279"/>
      <c r="J941" s="279"/>
      <c r="K941" s="279"/>
      <c r="L941" s="279"/>
      <c r="M941" s="279"/>
      <c r="N941" s="279"/>
      <c r="O941" s="291"/>
      <c r="P941" s="279"/>
      <c r="Q941" s="279"/>
      <c r="R941" s="279"/>
      <c r="S941" s="309"/>
      <c r="T941" s="309"/>
      <c r="U941" s="309"/>
      <c r="V941" s="309"/>
      <c r="W941" s="279"/>
      <c r="X941" s="279"/>
      <c r="Y941" s="378">
        <f>'4.  2011-2014 LRAM'!Y271*Y939</f>
        <v>0</v>
      </c>
      <c r="Z941" s="378">
        <f>'4.  2011-2014 LRAM'!Z271*Z939</f>
        <v>0</v>
      </c>
      <c r="AA941" s="378">
        <f>'4.  2011-2014 LRAM'!AA271*AA939</f>
        <v>0</v>
      </c>
      <c r="AB941" s="378">
        <f>'4.  2011-2014 LRAM'!AB271*AB939</f>
        <v>0</v>
      </c>
      <c r="AC941" s="378">
        <f>'4.  2011-2014 LRAM'!AC271*AC939</f>
        <v>0</v>
      </c>
      <c r="AD941" s="378">
        <f>'4.  2011-2014 LRAM'!AD271*AD939</f>
        <v>0</v>
      </c>
      <c r="AE941" s="378">
        <f>'4.  2011-2014 LRAM'!AE271*AE939</f>
        <v>0</v>
      </c>
      <c r="AF941" s="378">
        <f>'4.  2011-2014 LRAM'!AF271*AF939</f>
        <v>0</v>
      </c>
      <c r="AG941" s="378">
        <f>'4.  2011-2014 LRAM'!AG271*AG939</f>
        <v>0</v>
      </c>
      <c r="AH941" s="378">
        <f>'4.  2011-2014 LRAM'!AH271*AH939</f>
        <v>0</v>
      </c>
      <c r="AI941" s="378">
        <f>'4.  2011-2014 LRAM'!AI271*AI939</f>
        <v>0</v>
      </c>
      <c r="AJ941" s="378">
        <f>'4.  2011-2014 LRAM'!AJ271*AJ939</f>
        <v>0</v>
      </c>
      <c r="AK941" s="378">
        <f>'4.  2011-2014 LRAM'!AK271*AK939</f>
        <v>0</v>
      </c>
      <c r="AL941" s="378">
        <f>'4.  2011-2014 LRAM'!AL271*AL939</f>
        <v>0</v>
      </c>
      <c r="AM941" s="629">
        <f t="shared" si="2560"/>
        <v>0</v>
      </c>
    </row>
    <row r="942" spans="1:39">
      <c r="B942" s="324" t="s">
        <v>333</v>
      </c>
      <c r="C942" s="345"/>
      <c r="D942" s="309"/>
      <c r="E942" s="279"/>
      <c r="F942" s="279"/>
      <c r="G942" s="279"/>
      <c r="H942" s="279"/>
      <c r="I942" s="279"/>
      <c r="J942" s="279"/>
      <c r="K942" s="279"/>
      <c r="L942" s="279"/>
      <c r="M942" s="279"/>
      <c r="N942" s="279"/>
      <c r="O942" s="291"/>
      <c r="P942" s="279"/>
      <c r="Q942" s="279"/>
      <c r="R942" s="279"/>
      <c r="S942" s="309"/>
      <c r="T942" s="309"/>
      <c r="U942" s="309"/>
      <c r="V942" s="309"/>
      <c r="W942" s="279"/>
      <c r="X942" s="279"/>
      <c r="Y942" s="378">
        <f>'4.  2011-2014 LRAM'!Y400*Y939</f>
        <v>0</v>
      </c>
      <c r="Z942" s="378">
        <f>'4.  2011-2014 LRAM'!Z400*Z939</f>
        <v>0</v>
      </c>
      <c r="AA942" s="378">
        <f>'4.  2011-2014 LRAM'!AA400*AA939</f>
        <v>0</v>
      </c>
      <c r="AB942" s="378">
        <f>'4.  2011-2014 LRAM'!AB400*AB939</f>
        <v>0</v>
      </c>
      <c r="AC942" s="378">
        <f>'4.  2011-2014 LRAM'!AC400*AC939</f>
        <v>0</v>
      </c>
      <c r="AD942" s="378">
        <f>'4.  2011-2014 LRAM'!AD400*AD939</f>
        <v>0</v>
      </c>
      <c r="AE942" s="378">
        <f>'4.  2011-2014 LRAM'!AE400*AE939</f>
        <v>0</v>
      </c>
      <c r="AF942" s="378">
        <f>'4.  2011-2014 LRAM'!AF400*AF939</f>
        <v>0</v>
      </c>
      <c r="AG942" s="378">
        <f>'4.  2011-2014 LRAM'!AG400*AG939</f>
        <v>0</v>
      </c>
      <c r="AH942" s="378">
        <f>'4.  2011-2014 LRAM'!AH400*AH939</f>
        <v>0</v>
      </c>
      <c r="AI942" s="378">
        <f>'4.  2011-2014 LRAM'!AI400*AI939</f>
        <v>0</v>
      </c>
      <c r="AJ942" s="378">
        <f>'4.  2011-2014 LRAM'!AJ400*AJ939</f>
        <v>0</v>
      </c>
      <c r="AK942" s="378">
        <f>'4.  2011-2014 LRAM'!AK400*AK939</f>
        <v>0</v>
      </c>
      <c r="AL942" s="378">
        <f>'4.  2011-2014 LRAM'!AL400*AL939</f>
        <v>0</v>
      </c>
      <c r="AM942" s="629">
        <f t="shared" si="2560"/>
        <v>0</v>
      </c>
    </row>
    <row r="943" spans="1:39">
      <c r="B943" s="324" t="s">
        <v>334</v>
      </c>
      <c r="C943" s="345"/>
      <c r="D943" s="309"/>
      <c r="E943" s="279"/>
      <c r="F943" s="279"/>
      <c r="G943" s="279"/>
      <c r="H943" s="279"/>
      <c r="I943" s="279"/>
      <c r="J943" s="279"/>
      <c r="K943" s="279"/>
      <c r="L943" s="279"/>
      <c r="M943" s="279"/>
      <c r="N943" s="279"/>
      <c r="O943" s="291"/>
      <c r="P943" s="279"/>
      <c r="Q943" s="279"/>
      <c r="R943" s="279"/>
      <c r="S943" s="309"/>
      <c r="T943" s="309"/>
      <c r="U943" s="309"/>
      <c r="V943" s="309"/>
      <c r="W943" s="279"/>
      <c r="X943" s="279"/>
      <c r="Y943" s="378">
        <f>'4.  2011-2014 LRAM'!Y530*Y939</f>
        <v>0</v>
      </c>
      <c r="Z943" s="378">
        <f>'4.  2011-2014 LRAM'!Z530*Z939</f>
        <v>0</v>
      </c>
      <c r="AA943" s="378">
        <f>'4.  2011-2014 LRAM'!AA530*AA939</f>
        <v>0</v>
      </c>
      <c r="AB943" s="378">
        <f>'4.  2011-2014 LRAM'!AB530*AB939</f>
        <v>0</v>
      </c>
      <c r="AC943" s="378">
        <f>'4.  2011-2014 LRAM'!AC530*AC939</f>
        <v>0</v>
      </c>
      <c r="AD943" s="378">
        <f>'4.  2011-2014 LRAM'!AD530*AD939</f>
        <v>0</v>
      </c>
      <c r="AE943" s="378">
        <f>'4.  2011-2014 LRAM'!AE530*AE939</f>
        <v>0</v>
      </c>
      <c r="AF943" s="378">
        <f>'4.  2011-2014 LRAM'!AF530*AF939</f>
        <v>0</v>
      </c>
      <c r="AG943" s="378">
        <f>'4.  2011-2014 LRAM'!AG530*AG939</f>
        <v>0</v>
      </c>
      <c r="AH943" s="378">
        <f>'4.  2011-2014 LRAM'!AH530*AH939</f>
        <v>0</v>
      </c>
      <c r="AI943" s="378">
        <f>'4.  2011-2014 LRAM'!AI530*AI939</f>
        <v>0</v>
      </c>
      <c r="AJ943" s="378">
        <f>'4.  2011-2014 LRAM'!AJ530*AJ939</f>
        <v>0</v>
      </c>
      <c r="AK943" s="378">
        <f>'4.  2011-2014 LRAM'!AK530*AK939</f>
        <v>0</v>
      </c>
      <c r="AL943" s="378">
        <f>'4.  2011-2014 LRAM'!AL530*AL939</f>
        <v>0</v>
      </c>
      <c r="AM943" s="629">
        <f t="shared" si="2560"/>
        <v>0</v>
      </c>
    </row>
    <row r="944" spans="1:39">
      <c r="B944" s="324" t="s">
        <v>335</v>
      </c>
      <c r="C944" s="345"/>
      <c r="D944" s="309"/>
      <c r="E944" s="279"/>
      <c r="F944" s="279"/>
      <c r="G944" s="279"/>
      <c r="H944" s="279"/>
      <c r="I944" s="279"/>
      <c r="J944" s="279"/>
      <c r="K944" s="279"/>
      <c r="L944" s="279"/>
      <c r="M944" s="279"/>
      <c r="N944" s="279"/>
      <c r="O944" s="291"/>
      <c r="P944" s="279"/>
      <c r="Q944" s="279"/>
      <c r="R944" s="279"/>
      <c r="S944" s="309"/>
      <c r="T944" s="309"/>
      <c r="U944" s="309"/>
      <c r="V944" s="309"/>
      <c r="W944" s="279"/>
      <c r="X944" s="279"/>
      <c r="Y944" s="378">
        <f t="shared" ref="Y944:AL944" si="2561">Y211*Y939</f>
        <v>0</v>
      </c>
      <c r="Z944" s="378">
        <f t="shared" si="2561"/>
        <v>0</v>
      </c>
      <c r="AA944" s="378">
        <f t="shared" si="2561"/>
        <v>0</v>
      </c>
      <c r="AB944" s="378">
        <f t="shared" si="2561"/>
        <v>0</v>
      </c>
      <c r="AC944" s="378">
        <f t="shared" si="2561"/>
        <v>0</v>
      </c>
      <c r="AD944" s="378">
        <f t="shared" si="2561"/>
        <v>0</v>
      </c>
      <c r="AE944" s="378">
        <f t="shared" si="2561"/>
        <v>0</v>
      </c>
      <c r="AF944" s="378">
        <f t="shared" si="2561"/>
        <v>0</v>
      </c>
      <c r="AG944" s="378">
        <f t="shared" si="2561"/>
        <v>0</v>
      </c>
      <c r="AH944" s="378">
        <f t="shared" si="2561"/>
        <v>0</v>
      </c>
      <c r="AI944" s="378">
        <f t="shared" si="2561"/>
        <v>0</v>
      </c>
      <c r="AJ944" s="378">
        <f t="shared" si="2561"/>
        <v>0</v>
      </c>
      <c r="AK944" s="378">
        <f t="shared" si="2561"/>
        <v>0</v>
      </c>
      <c r="AL944" s="378">
        <f t="shared" si="2561"/>
        <v>0</v>
      </c>
      <c r="AM944" s="629">
        <f t="shared" si="2560"/>
        <v>0</v>
      </c>
    </row>
    <row r="945" spans="1:39">
      <c r="B945" s="324" t="s">
        <v>336</v>
      </c>
      <c r="C945" s="345"/>
      <c r="D945" s="309"/>
      <c r="E945" s="279"/>
      <c r="F945" s="279"/>
      <c r="G945" s="279"/>
      <c r="H945" s="279"/>
      <c r="I945" s="279"/>
      <c r="J945" s="279"/>
      <c r="K945" s="279"/>
      <c r="L945" s="279"/>
      <c r="M945" s="279"/>
      <c r="N945" s="279"/>
      <c r="O945" s="291"/>
      <c r="P945" s="279"/>
      <c r="Q945" s="279"/>
      <c r="R945" s="279"/>
      <c r="S945" s="309"/>
      <c r="T945" s="309"/>
      <c r="U945" s="309"/>
      <c r="V945" s="309"/>
      <c r="W945" s="279"/>
      <c r="X945" s="279"/>
      <c r="Y945" s="378">
        <f t="shared" ref="Y945:AL945" si="2562">Y394*Y939</f>
        <v>0</v>
      </c>
      <c r="Z945" s="378">
        <f t="shared" si="2562"/>
        <v>0</v>
      </c>
      <c r="AA945" s="378">
        <f t="shared" si="2562"/>
        <v>0</v>
      </c>
      <c r="AB945" s="378">
        <f t="shared" si="2562"/>
        <v>0</v>
      </c>
      <c r="AC945" s="378">
        <f t="shared" si="2562"/>
        <v>0</v>
      </c>
      <c r="AD945" s="378">
        <f t="shared" si="2562"/>
        <v>0</v>
      </c>
      <c r="AE945" s="378">
        <f t="shared" si="2562"/>
        <v>0</v>
      </c>
      <c r="AF945" s="378">
        <f t="shared" si="2562"/>
        <v>0</v>
      </c>
      <c r="AG945" s="378">
        <f t="shared" si="2562"/>
        <v>0</v>
      </c>
      <c r="AH945" s="378">
        <f t="shared" si="2562"/>
        <v>0</v>
      </c>
      <c r="AI945" s="378">
        <f t="shared" si="2562"/>
        <v>0</v>
      </c>
      <c r="AJ945" s="378">
        <f t="shared" si="2562"/>
        <v>0</v>
      </c>
      <c r="AK945" s="378">
        <f t="shared" si="2562"/>
        <v>0</v>
      </c>
      <c r="AL945" s="378">
        <f t="shared" si="2562"/>
        <v>0</v>
      </c>
      <c r="AM945" s="629">
        <f t="shared" si="2560"/>
        <v>0</v>
      </c>
    </row>
    <row r="946" spans="1:39">
      <c r="B946" s="324" t="s">
        <v>337</v>
      </c>
      <c r="C946" s="345"/>
      <c r="D946" s="309"/>
      <c r="E946" s="279"/>
      <c r="F946" s="279"/>
      <c r="G946" s="279"/>
      <c r="H946" s="279"/>
      <c r="I946" s="279"/>
      <c r="J946" s="279"/>
      <c r="K946" s="279"/>
      <c r="L946" s="279"/>
      <c r="M946" s="279"/>
      <c r="N946" s="279"/>
      <c r="O946" s="291"/>
      <c r="P946" s="279"/>
      <c r="Q946" s="279"/>
      <c r="R946" s="279"/>
      <c r="S946" s="309"/>
      <c r="T946" s="309"/>
      <c r="U946" s="309"/>
      <c r="V946" s="309"/>
      <c r="W946" s="279"/>
      <c r="X946" s="279"/>
      <c r="Y946" s="378">
        <f t="shared" ref="Y946:AL946" si="2563">Y586*Y939</f>
        <v>0</v>
      </c>
      <c r="Z946" s="378">
        <f t="shared" si="2563"/>
        <v>0</v>
      </c>
      <c r="AA946" s="378">
        <f t="shared" si="2563"/>
        <v>0</v>
      </c>
      <c r="AB946" s="378">
        <f t="shared" si="2563"/>
        <v>0</v>
      </c>
      <c r="AC946" s="378">
        <f t="shared" si="2563"/>
        <v>0</v>
      </c>
      <c r="AD946" s="378">
        <f t="shared" si="2563"/>
        <v>0</v>
      </c>
      <c r="AE946" s="378">
        <f t="shared" si="2563"/>
        <v>0</v>
      </c>
      <c r="AF946" s="378">
        <f t="shared" si="2563"/>
        <v>0</v>
      </c>
      <c r="AG946" s="378">
        <f t="shared" si="2563"/>
        <v>0</v>
      </c>
      <c r="AH946" s="378">
        <f t="shared" si="2563"/>
        <v>0</v>
      </c>
      <c r="AI946" s="378">
        <f t="shared" si="2563"/>
        <v>0</v>
      </c>
      <c r="AJ946" s="378">
        <f t="shared" si="2563"/>
        <v>0</v>
      </c>
      <c r="AK946" s="378">
        <f t="shared" si="2563"/>
        <v>0</v>
      </c>
      <c r="AL946" s="378">
        <f t="shared" si="2563"/>
        <v>0</v>
      </c>
      <c r="AM946" s="629">
        <f t="shared" si="2560"/>
        <v>0</v>
      </c>
    </row>
    <row r="947" spans="1:39">
      <c r="B947" s="324" t="s">
        <v>338</v>
      </c>
      <c r="C947" s="345"/>
      <c r="D947" s="309"/>
      <c r="E947" s="279"/>
      <c r="F947" s="279"/>
      <c r="G947" s="279"/>
      <c r="H947" s="279"/>
      <c r="I947" s="279"/>
      <c r="J947" s="279"/>
      <c r="K947" s="279"/>
      <c r="L947" s="279"/>
      <c r="M947" s="279"/>
      <c r="N947" s="279"/>
      <c r="O947" s="291"/>
      <c r="P947" s="279"/>
      <c r="Q947" s="279"/>
      <c r="R947" s="279"/>
      <c r="S947" s="309"/>
      <c r="T947" s="309"/>
      <c r="U947" s="309"/>
      <c r="V947" s="309"/>
      <c r="W947" s="279"/>
      <c r="X947" s="279"/>
      <c r="Y947" s="378">
        <f t="shared" ref="Y947:AL947" si="2564">Y769*Y939</f>
        <v>0</v>
      </c>
      <c r="Z947" s="378">
        <f t="shared" si="2564"/>
        <v>0</v>
      </c>
      <c r="AA947" s="378">
        <f t="shared" si="2564"/>
        <v>0</v>
      </c>
      <c r="AB947" s="378">
        <f t="shared" si="2564"/>
        <v>0</v>
      </c>
      <c r="AC947" s="378">
        <f t="shared" si="2564"/>
        <v>0</v>
      </c>
      <c r="AD947" s="378">
        <f t="shared" si="2564"/>
        <v>0</v>
      </c>
      <c r="AE947" s="378">
        <f t="shared" si="2564"/>
        <v>0</v>
      </c>
      <c r="AF947" s="378">
        <f t="shared" si="2564"/>
        <v>0</v>
      </c>
      <c r="AG947" s="378">
        <f t="shared" si="2564"/>
        <v>0</v>
      </c>
      <c r="AH947" s="378">
        <f t="shared" si="2564"/>
        <v>0</v>
      </c>
      <c r="AI947" s="378">
        <f t="shared" si="2564"/>
        <v>0</v>
      </c>
      <c r="AJ947" s="378">
        <f t="shared" si="2564"/>
        <v>0</v>
      </c>
      <c r="AK947" s="378">
        <f t="shared" si="2564"/>
        <v>0</v>
      </c>
      <c r="AL947" s="378">
        <f t="shared" si="2564"/>
        <v>0</v>
      </c>
      <c r="AM947" s="629">
        <f t="shared" si="2560"/>
        <v>0</v>
      </c>
    </row>
    <row r="948" spans="1:39">
      <c r="B948" s="324" t="s">
        <v>339</v>
      </c>
      <c r="C948" s="345"/>
      <c r="D948" s="309"/>
      <c r="E948" s="279"/>
      <c r="F948" s="279"/>
      <c r="G948" s="279"/>
      <c r="H948" s="279"/>
      <c r="I948" s="279"/>
      <c r="J948" s="279"/>
      <c r="K948" s="279"/>
      <c r="L948" s="279"/>
      <c r="M948" s="279"/>
      <c r="N948" s="279"/>
      <c r="O948" s="291"/>
      <c r="P948" s="279"/>
      <c r="Q948" s="279"/>
      <c r="R948" s="279"/>
      <c r="S948" s="309"/>
      <c r="T948" s="309"/>
      <c r="U948" s="309"/>
      <c r="V948" s="309"/>
      <c r="W948" s="279"/>
      <c r="X948" s="279"/>
      <c r="Y948" s="378">
        <f>Y936*Y939</f>
        <v>0</v>
      </c>
      <c r="Z948" s="378">
        <f t="shared" ref="Z948:AL948" si="2565">Z936*Z939</f>
        <v>0</v>
      </c>
      <c r="AA948" s="378">
        <f t="shared" si="2565"/>
        <v>0</v>
      </c>
      <c r="AB948" s="378">
        <f t="shared" si="2565"/>
        <v>0</v>
      </c>
      <c r="AC948" s="378">
        <f t="shared" si="2565"/>
        <v>0</v>
      </c>
      <c r="AD948" s="378">
        <f t="shared" si="2565"/>
        <v>0</v>
      </c>
      <c r="AE948" s="378">
        <f t="shared" si="2565"/>
        <v>0</v>
      </c>
      <c r="AF948" s="378">
        <f t="shared" si="2565"/>
        <v>0</v>
      </c>
      <c r="AG948" s="378">
        <f t="shared" si="2565"/>
        <v>0</v>
      </c>
      <c r="AH948" s="378">
        <f t="shared" si="2565"/>
        <v>0</v>
      </c>
      <c r="AI948" s="378">
        <f t="shared" si="2565"/>
        <v>0</v>
      </c>
      <c r="AJ948" s="378">
        <f t="shared" si="2565"/>
        <v>0</v>
      </c>
      <c r="AK948" s="378">
        <f t="shared" si="2565"/>
        <v>0</v>
      </c>
      <c r="AL948" s="378">
        <f t="shared" si="2565"/>
        <v>0</v>
      </c>
      <c r="AM948" s="629">
        <f t="shared" si="2560"/>
        <v>0</v>
      </c>
    </row>
    <row r="949" spans="1:39" ht="15.75">
      <c r="B949" s="349" t="s">
        <v>343</v>
      </c>
      <c r="C949" s="345"/>
      <c r="D949" s="336"/>
      <c r="E949" s="334"/>
      <c r="F949" s="334"/>
      <c r="G949" s="334"/>
      <c r="H949" s="334"/>
      <c r="I949" s="334"/>
      <c r="J949" s="334"/>
      <c r="K949" s="334"/>
      <c r="L949" s="334"/>
      <c r="M949" s="334"/>
      <c r="N949" s="334"/>
      <c r="O949" s="300"/>
      <c r="P949" s="334"/>
      <c r="Q949" s="334"/>
      <c r="R949" s="334"/>
      <c r="S949" s="336"/>
      <c r="T949" s="336"/>
      <c r="U949" s="336"/>
      <c r="V949" s="336"/>
      <c r="W949" s="334"/>
      <c r="X949" s="334"/>
      <c r="Y949" s="346">
        <f>SUM(Y940:Y948)</f>
        <v>0</v>
      </c>
      <c r="Z949" s="346">
        <f t="shared" ref="Z949:AE949" si="2566">SUM(Z940:Z948)</f>
        <v>0</v>
      </c>
      <c r="AA949" s="346">
        <f t="shared" si="2566"/>
        <v>0</v>
      </c>
      <c r="AB949" s="346">
        <f t="shared" si="2566"/>
        <v>0</v>
      </c>
      <c r="AC949" s="346">
        <f t="shared" si="2566"/>
        <v>0</v>
      </c>
      <c r="AD949" s="346">
        <f t="shared" si="2566"/>
        <v>0</v>
      </c>
      <c r="AE949" s="346">
        <f t="shared" si="2566"/>
        <v>0</v>
      </c>
      <c r="AF949" s="346">
        <f>SUM(AF940:AF948)</f>
        <v>0</v>
      </c>
      <c r="AG949" s="346">
        <f t="shared" ref="AG949:AL949" si="2567">SUM(AG940:AG948)</f>
        <v>0</v>
      </c>
      <c r="AH949" s="346">
        <f t="shared" si="2567"/>
        <v>0</v>
      </c>
      <c r="AI949" s="346">
        <f t="shared" si="2567"/>
        <v>0</v>
      </c>
      <c r="AJ949" s="346">
        <f t="shared" si="2567"/>
        <v>0</v>
      </c>
      <c r="AK949" s="346">
        <f t="shared" si="2567"/>
        <v>0</v>
      </c>
      <c r="AL949" s="346">
        <f t="shared" si="2567"/>
        <v>0</v>
      </c>
      <c r="AM949" s="407">
        <f>SUM(AM940:AM948)</f>
        <v>0</v>
      </c>
    </row>
    <row r="950" spans="1:39" ht="15.75">
      <c r="B950" s="349" t="s">
        <v>344</v>
      </c>
      <c r="C950" s="345"/>
      <c r="D950" s="350"/>
      <c r="E950" s="334"/>
      <c r="F950" s="334"/>
      <c r="G950" s="334"/>
      <c r="H950" s="334"/>
      <c r="I950" s="334"/>
      <c r="J950" s="334"/>
      <c r="K950" s="334"/>
      <c r="L950" s="334"/>
      <c r="M950" s="334"/>
      <c r="N950" s="334"/>
      <c r="O950" s="300"/>
      <c r="P950" s="334"/>
      <c r="Q950" s="334"/>
      <c r="R950" s="334"/>
      <c r="S950" s="336"/>
      <c r="T950" s="336"/>
      <c r="U950" s="336"/>
      <c r="V950" s="336"/>
      <c r="W950" s="334"/>
      <c r="X950" s="334"/>
      <c r="Y950" s="347">
        <f>Y937*Y939</f>
        <v>0</v>
      </c>
      <c r="Z950" s="347">
        <f t="shared" ref="Z950:AE950" si="2568">Z937*Z939</f>
        <v>0</v>
      </c>
      <c r="AA950" s="347">
        <f t="shared" si="2568"/>
        <v>0</v>
      </c>
      <c r="AB950" s="347">
        <f t="shared" si="2568"/>
        <v>0</v>
      </c>
      <c r="AC950" s="347">
        <f t="shared" si="2568"/>
        <v>0</v>
      </c>
      <c r="AD950" s="347">
        <f t="shared" si="2568"/>
        <v>0</v>
      </c>
      <c r="AE950" s="347">
        <f t="shared" si="2568"/>
        <v>0</v>
      </c>
      <c r="AF950" s="347">
        <f>AF937*AF939</f>
        <v>0</v>
      </c>
      <c r="AG950" s="347">
        <f t="shared" ref="AG950:AL950" si="2569">AG937*AG939</f>
        <v>0</v>
      </c>
      <c r="AH950" s="347">
        <f t="shared" si="2569"/>
        <v>0</v>
      </c>
      <c r="AI950" s="347">
        <f t="shared" si="2569"/>
        <v>0</v>
      </c>
      <c r="AJ950" s="347">
        <f t="shared" si="2569"/>
        <v>0</v>
      </c>
      <c r="AK950" s="347">
        <f t="shared" si="2569"/>
        <v>0</v>
      </c>
      <c r="AL950" s="347">
        <f t="shared" si="2569"/>
        <v>0</v>
      </c>
      <c r="AM950" s="407">
        <f>SUM(Y950:AL950)</f>
        <v>0</v>
      </c>
    </row>
    <row r="951" spans="1:39" ht="15.75">
      <c r="B951" s="349" t="s">
        <v>345</v>
      </c>
      <c r="C951" s="345"/>
      <c r="D951" s="350"/>
      <c r="E951" s="334"/>
      <c r="F951" s="334"/>
      <c r="G951" s="334"/>
      <c r="H951" s="334"/>
      <c r="I951" s="334"/>
      <c r="J951" s="334"/>
      <c r="K951" s="334"/>
      <c r="L951" s="334"/>
      <c r="M951" s="334"/>
      <c r="N951" s="334"/>
      <c r="O951" s="300"/>
      <c r="P951" s="334"/>
      <c r="Q951" s="334"/>
      <c r="R951" s="334"/>
      <c r="S951" s="350"/>
      <c r="T951" s="350"/>
      <c r="U951" s="350"/>
      <c r="V951" s="350"/>
      <c r="W951" s="334"/>
      <c r="X951" s="334"/>
      <c r="Y951" s="351"/>
      <c r="Z951" s="351"/>
      <c r="AA951" s="351"/>
      <c r="AB951" s="351"/>
      <c r="AC951" s="351"/>
      <c r="AD951" s="351"/>
      <c r="AE951" s="351"/>
      <c r="AF951" s="351"/>
      <c r="AG951" s="351"/>
      <c r="AH951" s="351"/>
      <c r="AI951" s="351"/>
      <c r="AJ951" s="351"/>
      <c r="AK951" s="351"/>
      <c r="AL951" s="351"/>
      <c r="AM951" s="407">
        <f>AM949-AM950</f>
        <v>0</v>
      </c>
    </row>
    <row r="952" spans="1:39">
      <c r="B952" s="324"/>
      <c r="C952" s="350"/>
      <c r="D952" s="350"/>
      <c r="E952" s="334"/>
      <c r="F952" s="334"/>
      <c r="G952" s="334"/>
      <c r="H952" s="334"/>
      <c r="I952" s="334"/>
      <c r="J952" s="334"/>
      <c r="K952" s="334"/>
      <c r="L952" s="334"/>
      <c r="M952" s="334"/>
      <c r="N952" s="334"/>
      <c r="O952" s="300"/>
      <c r="P952" s="334"/>
      <c r="Q952" s="334"/>
      <c r="R952" s="334"/>
      <c r="S952" s="350"/>
      <c r="T952" s="345"/>
      <c r="U952" s="350"/>
      <c r="V952" s="350"/>
      <c r="W952" s="334"/>
      <c r="X952" s="334"/>
      <c r="Y952" s="352"/>
      <c r="Z952" s="352"/>
      <c r="AA952" s="352"/>
      <c r="AB952" s="352"/>
      <c r="AC952" s="352"/>
      <c r="AD952" s="352"/>
      <c r="AE952" s="352"/>
      <c r="AF952" s="352"/>
      <c r="AG952" s="352"/>
      <c r="AH952" s="352"/>
      <c r="AI952" s="352"/>
      <c r="AJ952" s="352"/>
      <c r="AK952" s="352"/>
      <c r="AL952" s="352"/>
      <c r="AM952" s="337"/>
    </row>
    <row r="953" spans="1:39">
      <c r="B953" s="440" t="s">
        <v>340</v>
      </c>
      <c r="C953" s="364"/>
      <c r="D953" s="384"/>
      <c r="E953" s="384"/>
      <c r="F953" s="384"/>
      <c r="G953" s="384"/>
      <c r="H953" s="384"/>
      <c r="I953" s="384"/>
      <c r="J953" s="384"/>
      <c r="K953" s="384"/>
      <c r="L953" s="384"/>
      <c r="M953" s="384"/>
      <c r="N953" s="384"/>
      <c r="O953" s="383"/>
      <c r="P953" s="384"/>
      <c r="Q953" s="384"/>
      <c r="R953" s="384"/>
      <c r="S953" s="364"/>
      <c r="T953" s="385"/>
      <c r="U953" s="385"/>
      <c r="V953" s="384"/>
      <c r="W953" s="384"/>
      <c r="X953" s="385"/>
      <c r="Y953" s="326">
        <f>SUMPRODUCT(E779:E934,Y779:Y934)</f>
        <v>0</v>
      </c>
      <c r="Z953" s="326">
        <f>SUMPRODUCT(E779:E934,Z779:Z934)</f>
        <v>0</v>
      </c>
      <c r="AA953" s="326">
        <f t="shared" ref="AA953:AL953" si="2570">IF(AA777="kw",SUMPRODUCT($N$779:$N$934,$P$779:$P$934,AA779:AA934),SUMPRODUCT($E$779:$E$934,AA779:AA934))</f>
        <v>0</v>
      </c>
      <c r="AB953" s="326">
        <f t="shared" si="2570"/>
        <v>0</v>
      </c>
      <c r="AC953" s="326">
        <f t="shared" si="2570"/>
        <v>0</v>
      </c>
      <c r="AD953" s="326">
        <f t="shared" si="2570"/>
        <v>0</v>
      </c>
      <c r="AE953" s="326">
        <f t="shared" si="2570"/>
        <v>0</v>
      </c>
      <c r="AF953" s="326">
        <f t="shared" si="2570"/>
        <v>0</v>
      </c>
      <c r="AG953" s="326">
        <f t="shared" si="2570"/>
        <v>0</v>
      </c>
      <c r="AH953" s="326">
        <f t="shared" si="2570"/>
        <v>0</v>
      </c>
      <c r="AI953" s="326">
        <f t="shared" si="2570"/>
        <v>0</v>
      </c>
      <c r="AJ953" s="326">
        <f t="shared" si="2570"/>
        <v>0</v>
      </c>
      <c r="AK953" s="326">
        <f t="shared" si="2570"/>
        <v>0</v>
      </c>
      <c r="AL953" s="326">
        <f t="shared" si="2570"/>
        <v>0</v>
      </c>
      <c r="AM953" s="386"/>
    </row>
    <row r="954" spans="1:39" ht="18.75" customHeight="1">
      <c r="B954" s="368" t="s">
        <v>592</v>
      </c>
      <c r="C954" s="387"/>
      <c r="D954" s="388"/>
      <c r="E954" s="388"/>
      <c r="F954" s="388"/>
      <c r="G954" s="388"/>
      <c r="H954" s="388"/>
      <c r="I954" s="388"/>
      <c r="J954" s="388"/>
      <c r="K954" s="388"/>
      <c r="L954" s="388"/>
      <c r="M954" s="388"/>
      <c r="N954" s="388"/>
      <c r="O954" s="388"/>
      <c r="P954" s="388"/>
      <c r="Q954" s="388"/>
      <c r="R954" s="388"/>
      <c r="S954" s="371"/>
      <c r="T954" s="372"/>
      <c r="U954" s="388"/>
      <c r="V954" s="388"/>
      <c r="W954" s="388"/>
      <c r="X954" s="388"/>
      <c r="Y954" s="409"/>
      <c r="Z954" s="409"/>
      <c r="AA954" s="409"/>
      <c r="AB954" s="409"/>
      <c r="AC954" s="409"/>
      <c r="AD954" s="409"/>
      <c r="AE954" s="409"/>
      <c r="AF954" s="409"/>
      <c r="AG954" s="409"/>
      <c r="AH954" s="409"/>
      <c r="AI954" s="409"/>
      <c r="AJ954" s="409"/>
      <c r="AK954" s="409"/>
      <c r="AL954" s="409"/>
      <c r="AM954" s="389"/>
    </row>
    <row r="955" spans="1:39" collapsed="1"/>
    <row r="957" spans="1:39" ht="15.75">
      <c r="B957" s="280" t="s">
        <v>341</v>
      </c>
      <c r="C957" s="281"/>
      <c r="D957" s="590" t="s">
        <v>526</v>
      </c>
      <c r="E957" s="253"/>
      <c r="F957" s="590"/>
      <c r="G957" s="253"/>
      <c r="H957" s="253"/>
      <c r="I957" s="253"/>
      <c r="J957" s="253"/>
      <c r="K957" s="253"/>
      <c r="L957" s="253"/>
      <c r="M957" s="253"/>
      <c r="N957" s="253"/>
      <c r="O957" s="281"/>
      <c r="P957" s="253"/>
      <c r="Q957" s="253"/>
      <c r="R957" s="253"/>
      <c r="S957" s="253"/>
      <c r="T957" s="253"/>
      <c r="U957" s="253"/>
      <c r="V957" s="253"/>
      <c r="W957" s="253"/>
      <c r="X957" s="253"/>
      <c r="Y957" s="270"/>
      <c r="Z957" s="267"/>
      <c r="AA957" s="267"/>
      <c r="AB957" s="267"/>
      <c r="AC957" s="267"/>
      <c r="AD957" s="267"/>
      <c r="AE957" s="267"/>
      <c r="AF957" s="267"/>
      <c r="AG957" s="267"/>
      <c r="AH957" s="267"/>
      <c r="AI957" s="267"/>
      <c r="AJ957" s="267"/>
      <c r="AK957" s="267"/>
      <c r="AL957" s="267"/>
    </row>
    <row r="958" spans="1:39" ht="39.75" customHeight="1">
      <c r="B958" s="812" t="s">
        <v>211</v>
      </c>
      <c r="C958" s="814" t="s">
        <v>33</v>
      </c>
      <c r="D958" s="284" t="s">
        <v>422</v>
      </c>
      <c r="E958" s="816" t="s">
        <v>209</v>
      </c>
      <c r="F958" s="817"/>
      <c r="G958" s="817"/>
      <c r="H958" s="817"/>
      <c r="I958" s="817"/>
      <c r="J958" s="817"/>
      <c r="K958" s="817"/>
      <c r="L958" s="817"/>
      <c r="M958" s="818"/>
      <c r="N958" s="819" t="s">
        <v>213</v>
      </c>
      <c r="O958" s="284" t="s">
        <v>423</v>
      </c>
      <c r="P958" s="816" t="s">
        <v>212</v>
      </c>
      <c r="Q958" s="817"/>
      <c r="R958" s="817"/>
      <c r="S958" s="817"/>
      <c r="T958" s="817"/>
      <c r="U958" s="817"/>
      <c r="V958" s="817"/>
      <c r="W958" s="817"/>
      <c r="X958" s="818"/>
      <c r="Y958" s="809" t="s">
        <v>243</v>
      </c>
      <c r="Z958" s="810"/>
      <c r="AA958" s="810"/>
      <c r="AB958" s="810"/>
      <c r="AC958" s="810"/>
      <c r="AD958" s="810"/>
      <c r="AE958" s="810"/>
      <c r="AF958" s="810"/>
      <c r="AG958" s="810"/>
      <c r="AH958" s="810"/>
      <c r="AI958" s="810"/>
      <c r="AJ958" s="810"/>
      <c r="AK958" s="810"/>
      <c r="AL958" s="810"/>
      <c r="AM958" s="811"/>
    </row>
    <row r="959" spans="1:39" ht="65.25" customHeight="1">
      <c r="B959" s="813"/>
      <c r="C959" s="815"/>
      <c r="D959" s="285">
        <v>2020</v>
      </c>
      <c r="E959" s="285">
        <v>2021</v>
      </c>
      <c r="F959" s="285">
        <v>2022</v>
      </c>
      <c r="G959" s="285">
        <v>2023</v>
      </c>
      <c r="H959" s="285">
        <v>2024</v>
      </c>
      <c r="I959" s="285">
        <v>2025</v>
      </c>
      <c r="J959" s="285">
        <v>2026</v>
      </c>
      <c r="K959" s="285">
        <v>2027</v>
      </c>
      <c r="L959" s="285">
        <v>2028</v>
      </c>
      <c r="M959" s="285">
        <v>2029</v>
      </c>
      <c r="N959" s="820"/>
      <c r="O959" s="285">
        <v>2020</v>
      </c>
      <c r="P959" s="285">
        <v>2021</v>
      </c>
      <c r="Q959" s="285">
        <v>2022</v>
      </c>
      <c r="R959" s="285">
        <v>2023</v>
      </c>
      <c r="S959" s="285">
        <v>2024</v>
      </c>
      <c r="T959" s="285">
        <v>2025</v>
      </c>
      <c r="U959" s="285">
        <v>2026</v>
      </c>
      <c r="V959" s="285">
        <v>2027</v>
      </c>
      <c r="W959" s="285">
        <v>2028</v>
      </c>
      <c r="X959" s="285">
        <v>2029</v>
      </c>
      <c r="Y959" s="285" t="str">
        <f>'1.  LRAMVA Summary'!D52</f>
        <v>Residential</v>
      </c>
      <c r="Z959" s="285" t="str">
        <f>'1.  LRAMVA Summary'!E52</f>
        <v>GS&lt;50 kW</v>
      </c>
      <c r="AA959" s="285" t="str">
        <f>'1.  LRAMVA Summary'!F52</f>
        <v>General Service 50 to 4,999 kW</v>
      </c>
      <c r="AB959" s="285" t="str">
        <f>'1.  LRAMVA Summary'!G52</f>
        <v>Large Use</v>
      </c>
      <c r="AC959" s="285" t="str">
        <f>'1.  LRAMVA Summary'!H52</f>
        <v>Large Use 2</v>
      </c>
      <c r="AD959" s="285" t="str">
        <f>'1.  LRAMVA Summary'!I52</f>
        <v>Street Lighting</v>
      </c>
      <c r="AE959" s="285" t="str">
        <f>'1.  LRAMVA Summary'!J52</f>
        <v>Unmetered Scattered Load</v>
      </c>
      <c r="AF959" s="285" t="str">
        <f>'1.  LRAMVA Summary'!K52</f>
        <v/>
      </c>
      <c r="AG959" s="285" t="str">
        <f>'1.  LRAMVA Summary'!L52</f>
        <v/>
      </c>
      <c r="AH959" s="285" t="str">
        <f>'1.  LRAMVA Summary'!M52</f>
        <v/>
      </c>
      <c r="AI959" s="285" t="str">
        <f>'1.  LRAMVA Summary'!N52</f>
        <v/>
      </c>
      <c r="AJ959" s="285" t="str">
        <f>'1.  LRAMVA Summary'!O52</f>
        <v/>
      </c>
      <c r="AK959" s="285" t="str">
        <f>'1.  LRAMVA Summary'!P52</f>
        <v/>
      </c>
      <c r="AL959" s="285" t="str">
        <f>'1.  LRAMVA Summary'!Q52</f>
        <v/>
      </c>
      <c r="AM959" s="287" t="str">
        <f>'1.  LRAMVA Summary'!R52</f>
        <v>Total</v>
      </c>
    </row>
    <row r="960" spans="1:39" ht="15" customHeight="1">
      <c r="A960" s="532"/>
      <c r="B960" s="518" t="s">
        <v>504</v>
      </c>
      <c r="C960" s="289"/>
      <c r="D960" s="289"/>
      <c r="E960" s="289"/>
      <c r="F960" s="289"/>
      <c r="G960" s="289"/>
      <c r="H960" s="289"/>
      <c r="I960" s="289"/>
      <c r="J960" s="289"/>
      <c r="K960" s="289"/>
      <c r="L960" s="289"/>
      <c r="M960" s="289"/>
      <c r="N960" s="290"/>
      <c r="O960" s="289"/>
      <c r="P960" s="289"/>
      <c r="Q960" s="289"/>
      <c r="R960" s="289"/>
      <c r="S960" s="289"/>
      <c r="T960" s="289"/>
      <c r="U960" s="289"/>
      <c r="V960" s="289"/>
      <c r="W960" s="289"/>
      <c r="X960" s="289"/>
      <c r="Y960" s="291" t="str">
        <f>'1.  LRAMVA Summary'!D53</f>
        <v>kWh</v>
      </c>
      <c r="Z960" s="291" t="str">
        <f>'1.  LRAMVA Summary'!E53</f>
        <v>kWh</v>
      </c>
      <c r="AA960" s="291" t="str">
        <f>'1.  LRAMVA Summary'!F53</f>
        <v>kW</v>
      </c>
      <c r="AB960" s="291" t="str">
        <f>'1.  LRAMVA Summary'!G53</f>
        <v>kW</v>
      </c>
      <c r="AC960" s="291" t="str">
        <f>'1.  LRAMVA Summary'!H53</f>
        <v>kW</v>
      </c>
      <c r="AD960" s="291" t="str">
        <f>'1.  LRAMVA Summary'!I53</f>
        <v>kW</v>
      </c>
      <c r="AE960" s="291" t="str">
        <f>'1.  LRAMVA Summary'!J53</f>
        <v>kWh</v>
      </c>
      <c r="AF960" s="291">
        <f>'1.  LRAMVA Summary'!K53</f>
        <v>0</v>
      </c>
      <c r="AG960" s="291">
        <f>'1.  LRAMVA Summary'!L53</f>
        <v>0</v>
      </c>
      <c r="AH960" s="291">
        <f>'1.  LRAMVA Summary'!M53</f>
        <v>0</v>
      </c>
      <c r="AI960" s="291">
        <f>'1.  LRAMVA Summary'!N53</f>
        <v>0</v>
      </c>
      <c r="AJ960" s="291">
        <f>'1.  LRAMVA Summary'!O53</f>
        <v>0</v>
      </c>
      <c r="AK960" s="291">
        <f>'1.  LRAMVA Summary'!P53</f>
        <v>0</v>
      </c>
      <c r="AL960" s="291">
        <f>'1.  LRAMVA Summary'!Q53</f>
        <v>0</v>
      </c>
      <c r="AM960" s="292"/>
    </row>
    <row r="961" spans="1:39" ht="15" hidden="1" customHeight="1" outlineLevel="1">
      <c r="A961" s="532"/>
      <c r="B961" s="504" t="s">
        <v>497</v>
      </c>
      <c r="C961" s="289"/>
      <c r="D961" s="289"/>
      <c r="E961" s="289"/>
      <c r="F961" s="289"/>
      <c r="G961" s="289"/>
      <c r="H961" s="289"/>
      <c r="I961" s="289"/>
      <c r="J961" s="289"/>
      <c r="K961" s="289"/>
      <c r="L961" s="289"/>
      <c r="M961" s="289"/>
      <c r="N961" s="290"/>
      <c r="O961" s="289"/>
      <c r="P961" s="289"/>
      <c r="Q961" s="289"/>
      <c r="R961" s="289"/>
      <c r="S961" s="289"/>
      <c r="T961" s="289"/>
      <c r="U961" s="289"/>
      <c r="V961" s="289"/>
      <c r="W961" s="289"/>
      <c r="X961" s="289"/>
      <c r="Y961" s="291"/>
      <c r="Z961" s="291"/>
      <c r="AA961" s="291"/>
      <c r="AB961" s="291"/>
      <c r="AC961" s="291"/>
      <c r="AD961" s="291"/>
      <c r="AE961" s="291"/>
      <c r="AF961" s="291"/>
      <c r="AG961" s="291"/>
      <c r="AH961" s="291"/>
      <c r="AI961" s="291"/>
      <c r="AJ961" s="291"/>
      <c r="AK961" s="291"/>
      <c r="AL961" s="291"/>
      <c r="AM961" s="292"/>
    </row>
    <row r="962" spans="1:39" ht="15" hidden="1" customHeight="1" outlineLevel="1">
      <c r="A962" s="532">
        <v>1</v>
      </c>
      <c r="B962" s="428" t="s">
        <v>95</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32"/>
      <c r="B963" s="294" t="s">
        <v>346</v>
      </c>
      <c r="C963" s="291" t="s">
        <v>163</v>
      </c>
      <c r="D963" s="295"/>
      <c r="E963" s="295"/>
      <c r="F963" s="295"/>
      <c r="G963" s="295"/>
      <c r="H963" s="295"/>
      <c r="I963" s="295"/>
      <c r="J963" s="295"/>
      <c r="K963" s="295"/>
      <c r="L963" s="295"/>
      <c r="M963" s="295"/>
      <c r="N963" s="468"/>
      <c r="O963" s="295"/>
      <c r="P963" s="295"/>
      <c r="Q963" s="295"/>
      <c r="R963" s="295"/>
      <c r="S963" s="295"/>
      <c r="T963" s="295"/>
      <c r="U963" s="295"/>
      <c r="V963" s="295"/>
      <c r="W963" s="295"/>
      <c r="X963" s="295"/>
      <c r="Y963" s="411">
        <f>Y962</f>
        <v>0</v>
      </c>
      <c r="Z963" s="411">
        <f t="shared" ref="Z963" si="2571">Z962</f>
        <v>0</v>
      </c>
      <c r="AA963" s="411">
        <f t="shared" ref="AA963" si="2572">AA962</f>
        <v>0</v>
      </c>
      <c r="AB963" s="411">
        <f t="shared" ref="AB963" si="2573">AB962</f>
        <v>0</v>
      </c>
      <c r="AC963" s="411">
        <f t="shared" ref="AC963" si="2574">AC962</f>
        <v>0</v>
      </c>
      <c r="AD963" s="411">
        <f t="shared" ref="AD963" si="2575">AD962</f>
        <v>0</v>
      </c>
      <c r="AE963" s="411">
        <f t="shared" ref="AE963" si="2576">AE962</f>
        <v>0</v>
      </c>
      <c r="AF963" s="411">
        <f t="shared" ref="AF963" si="2577">AF962</f>
        <v>0</v>
      </c>
      <c r="AG963" s="411">
        <f t="shared" ref="AG963" si="2578">AG962</f>
        <v>0</v>
      </c>
      <c r="AH963" s="411">
        <f t="shared" ref="AH963" si="2579">AH962</f>
        <v>0</v>
      </c>
      <c r="AI963" s="411">
        <f t="shared" ref="AI963" si="2580">AI962</f>
        <v>0</v>
      </c>
      <c r="AJ963" s="411">
        <f t="shared" ref="AJ963" si="2581">AJ962</f>
        <v>0</v>
      </c>
      <c r="AK963" s="411">
        <f t="shared" ref="AK963" si="2582">AK962</f>
        <v>0</v>
      </c>
      <c r="AL963" s="411">
        <f t="shared" ref="AL963" si="2583">AL962</f>
        <v>0</v>
      </c>
      <c r="AM963" s="297"/>
    </row>
    <row r="964" spans="1:39" ht="15" hidden="1" customHeight="1" outlineLevel="1">
      <c r="A964" s="532"/>
      <c r="B964" s="298"/>
      <c r="C964" s="299"/>
      <c r="D964" s="299"/>
      <c r="E964" s="299"/>
      <c r="F964" s="299"/>
      <c r="G964" s="299"/>
      <c r="H964" s="299"/>
      <c r="I964" s="299"/>
      <c r="J964" s="299"/>
      <c r="K964" s="299"/>
      <c r="L964" s="299"/>
      <c r="M964" s="299"/>
      <c r="N964" s="300"/>
      <c r="O964" s="299"/>
      <c r="P964" s="299"/>
      <c r="Q964" s="299"/>
      <c r="R964" s="299"/>
      <c r="S964" s="299"/>
      <c r="T964" s="299"/>
      <c r="U964" s="299"/>
      <c r="V964" s="299"/>
      <c r="W964" s="299"/>
      <c r="X964" s="299"/>
      <c r="Y964" s="412"/>
      <c r="Z964" s="413"/>
      <c r="AA964" s="413"/>
      <c r="AB964" s="413"/>
      <c r="AC964" s="413"/>
      <c r="AD964" s="413"/>
      <c r="AE964" s="413"/>
      <c r="AF964" s="413"/>
      <c r="AG964" s="413"/>
      <c r="AH964" s="413"/>
      <c r="AI964" s="413"/>
      <c r="AJ964" s="413"/>
      <c r="AK964" s="413"/>
      <c r="AL964" s="413"/>
      <c r="AM964" s="302"/>
    </row>
    <row r="965" spans="1:39" ht="15" hidden="1" customHeight="1" outlineLevel="1">
      <c r="A965" s="532">
        <v>2</v>
      </c>
      <c r="B965" s="428" t="s">
        <v>96</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32"/>
      <c r="B966" s="294" t="s">
        <v>346</v>
      </c>
      <c r="C966" s="291" t="s">
        <v>163</v>
      </c>
      <c r="D966" s="295"/>
      <c r="E966" s="295"/>
      <c r="F966" s="295"/>
      <c r="G966" s="295"/>
      <c r="H966" s="295"/>
      <c r="I966" s="295"/>
      <c r="J966" s="295"/>
      <c r="K966" s="295"/>
      <c r="L966" s="295"/>
      <c r="M966" s="295"/>
      <c r="N966" s="468"/>
      <c r="O966" s="295"/>
      <c r="P966" s="295"/>
      <c r="Q966" s="295"/>
      <c r="R966" s="295"/>
      <c r="S966" s="295"/>
      <c r="T966" s="295"/>
      <c r="U966" s="295"/>
      <c r="V966" s="295"/>
      <c r="W966" s="295"/>
      <c r="X966" s="295"/>
      <c r="Y966" s="411">
        <f>Y965</f>
        <v>0</v>
      </c>
      <c r="Z966" s="411">
        <f t="shared" ref="Z966" si="2584">Z965</f>
        <v>0</v>
      </c>
      <c r="AA966" s="411">
        <f t="shared" ref="AA966" si="2585">AA965</f>
        <v>0</v>
      </c>
      <c r="AB966" s="411">
        <f t="shared" ref="AB966" si="2586">AB965</f>
        <v>0</v>
      </c>
      <c r="AC966" s="411">
        <f t="shared" ref="AC966" si="2587">AC965</f>
        <v>0</v>
      </c>
      <c r="AD966" s="411">
        <f t="shared" ref="AD966" si="2588">AD965</f>
        <v>0</v>
      </c>
      <c r="AE966" s="411">
        <f t="shared" ref="AE966" si="2589">AE965</f>
        <v>0</v>
      </c>
      <c r="AF966" s="411">
        <f t="shared" ref="AF966" si="2590">AF965</f>
        <v>0</v>
      </c>
      <c r="AG966" s="411">
        <f t="shared" ref="AG966" si="2591">AG965</f>
        <v>0</v>
      </c>
      <c r="AH966" s="411">
        <f t="shared" ref="AH966" si="2592">AH965</f>
        <v>0</v>
      </c>
      <c r="AI966" s="411">
        <f t="shared" ref="AI966" si="2593">AI965</f>
        <v>0</v>
      </c>
      <c r="AJ966" s="411">
        <f t="shared" ref="AJ966" si="2594">AJ965</f>
        <v>0</v>
      </c>
      <c r="AK966" s="411">
        <f t="shared" ref="AK966" si="2595">AK965</f>
        <v>0</v>
      </c>
      <c r="AL966" s="411">
        <f t="shared" ref="AL966" si="2596">AL965</f>
        <v>0</v>
      </c>
      <c r="AM966" s="297"/>
    </row>
    <row r="967" spans="1:39" ht="15" hidden="1" customHeight="1" outlineLevel="1">
      <c r="A967" s="532"/>
      <c r="B967" s="298"/>
      <c r="C967" s="299"/>
      <c r="D967" s="304"/>
      <c r="E967" s="304"/>
      <c r="F967" s="304"/>
      <c r="G967" s="304"/>
      <c r="H967" s="304"/>
      <c r="I967" s="304"/>
      <c r="J967" s="304"/>
      <c r="K967" s="304"/>
      <c r="L967" s="304"/>
      <c r="M967" s="304"/>
      <c r="N967" s="300"/>
      <c r="O967" s="304"/>
      <c r="P967" s="304"/>
      <c r="Q967" s="304"/>
      <c r="R967" s="304"/>
      <c r="S967" s="304"/>
      <c r="T967" s="304"/>
      <c r="U967" s="304"/>
      <c r="V967" s="304"/>
      <c r="W967" s="304"/>
      <c r="X967" s="304"/>
      <c r="Y967" s="412"/>
      <c r="Z967" s="413"/>
      <c r="AA967" s="413"/>
      <c r="AB967" s="413"/>
      <c r="AC967" s="413"/>
      <c r="AD967" s="413"/>
      <c r="AE967" s="413"/>
      <c r="AF967" s="413"/>
      <c r="AG967" s="413"/>
      <c r="AH967" s="413"/>
      <c r="AI967" s="413"/>
      <c r="AJ967" s="413"/>
      <c r="AK967" s="413"/>
      <c r="AL967" s="413"/>
      <c r="AM967" s="302"/>
    </row>
    <row r="968" spans="1:39" ht="15" hidden="1" customHeight="1" outlineLevel="1">
      <c r="A968" s="532">
        <v>3</v>
      </c>
      <c r="B968" s="428" t="s">
        <v>97</v>
      </c>
      <c r="C968" s="291" t="s">
        <v>25</v>
      </c>
      <c r="D968" s="295"/>
      <c r="E968" s="295"/>
      <c r="F968" s="295"/>
      <c r="G968" s="295"/>
      <c r="H968" s="295"/>
      <c r="I968" s="295"/>
      <c r="J968" s="295"/>
      <c r="K968" s="295"/>
      <c r="L968" s="295"/>
      <c r="M968" s="295"/>
      <c r="N968" s="291"/>
      <c r="O968" s="295"/>
      <c r="P968" s="295"/>
      <c r="Q968" s="295"/>
      <c r="R968" s="295"/>
      <c r="S968" s="295"/>
      <c r="T968" s="295"/>
      <c r="U968" s="295"/>
      <c r="V968" s="295"/>
      <c r="W968" s="295"/>
      <c r="X968" s="295"/>
      <c r="Y968" s="415"/>
      <c r="Z968" s="415"/>
      <c r="AA968" s="415"/>
      <c r="AB968" s="415"/>
      <c r="AC968" s="415"/>
      <c r="AD968" s="415"/>
      <c r="AE968" s="415"/>
      <c r="AF968" s="410"/>
      <c r="AG968" s="410"/>
      <c r="AH968" s="410"/>
      <c r="AI968" s="410"/>
      <c r="AJ968" s="410"/>
      <c r="AK968" s="410"/>
      <c r="AL968" s="410"/>
      <c r="AM968" s="296">
        <f>SUM(Y968:AL968)</f>
        <v>0</v>
      </c>
    </row>
    <row r="969" spans="1:39" ht="15" hidden="1" customHeight="1" outlineLevel="1">
      <c r="A969" s="532"/>
      <c r="B969" s="294" t="s">
        <v>346</v>
      </c>
      <c r="C969" s="291" t="s">
        <v>163</v>
      </c>
      <c r="D969" s="295"/>
      <c r="E969" s="295"/>
      <c r="F969" s="295"/>
      <c r="G969" s="295"/>
      <c r="H969" s="295"/>
      <c r="I969" s="295"/>
      <c r="J969" s="295"/>
      <c r="K969" s="295"/>
      <c r="L969" s="295"/>
      <c r="M969" s="295"/>
      <c r="N969" s="468"/>
      <c r="O969" s="295"/>
      <c r="P969" s="295"/>
      <c r="Q969" s="295"/>
      <c r="R969" s="295"/>
      <c r="S969" s="295"/>
      <c r="T969" s="295"/>
      <c r="U969" s="295"/>
      <c r="V969" s="295"/>
      <c r="W969" s="295"/>
      <c r="X969" s="295"/>
      <c r="Y969" s="411">
        <f>Y968</f>
        <v>0</v>
      </c>
      <c r="Z969" s="411">
        <f t="shared" ref="Z969" si="2597">Z968</f>
        <v>0</v>
      </c>
      <c r="AA969" s="411">
        <f t="shared" ref="AA969" si="2598">AA968</f>
        <v>0</v>
      </c>
      <c r="AB969" s="411">
        <f t="shared" ref="AB969" si="2599">AB968</f>
        <v>0</v>
      </c>
      <c r="AC969" s="411">
        <f t="shared" ref="AC969" si="2600">AC968</f>
        <v>0</v>
      </c>
      <c r="AD969" s="411">
        <f t="shared" ref="AD969" si="2601">AD968</f>
        <v>0</v>
      </c>
      <c r="AE969" s="411">
        <f t="shared" ref="AE969" si="2602">AE968</f>
        <v>0</v>
      </c>
      <c r="AF969" s="411">
        <f t="shared" ref="AF969" si="2603">AF968</f>
        <v>0</v>
      </c>
      <c r="AG969" s="411">
        <f t="shared" ref="AG969" si="2604">AG968</f>
        <v>0</v>
      </c>
      <c r="AH969" s="411">
        <f t="shared" ref="AH969" si="2605">AH968</f>
        <v>0</v>
      </c>
      <c r="AI969" s="411">
        <f t="shared" ref="AI969" si="2606">AI968</f>
        <v>0</v>
      </c>
      <c r="AJ969" s="411">
        <f t="shared" ref="AJ969" si="2607">AJ968</f>
        <v>0</v>
      </c>
      <c r="AK969" s="411">
        <f t="shared" ref="AK969" si="2608">AK968</f>
        <v>0</v>
      </c>
      <c r="AL969" s="411">
        <f t="shared" ref="AL969" si="2609">AL968</f>
        <v>0</v>
      </c>
      <c r="AM969" s="297"/>
    </row>
    <row r="970" spans="1:39" ht="15" hidden="1" customHeight="1" outlineLevel="1">
      <c r="A970" s="532"/>
      <c r="B970" s="294"/>
      <c r="C970" s="305"/>
      <c r="D970" s="291"/>
      <c r="E970" s="291"/>
      <c r="F970" s="291"/>
      <c r="G970" s="291"/>
      <c r="H970" s="291"/>
      <c r="I970" s="291"/>
      <c r="J970" s="291"/>
      <c r="K970" s="291"/>
      <c r="L970" s="291"/>
      <c r="M970" s="291"/>
      <c r="N970" s="291"/>
      <c r="O970" s="291"/>
      <c r="P970" s="291"/>
      <c r="Q970" s="291"/>
      <c r="R970" s="291"/>
      <c r="S970" s="291"/>
      <c r="T970" s="291"/>
      <c r="U970" s="291"/>
      <c r="V970" s="291"/>
      <c r="W970" s="291"/>
      <c r="X970" s="291"/>
      <c r="Y970" s="412"/>
      <c r="Z970" s="412"/>
      <c r="AA970" s="412"/>
      <c r="AB970" s="412"/>
      <c r="AC970" s="412"/>
      <c r="AD970" s="412"/>
      <c r="AE970" s="412"/>
      <c r="AF970" s="412"/>
      <c r="AG970" s="412"/>
      <c r="AH970" s="412"/>
      <c r="AI970" s="412"/>
      <c r="AJ970" s="412"/>
      <c r="AK970" s="412"/>
      <c r="AL970" s="412"/>
      <c r="AM970" s="306"/>
    </row>
    <row r="971" spans="1:39" ht="15" hidden="1" customHeight="1" outlineLevel="1">
      <c r="A971" s="532">
        <v>4</v>
      </c>
      <c r="B971" s="520" t="s">
        <v>682</v>
      </c>
      <c r="C971" s="291" t="s">
        <v>25</v>
      </c>
      <c r="D971" s="295"/>
      <c r="E971" s="295"/>
      <c r="F971" s="295"/>
      <c r="G971" s="295"/>
      <c r="H971" s="295"/>
      <c r="I971" s="295"/>
      <c r="J971" s="295"/>
      <c r="K971" s="295"/>
      <c r="L971" s="295"/>
      <c r="M971" s="295"/>
      <c r="N971" s="291"/>
      <c r="O971" s="295"/>
      <c r="P971" s="295"/>
      <c r="Q971" s="295"/>
      <c r="R971" s="295"/>
      <c r="S971" s="295"/>
      <c r="T971" s="295"/>
      <c r="U971" s="295"/>
      <c r="V971" s="295"/>
      <c r="W971" s="295"/>
      <c r="X971" s="295"/>
      <c r="Y971" s="415"/>
      <c r="Z971" s="415"/>
      <c r="AA971" s="415"/>
      <c r="AB971" s="415"/>
      <c r="AC971" s="415"/>
      <c r="AD971" s="415"/>
      <c r="AE971" s="415"/>
      <c r="AF971" s="410"/>
      <c r="AG971" s="410"/>
      <c r="AH971" s="410"/>
      <c r="AI971" s="410"/>
      <c r="AJ971" s="410"/>
      <c r="AK971" s="410"/>
      <c r="AL971" s="410"/>
      <c r="AM971" s="296">
        <f>SUM(Y971:AL971)</f>
        <v>0</v>
      </c>
    </row>
    <row r="972" spans="1:39" ht="15" hidden="1" customHeight="1" outlineLevel="1">
      <c r="A972" s="532"/>
      <c r="B972" s="294" t="s">
        <v>346</v>
      </c>
      <c r="C972" s="291" t="s">
        <v>163</v>
      </c>
      <c r="D972" s="295"/>
      <c r="E972" s="295"/>
      <c r="F972" s="295"/>
      <c r="G972" s="295"/>
      <c r="H972" s="295"/>
      <c r="I972" s="295"/>
      <c r="J972" s="295"/>
      <c r="K972" s="295"/>
      <c r="L972" s="295"/>
      <c r="M972" s="295"/>
      <c r="N972" s="468"/>
      <c r="O972" s="295"/>
      <c r="P972" s="295"/>
      <c r="Q972" s="295"/>
      <c r="R972" s="295"/>
      <c r="S972" s="295"/>
      <c r="T972" s="295"/>
      <c r="U972" s="295"/>
      <c r="V972" s="295"/>
      <c r="W972" s="295"/>
      <c r="X972" s="295"/>
      <c r="Y972" s="411">
        <f>Y971</f>
        <v>0</v>
      </c>
      <c r="Z972" s="411">
        <f t="shared" ref="Z972" si="2610">Z971</f>
        <v>0</v>
      </c>
      <c r="AA972" s="411">
        <f t="shared" ref="AA972" si="2611">AA971</f>
        <v>0</v>
      </c>
      <c r="AB972" s="411">
        <f t="shared" ref="AB972" si="2612">AB971</f>
        <v>0</v>
      </c>
      <c r="AC972" s="411">
        <f t="shared" ref="AC972" si="2613">AC971</f>
        <v>0</v>
      </c>
      <c r="AD972" s="411">
        <f t="shared" ref="AD972" si="2614">AD971</f>
        <v>0</v>
      </c>
      <c r="AE972" s="411">
        <f t="shared" ref="AE972" si="2615">AE971</f>
        <v>0</v>
      </c>
      <c r="AF972" s="411">
        <f t="shared" ref="AF972" si="2616">AF971</f>
        <v>0</v>
      </c>
      <c r="AG972" s="411">
        <f t="shared" ref="AG972" si="2617">AG971</f>
        <v>0</v>
      </c>
      <c r="AH972" s="411">
        <f t="shared" ref="AH972" si="2618">AH971</f>
        <v>0</v>
      </c>
      <c r="AI972" s="411">
        <f t="shared" ref="AI972" si="2619">AI971</f>
        <v>0</v>
      </c>
      <c r="AJ972" s="411">
        <f t="shared" ref="AJ972" si="2620">AJ971</f>
        <v>0</v>
      </c>
      <c r="AK972" s="411">
        <f t="shared" ref="AK972" si="2621">AK971</f>
        <v>0</v>
      </c>
      <c r="AL972" s="411">
        <f t="shared" ref="AL972" si="2622">AL971</f>
        <v>0</v>
      </c>
      <c r="AM972" s="297"/>
    </row>
    <row r="973" spans="1:39" ht="15" hidden="1" customHeight="1" outlineLevel="1">
      <c r="A973" s="532"/>
      <c r="B973" s="294"/>
      <c r="C973" s="305"/>
      <c r="D973" s="304"/>
      <c r="E973" s="304"/>
      <c r="F973" s="304"/>
      <c r="G973" s="304"/>
      <c r="H973" s="304"/>
      <c r="I973" s="304"/>
      <c r="J973" s="304"/>
      <c r="K973" s="304"/>
      <c r="L973" s="304"/>
      <c r="M973" s="304"/>
      <c r="N973" s="291"/>
      <c r="O973" s="304"/>
      <c r="P973" s="304"/>
      <c r="Q973" s="304"/>
      <c r="R973" s="304"/>
      <c r="S973" s="304"/>
      <c r="T973" s="304"/>
      <c r="U973" s="304"/>
      <c r="V973" s="304"/>
      <c r="W973" s="304"/>
      <c r="X973" s="304"/>
      <c r="Y973" s="412"/>
      <c r="Z973" s="412"/>
      <c r="AA973" s="412"/>
      <c r="AB973" s="412"/>
      <c r="AC973" s="412"/>
      <c r="AD973" s="412"/>
      <c r="AE973" s="412"/>
      <c r="AF973" s="412"/>
      <c r="AG973" s="412"/>
      <c r="AH973" s="412"/>
      <c r="AI973" s="412"/>
      <c r="AJ973" s="412"/>
      <c r="AK973" s="412"/>
      <c r="AL973" s="412"/>
      <c r="AM973" s="306"/>
    </row>
    <row r="974" spans="1:39" ht="15" hidden="1" customHeight="1" outlineLevel="1">
      <c r="A974" s="532">
        <v>5</v>
      </c>
      <c r="B974" s="428" t="s">
        <v>98</v>
      </c>
      <c r="C974" s="291" t="s">
        <v>25</v>
      </c>
      <c r="D974" s="295"/>
      <c r="E974" s="295"/>
      <c r="F974" s="295"/>
      <c r="G974" s="295"/>
      <c r="H974" s="295"/>
      <c r="I974" s="295"/>
      <c r="J974" s="295"/>
      <c r="K974" s="295"/>
      <c r="L974" s="295"/>
      <c r="M974" s="295"/>
      <c r="N974" s="291"/>
      <c r="O974" s="295"/>
      <c r="P974" s="295"/>
      <c r="Q974" s="295"/>
      <c r="R974" s="295"/>
      <c r="S974" s="295"/>
      <c r="T974" s="295"/>
      <c r="U974" s="295"/>
      <c r="V974" s="295"/>
      <c r="W974" s="295"/>
      <c r="X974" s="295"/>
      <c r="Y974" s="415"/>
      <c r="Z974" s="415"/>
      <c r="AA974" s="415"/>
      <c r="AB974" s="415"/>
      <c r="AC974" s="415"/>
      <c r="AD974" s="415"/>
      <c r="AE974" s="415"/>
      <c r="AF974" s="410"/>
      <c r="AG974" s="410"/>
      <c r="AH974" s="410"/>
      <c r="AI974" s="410"/>
      <c r="AJ974" s="410"/>
      <c r="AK974" s="410"/>
      <c r="AL974" s="410"/>
      <c r="AM974" s="296">
        <f>SUM(Y974:AL974)</f>
        <v>0</v>
      </c>
    </row>
    <row r="975" spans="1:39" ht="15" hidden="1" customHeight="1" outlineLevel="1">
      <c r="A975" s="532"/>
      <c r="B975" s="294" t="s">
        <v>346</v>
      </c>
      <c r="C975" s="291" t="s">
        <v>163</v>
      </c>
      <c r="D975" s="295"/>
      <c r="E975" s="295"/>
      <c r="F975" s="295"/>
      <c r="G975" s="295"/>
      <c r="H975" s="295"/>
      <c r="I975" s="295"/>
      <c r="J975" s="295"/>
      <c r="K975" s="295"/>
      <c r="L975" s="295"/>
      <c r="M975" s="295"/>
      <c r="N975" s="468"/>
      <c r="O975" s="295"/>
      <c r="P975" s="295"/>
      <c r="Q975" s="295"/>
      <c r="R975" s="295"/>
      <c r="S975" s="295"/>
      <c r="T975" s="295"/>
      <c r="U975" s="295"/>
      <c r="V975" s="295"/>
      <c r="W975" s="295"/>
      <c r="X975" s="295"/>
      <c r="Y975" s="411">
        <f>Y974</f>
        <v>0</v>
      </c>
      <c r="Z975" s="411">
        <f t="shared" ref="Z975" si="2623">Z974</f>
        <v>0</v>
      </c>
      <c r="AA975" s="411">
        <f t="shared" ref="AA975" si="2624">AA974</f>
        <v>0</v>
      </c>
      <c r="AB975" s="411">
        <f t="shared" ref="AB975" si="2625">AB974</f>
        <v>0</v>
      </c>
      <c r="AC975" s="411">
        <f t="shared" ref="AC975" si="2626">AC974</f>
        <v>0</v>
      </c>
      <c r="AD975" s="411">
        <f t="shared" ref="AD975" si="2627">AD974</f>
        <v>0</v>
      </c>
      <c r="AE975" s="411">
        <f t="shared" ref="AE975" si="2628">AE974</f>
        <v>0</v>
      </c>
      <c r="AF975" s="411">
        <f t="shared" ref="AF975" si="2629">AF974</f>
        <v>0</v>
      </c>
      <c r="AG975" s="411">
        <f t="shared" ref="AG975" si="2630">AG974</f>
        <v>0</v>
      </c>
      <c r="AH975" s="411">
        <f t="shared" ref="AH975" si="2631">AH974</f>
        <v>0</v>
      </c>
      <c r="AI975" s="411">
        <f t="shared" ref="AI975" si="2632">AI974</f>
        <v>0</v>
      </c>
      <c r="AJ975" s="411">
        <f t="shared" ref="AJ975" si="2633">AJ974</f>
        <v>0</v>
      </c>
      <c r="AK975" s="411">
        <f t="shared" ref="AK975" si="2634">AK974</f>
        <v>0</v>
      </c>
      <c r="AL975" s="411">
        <f t="shared" ref="AL975" si="2635">AL974</f>
        <v>0</v>
      </c>
      <c r="AM975" s="297"/>
    </row>
    <row r="976" spans="1:39" ht="15" hidden="1" customHeight="1" outlineLevel="1">
      <c r="A976" s="532"/>
      <c r="B976" s="294"/>
      <c r="C976" s="291"/>
      <c r="D976" s="291"/>
      <c r="E976" s="291"/>
      <c r="F976" s="291"/>
      <c r="G976" s="291"/>
      <c r="H976" s="291"/>
      <c r="I976" s="291"/>
      <c r="J976" s="291"/>
      <c r="K976" s="291"/>
      <c r="L976" s="291"/>
      <c r="M976" s="291"/>
      <c r="N976" s="291"/>
      <c r="O976" s="291"/>
      <c r="P976" s="291"/>
      <c r="Q976" s="291"/>
      <c r="R976" s="291"/>
      <c r="S976" s="291"/>
      <c r="T976" s="291"/>
      <c r="U976" s="291"/>
      <c r="V976" s="291"/>
      <c r="W976" s="291"/>
      <c r="X976" s="291"/>
      <c r="Y976" s="422"/>
      <c r="Z976" s="423"/>
      <c r="AA976" s="423"/>
      <c r="AB976" s="423"/>
      <c r="AC976" s="423"/>
      <c r="AD976" s="423"/>
      <c r="AE976" s="423"/>
      <c r="AF976" s="423"/>
      <c r="AG976" s="423"/>
      <c r="AH976" s="423"/>
      <c r="AI976" s="423"/>
      <c r="AJ976" s="423"/>
      <c r="AK976" s="423"/>
      <c r="AL976" s="423"/>
      <c r="AM976" s="297"/>
    </row>
    <row r="977" spans="1:39" ht="15.75" hidden="1" outlineLevel="1">
      <c r="A977" s="532"/>
      <c r="B977" s="319" t="s">
        <v>498</v>
      </c>
      <c r="C977" s="289"/>
      <c r="D977" s="289"/>
      <c r="E977" s="289"/>
      <c r="F977" s="289"/>
      <c r="G977" s="289"/>
      <c r="H977" s="289"/>
      <c r="I977" s="289"/>
      <c r="J977" s="289"/>
      <c r="K977" s="289"/>
      <c r="L977" s="289"/>
      <c r="M977" s="289"/>
      <c r="N977" s="290"/>
      <c r="O977" s="289"/>
      <c r="P977" s="289"/>
      <c r="Q977" s="289"/>
      <c r="R977" s="289"/>
      <c r="S977" s="289"/>
      <c r="T977" s="289"/>
      <c r="U977" s="289"/>
      <c r="V977" s="289"/>
      <c r="W977" s="289"/>
      <c r="X977" s="289"/>
      <c r="Y977" s="414"/>
      <c r="Z977" s="414"/>
      <c r="AA977" s="414"/>
      <c r="AB977" s="414"/>
      <c r="AC977" s="414"/>
      <c r="AD977" s="414"/>
      <c r="AE977" s="414"/>
      <c r="AF977" s="414"/>
      <c r="AG977" s="414"/>
      <c r="AH977" s="414"/>
      <c r="AI977" s="414"/>
      <c r="AJ977" s="414"/>
      <c r="AK977" s="414"/>
      <c r="AL977" s="414"/>
      <c r="AM977" s="292"/>
    </row>
    <row r="978" spans="1:39" ht="15" hidden="1" customHeight="1" outlineLevel="1">
      <c r="A978" s="532">
        <v>6</v>
      </c>
      <c r="B978" s="428" t="s">
        <v>99</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32"/>
      <c r="B979" s="294" t="s">
        <v>346</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1">
        <f>Y978</f>
        <v>0</v>
      </c>
      <c r="Z979" s="411">
        <f t="shared" ref="Z979" si="2636">Z978</f>
        <v>0</v>
      </c>
      <c r="AA979" s="411">
        <f t="shared" ref="AA979" si="2637">AA978</f>
        <v>0</v>
      </c>
      <c r="AB979" s="411">
        <f t="shared" ref="AB979" si="2638">AB978</f>
        <v>0</v>
      </c>
      <c r="AC979" s="411">
        <f t="shared" ref="AC979" si="2639">AC978</f>
        <v>0</v>
      </c>
      <c r="AD979" s="411">
        <f t="shared" ref="AD979" si="2640">AD978</f>
        <v>0</v>
      </c>
      <c r="AE979" s="411">
        <f t="shared" ref="AE979" si="2641">AE978</f>
        <v>0</v>
      </c>
      <c r="AF979" s="411">
        <f t="shared" ref="AF979" si="2642">AF978</f>
        <v>0</v>
      </c>
      <c r="AG979" s="411">
        <f t="shared" ref="AG979" si="2643">AG978</f>
        <v>0</v>
      </c>
      <c r="AH979" s="411">
        <f t="shared" ref="AH979" si="2644">AH978</f>
        <v>0</v>
      </c>
      <c r="AI979" s="411">
        <f t="shared" ref="AI979" si="2645">AI978</f>
        <v>0</v>
      </c>
      <c r="AJ979" s="411">
        <f t="shared" ref="AJ979" si="2646">AJ978</f>
        <v>0</v>
      </c>
      <c r="AK979" s="411">
        <f t="shared" ref="AK979" si="2647">AK978</f>
        <v>0</v>
      </c>
      <c r="AL979" s="411">
        <f t="shared" ref="AL979" si="2648">AL978</f>
        <v>0</v>
      </c>
      <c r="AM979" s="311"/>
    </row>
    <row r="980" spans="1:39" ht="15" hidden="1" customHeight="1" outlineLevel="1">
      <c r="A980" s="532"/>
      <c r="B980" s="310"/>
      <c r="C980" s="312"/>
      <c r="D980" s="291"/>
      <c r="E980" s="291"/>
      <c r="F980" s="291"/>
      <c r="G980" s="291"/>
      <c r="H980" s="291"/>
      <c r="I980" s="291"/>
      <c r="J980" s="291"/>
      <c r="K980" s="291"/>
      <c r="L980" s="291"/>
      <c r="M980" s="291"/>
      <c r="N980" s="291"/>
      <c r="O980" s="291"/>
      <c r="P980" s="291"/>
      <c r="Q980" s="291"/>
      <c r="R980" s="291"/>
      <c r="S980" s="291"/>
      <c r="T980" s="291"/>
      <c r="U980" s="291"/>
      <c r="V980" s="291"/>
      <c r="W980" s="291"/>
      <c r="X980" s="291"/>
      <c r="Y980" s="416"/>
      <c r="Z980" s="416"/>
      <c r="AA980" s="416"/>
      <c r="AB980" s="416"/>
      <c r="AC980" s="416"/>
      <c r="AD980" s="416"/>
      <c r="AE980" s="416"/>
      <c r="AF980" s="416"/>
      <c r="AG980" s="416"/>
      <c r="AH980" s="416"/>
      <c r="AI980" s="416"/>
      <c r="AJ980" s="416"/>
      <c r="AK980" s="416"/>
      <c r="AL980" s="416"/>
      <c r="AM980" s="313"/>
    </row>
    <row r="981" spans="1:39" ht="15" hidden="1" customHeight="1" outlineLevel="1">
      <c r="A981" s="532">
        <v>7</v>
      </c>
      <c r="B981" s="428" t="s">
        <v>100</v>
      </c>
      <c r="C981" s="291" t="s">
        <v>25</v>
      </c>
      <c r="D981" s="295"/>
      <c r="E981" s="295"/>
      <c r="F981" s="295"/>
      <c r="G981" s="295"/>
      <c r="H981" s="295"/>
      <c r="I981" s="295"/>
      <c r="J981" s="295"/>
      <c r="K981" s="295"/>
      <c r="L981" s="295"/>
      <c r="M981" s="295"/>
      <c r="N981" s="295">
        <v>12</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32"/>
      <c r="B982" s="294" t="s">
        <v>346</v>
      </c>
      <c r="C982" s="291" t="s">
        <v>163</v>
      </c>
      <c r="D982" s="295"/>
      <c r="E982" s="295"/>
      <c r="F982" s="295"/>
      <c r="G982" s="295"/>
      <c r="H982" s="295"/>
      <c r="I982" s="295"/>
      <c r="J982" s="295"/>
      <c r="K982" s="295"/>
      <c r="L982" s="295"/>
      <c r="M982" s="295"/>
      <c r="N982" s="295">
        <f>N981</f>
        <v>12</v>
      </c>
      <c r="O982" s="295"/>
      <c r="P982" s="295"/>
      <c r="Q982" s="295"/>
      <c r="R982" s="295"/>
      <c r="S982" s="295"/>
      <c r="T982" s="295"/>
      <c r="U982" s="295"/>
      <c r="V982" s="295"/>
      <c r="W982" s="295"/>
      <c r="X982" s="295"/>
      <c r="Y982" s="411">
        <f>Y981</f>
        <v>0</v>
      </c>
      <c r="Z982" s="411">
        <f t="shared" ref="Z982" si="2649">Z981</f>
        <v>0</v>
      </c>
      <c r="AA982" s="411">
        <f t="shared" ref="AA982" si="2650">AA981</f>
        <v>0</v>
      </c>
      <c r="AB982" s="411">
        <f t="shared" ref="AB982" si="2651">AB981</f>
        <v>0</v>
      </c>
      <c r="AC982" s="411">
        <f t="shared" ref="AC982" si="2652">AC981</f>
        <v>0</v>
      </c>
      <c r="AD982" s="411">
        <f t="shared" ref="AD982" si="2653">AD981</f>
        <v>0</v>
      </c>
      <c r="AE982" s="411">
        <f t="shared" ref="AE982" si="2654">AE981</f>
        <v>0</v>
      </c>
      <c r="AF982" s="411">
        <f t="shared" ref="AF982" si="2655">AF981</f>
        <v>0</v>
      </c>
      <c r="AG982" s="411">
        <f t="shared" ref="AG982" si="2656">AG981</f>
        <v>0</v>
      </c>
      <c r="AH982" s="411">
        <f t="shared" ref="AH982" si="2657">AH981</f>
        <v>0</v>
      </c>
      <c r="AI982" s="411">
        <f t="shared" ref="AI982" si="2658">AI981</f>
        <v>0</v>
      </c>
      <c r="AJ982" s="411">
        <f t="shared" ref="AJ982" si="2659">AJ981</f>
        <v>0</v>
      </c>
      <c r="AK982" s="411">
        <f t="shared" ref="AK982" si="2660">AK981</f>
        <v>0</v>
      </c>
      <c r="AL982" s="411">
        <f t="shared" ref="AL982" si="2661">AL981</f>
        <v>0</v>
      </c>
      <c r="AM982" s="311"/>
    </row>
    <row r="983" spans="1:39" ht="15" hidden="1" customHeight="1" outlineLevel="1">
      <c r="A983" s="532"/>
      <c r="B983" s="314"/>
      <c r="C983" s="312"/>
      <c r="D983" s="291"/>
      <c r="E983" s="291"/>
      <c r="F983" s="291"/>
      <c r="G983" s="291"/>
      <c r="H983" s="291"/>
      <c r="I983" s="291"/>
      <c r="J983" s="291"/>
      <c r="K983" s="291"/>
      <c r="L983" s="291"/>
      <c r="M983" s="291"/>
      <c r="N983" s="291"/>
      <c r="O983" s="291"/>
      <c r="P983" s="291"/>
      <c r="Q983" s="291"/>
      <c r="R983" s="291"/>
      <c r="S983" s="291"/>
      <c r="T983" s="291"/>
      <c r="U983" s="291"/>
      <c r="V983" s="291"/>
      <c r="W983" s="291"/>
      <c r="X983" s="291"/>
      <c r="Y983" s="416"/>
      <c r="Z983" s="417"/>
      <c r="AA983" s="416"/>
      <c r="AB983" s="416"/>
      <c r="AC983" s="416"/>
      <c r="AD983" s="416"/>
      <c r="AE983" s="416"/>
      <c r="AF983" s="416"/>
      <c r="AG983" s="416"/>
      <c r="AH983" s="416"/>
      <c r="AI983" s="416"/>
      <c r="AJ983" s="416"/>
      <c r="AK983" s="416"/>
      <c r="AL983" s="416"/>
      <c r="AM983" s="313"/>
    </row>
    <row r="984" spans="1:39" ht="15" hidden="1" customHeight="1" outlineLevel="1">
      <c r="A984" s="532">
        <v>8</v>
      </c>
      <c r="B984" s="428" t="s">
        <v>101</v>
      </c>
      <c r="C984" s="291" t="s">
        <v>25</v>
      </c>
      <c r="D984" s="295"/>
      <c r="E984" s="295"/>
      <c r="F984" s="295"/>
      <c r="G984" s="295"/>
      <c r="H984" s="295"/>
      <c r="I984" s="295"/>
      <c r="J984" s="295"/>
      <c r="K984" s="295"/>
      <c r="L984" s="295"/>
      <c r="M984" s="295"/>
      <c r="N984" s="295">
        <v>12</v>
      </c>
      <c r="O984" s="295"/>
      <c r="P984" s="295"/>
      <c r="Q984" s="295"/>
      <c r="R984" s="295"/>
      <c r="S984" s="295"/>
      <c r="T984" s="295"/>
      <c r="U984" s="295"/>
      <c r="V984" s="295"/>
      <c r="W984" s="295"/>
      <c r="X984" s="295"/>
      <c r="Y984" s="415"/>
      <c r="Z984" s="415"/>
      <c r="AA984" s="415"/>
      <c r="AB984" s="415"/>
      <c r="AC984" s="415"/>
      <c r="AD984" s="415"/>
      <c r="AE984" s="415"/>
      <c r="AF984" s="415"/>
      <c r="AG984" s="415"/>
      <c r="AH984" s="415"/>
      <c r="AI984" s="415"/>
      <c r="AJ984" s="415"/>
      <c r="AK984" s="415"/>
      <c r="AL984" s="415"/>
      <c r="AM984" s="296">
        <f>SUM(Y984:AL984)</f>
        <v>0</v>
      </c>
    </row>
    <row r="985" spans="1:39" ht="15" hidden="1" customHeight="1" outlineLevel="1">
      <c r="A985" s="532"/>
      <c r="B985" s="294" t="s">
        <v>346</v>
      </c>
      <c r="C985" s="291" t="s">
        <v>163</v>
      </c>
      <c r="D985" s="295"/>
      <c r="E985" s="295"/>
      <c r="F985" s="295"/>
      <c r="G985" s="295"/>
      <c r="H985" s="295"/>
      <c r="I985" s="295"/>
      <c r="J985" s="295"/>
      <c r="K985" s="295"/>
      <c r="L985" s="295"/>
      <c r="M985" s="295"/>
      <c r="N985" s="295">
        <f>N984</f>
        <v>12</v>
      </c>
      <c r="O985" s="295"/>
      <c r="P985" s="295"/>
      <c r="Q985" s="295"/>
      <c r="R985" s="295"/>
      <c r="S985" s="295"/>
      <c r="T985" s="295"/>
      <c r="U985" s="295"/>
      <c r="V985" s="295"/>
      <c r="W985" s="295"/>
      <c r="X985" s="295"/>
      <c r="Y985" s="411">
        <f>Y984</f>
        <v>0</v>
      </c>
      <c r="Z985" s="411">
        <f t="shared" ref="Z985" si="2662">Z984</f>
        <v>0</v>
      </c>
      <c r="AA985" s="411">
        <f t="shared" ref="AA985" si="2663">AA984</f>
        <v>0</v>
      </c>
      <c r="AB985" s="411">
        <f t="shared" ref="AB985" si="2664">AB984</f>
        <v>0</v>
      </c>
      <c r="AC985" s="411">
        <f t="shared" ref="AC985" si="2665">AC984</f>
        <v>0</v>
      </c>
      <c r="AD985" s="411">
        <f t="shared" ref="AD985" si="2666">AD984</f>
        <v>0</v>
      </c>
      <c r="AE985" s="411">
        <f t="shared" ref="AE985" si="2667">AE984</f>
        <v>0</v>
      </c>
      <c r="AF985" s="411">
        <f t="shared" ref="AF985" si="2668">AF984</f>
        <v>0</v>
      </c>
      <c r="AG985" s="411">
        <f t="shared" ref="AG985" si="2669">AG984</f>
        <v>0</v>
      </c>
      <c r="AH985" s="411">
        <f t="shared" ref="AH985" si="2670">AH984</f>
        <v>0</v>
      </c>
      <c r="AI985" s="411">
        <f t="shared" ref="AI985" si="2671">AI984</f>
        <v>0</v>
      </c>
      <c r="AJ985" s="411">
        <f t="shared" ref="AJ985" si="2672">AJ984</f>
        <v>0</v>
      </c>
      <c r="AK985" s="411">
        <f t="shared" ref="AK985" si="2673">AK984</f>
        <v>0</v>
      </c>
      <c r="AL985" s="411">
        <f t="shared" ref="AL985" si="2674">AL984</f>
        <v>0</v>
      </c>
      <c r="AM985" s="311"/>
    </row>
    <row r="986" spans="1:39" ht="15" hidden="1" customHeight="1" outlineLevel="1">
      <c r="A986" s="532"/>
      <c r="B986" s="314"/>
      <c r="C986" s="312"/>
      <c r="D986" s="316"/>
      <c r="E986" s="316"/>
      <c r="F986" s="316"/>
      <c r="G986" s="316"/>
      <c r="H986" s="316"/>
      <c r="I986" s="316"/>
      <c r="J986" s="316"/>
      <c r="K986" s="316"/>
      <c r="L986" s="316"/>
      <c r="M986" s="316"/>
      <c r="N986" s="291"/>
      <c r="O986" s="316"/>
      <c r="P986" s="316"/>
      <c r="Q986" s="316"/>
      <c r="R986" s="316"/>
      <c r="S986" s="316"/>
      <c r="T986" s="316"/>
      <c r="U986" s="316"/>
      <c r="V986" s="316"/>
      <c r="W986" s="316"/>
      <c r="X986" s="316"/>
      <c r="Y986" s="416"/>
      <c r="Z986" s="417"/>
      <c r="AA986" s="416"/>
      <c r="AB986" s="416"/>
      <c r="AC986" s="416"/>
      <c r="AD986" s="416"/>
      <c r="AE986" s="416"/>
      <c r="AF986" s="416"/>
      <c r="AG986" s="416"/>
      <c r="AH986" s="416"/>
      <c r="AI986" s="416"/>
      <c r="AJ986" s="416"/>
      <c r="AK986" s="416"/>
      <c r="AL986" s="416"/>
      <c r="AM986" s="313"/>
    </row>
    <row r="987" spans="1:39" ht="15" hidden="1" customHeight="1" outlineLevel="1">
      <c r="A987" s="532">
        <v>9</v>
      </c>
      <c r="B987" s="428" t="s">
        <v>102</v>
      </c>
      <c r="C987" s="291" t="s">
        <v>25</v>
      </c>
      <c r="D987" s="295"/>
      <c r="E987" s="295"/>
      <c r="F987" s="295"/>
      <c r="G987" s="295"/>
      <c r="H987" s="295"/>
      <c r="I987" s="295"/>
      <c r="J987" s="295"/>
      <c r="K987" s="295"/>
      <c r="L987" s="295"/>
      <c r="M987" s="295"/>
      <c r="N987" s="295">
        <v>12</v>
      </c>
      <c r="O987" s="295"/>
      <c r="P987" s="295"/>
      <c r="Q987" s="295"/>
      <c r="R987" s="295"/>
      <c r="S987" s="295"/>
      <c r="T987" s="295"/>
      <c r="U987" s="295"/>
      <c r="V987" s="295"/>
      <c r="W987" s="295"/>
      <c r="X987" s="295"/>
      <c r="Y987" s="415"/>
      <c r="Z987" s="415"/>
      <c r="AA987" s="415"/>
      <c r="AB987" s="415"/>
      <c r="AC987" s="415"/>
      <c r="AD987" s="415"/>
      <c r="AE987" s="415"/>
      <c r="AF987" s="415"/>
      <c r="AG987" s="415"/>
      <c r="AH987" s="415"/>
      <c r="AI987" s="415"/>
      <c r="AJ987" s="415"/>
      <c r="AK987" s="415"/>
      <c r="AL987" s="415"/>
      <c r="AM987" s="296">
        <f>SUM(Y987:AL987)</f>
        <v>0</v>
      </c>
    </row>
    <row r="988" spans="1:39" ht="15" hidden="1" customHeight="1" outlineLevel="1">
      <c r="A988" s="532"/>
      <c r="B988" s="294" t="s">
        <v>346</v>
      </c>
      <c r="C988" s="291" t="s">
        <v>163</v>
      </c>
      <c r="D988" s="295"/>
      <c r="E988" s="295"/>
      <c r="F988" s="295"/>
      <c r="G988" s="295"/>
      <c r="H988" s="295"/>
      <c r="I988" s="295"/>
      <c r="J988" s="295"/>
      <c r="K988" s="295"/>
      <c r="L988" s="295"/>
      <c r="M988" s="295"/>
      <c r="N988" s="295">
        <f>N987</f>
        <v>12</v>
      </c>
      <c r="O988" s="295"/>
      <c r="P988" s="295"/>
      <c r="Q988" s="295"/>
      <c r="R988" s="295"/>
      <c r="S988" s="295"/>
      <c r="T988" s="295"/>
      <c r="U988" s="295"/>
      <c r="V988" s="295"/>
      <c r="W988" s="295"/>
      <c r="X988" s="295"/>
      <c r="Y988" s="411">
        <f>Y987</f>
        <v>0</v>
      </c>
      <c r="Z988" s="411">
        <f t="shared" ref="Z988" si="2675">Z987</f>
        <v>0</v>
      </c>
      <c r="AA988" s="411">
        <f t="shared" ref="AA988" si="2676">AA987</f>
        <v>0</v>
      </c>
      <c r="AB988" s="411">
        <f t="shared" ref="AB988" si="2677">AB987</f>
        <v>0</v>
      </c>
      <c r="AC988" s="411">
        <f t="shared" ref="AC988" si="2678">AC987</f>
        <v>0</v>
      </c>
      <c r="AD988" s="411">
        <f t="shared" ref="AD988" si="2679">AD987</f>
        <v>0</v>
      </c>
      <c r="AE988" s="411">
        <f t="shared" ref="AE988" si="2680">AE987</f>
        <v>0</v>
      </c>
      <c r="AF988" s="411">
        <f t="shared" ref="AF988" si="2681">AF987</f>
        <v>0</v>
      </c>
      <c r="AG988" s="411">
        <f t="shared" ref="AG988" si="2682">AG987</f>
        <v>0</v>
      </c>
      <c r="AH988" s="411">
        <f t="shared" ref="AH988" si="2683">AH987</f>
        <v>0</v>
      </c>
      <c r="AI988" s="411">
        <f t="shared" ref="AI988" si="2684">AI987</f>
        <v>0</v>
      </c>
      <c r="AJ988" s="411">
        <f t="shared" ref="AJ988" si="2685">AJ987</f>
        <v>0</v>
      </c>
      <c r="AK988" s="411">
        <f t="shared" ref="AK988" si="2686">AK987</f>
        <v>0</v>
      </c>
      <c r="AL988" s="411">
        <f t="shared" ref="AL988" si="2687">AL987</f>
        <v>0</v>
      </c>
      <c r="AM988" s="311"/>
    </row>
    <row r="989" spans="1:39" ht="15" hidden="1" customHeight="1" outlineLevel="1">
      <c r="A989" s="532"/>
      <c r="B989" s="314"/>
      <c r="C989" s="312"/>
      <c r="D989" s="316"/>
      <c r="E989" s="316"/>
      <c r="F989" s="316"/>
      <c r="G989" s="316"/>
      <c r="H989" s="316"/>
      <c r="I989" s="316"/>
      <c r="J989" s="316"/>
      <c r="K989" s="316"/>
      <c r="L989" s="316"/>
      <c r="M989" s="316"/>
      <c r="N989" s="291"/>
      <c r="O989" s="316"/>
      <c r="P989" s="316"/>
      <c r="Q989" s="316"/>
      <c r="R989" s="316"/>
      <c r="S989" s="316"/>
      <c r="T989" s="316"/>
      <c r="U989" s="316"/>
      <c r="V989" s="316"/>
      <c r="W989" s="316"/>
      <c r="X989" s="316"/>
      <c r="Y989" s="416"/>
      <c r="Z989" s="416"/>
      <c r="AA989" s="416"/>
      <c r="AB989" s="416"/>
      <c r="AC989" s="416"/>
      <c r="AD989" s="416"/>
      <c r="AE989" s="416"/>
      <c r="AF989" s="416"/>
      <c r="AG989" s="416"/>
      <c r="AH989" s="416"/>
      <c r="AI989" s="416"/>
      <c r="AJ989" s="416"/>
      <c r="AK989" s="416"/>
      <c r="AL989" s="416"/>
      <c r="AM989" s="313"/>
    </row>
    <row r="990" spans="1:39" ht="15" hidden="1" customHeight="1" outlineLevel="1">
      <c r="A990" s="532">
        <v>10</v>
      </c>
      <c r="B990" s="428" t="s">
        <v>103</v>
      </c>
      <c r="C990" s="291" t="s">
        <v>25</v>
      </c>
      <c r="D990" s="295"/>
      <c r="E990" s="295"/>
      <c r="F990" s="295"/>
      <c r="G990" s="295"/>
      <c r="H990" s="295"/>
      <c r="I990" s="295"/>
      <c r="J990" s="295"/>
      <c r="K990" s="295"/>
      <c r="L990" s="295"/>
      <c r="M990" s="295"/>
      <c r="N990" s="295">
        <v>3</v>
      </c>
      <c r="O990" s="295"/>
      <c r="P990" s="295"/>
      <c r="Q990" s="295"/>
      <c r="R990" s="295"/>
      <c r="S990" s="295"/>
      <c r="T990" s="295"/>
      <c r="U990" s="295"/>
      <c r="V990" s="295"/>
      <c r="W990" s="295"/>
      <c r="X990" s="295"/>
      <c r="Y990" s="415"/>
      <c r="Z990" s="415"/>
      <c r="AA990" s="415"/>
      <c r="AB990" s="415"/>
      <c r="AC990" s="415"/>
      <c r="AD990" s="415"/>
      <c r="AE990" s="415"/>
      <c r="AF990" s="415"/>
      <c r="AG990" s="415"/>
      <c r="AH990" s="415"/>
      <c r="AI990" s="415"/>
      <c r="AJ990" s="415"/>
      <c r="AK990" s="415"/>
      <c r="AL990" s="415"/>
      <c r="AM990" s="296">
        <f>SUM(Y990:AL990)</f>
        <v>0</v>
      </c>
    </row>
    <row r="991" spans="1:39" ht="15" hidden="1" customHeight="1" outlineLevel="1">
      <c r="A991" s="532"/>
      <c r="B991" s="294" t="s">
        <v>346</v>
      </c>
      <c r="C991" s="291" t="s">
        <v>163</v>
      </c>
      <c r="D991" s="295"/>
      <c r="E991" s="295"/>
      <c r="F991" s="295"/>
      <c r="G991" s="295"/>
      <c r="H991" s="295"/>
      <c r="I991" s="295"/>
      <c r="J991" s="295"/>
      <c r="K991" s="295"/>
      <c r="L991" s="295"/>
      <c r="M991" s="295"/>
      <c r="N991" s="295">
        <f>N990</f>
        <v>3</v>
      </c>
      <c r="O991" s="295"/>
      <c r="P991" s="295"/>
      <c r="Q991" s="295"/>
      <c r="R991" s="295"/>
      <c r="S991" s="295"/>
      <c r="T991" s="295"/>
      <c r="U991" s="295"/>
      <c r="V991" s="295"/>
      <c r="W991" s="295"/>
      <c r="X991" s="295"/>
      <c r="Y991" s="411">
        <f>Y990</f>
        <v>0</v>
      </c>
      <c r="Z991" s="411">
        <f t="shared" ref="Z991" si="2688">Z990</f>
        <v>0</v>
      </c>
      <c r="AA991" s="411">
        <f t="shared" ref="AA991" si="2689">AA990</f>
        <v>0</v>
      </c>
      <c r="AB991" s="411">
        <f t="shared" ref="AB991" si="2690">AB990</f>
        <v>0</v>
      </c>
      <c r="AC991" s="411">
        <f t="shared" ref="AC991" si="2691">AC990</f>
        <v>0</v>
      </c>
      <c r="AD991" s="411">
        <f t="shared" ref="AD991" si="2692">AD990</f>
        <v>0</v>
      </c>
      <c r="AE991" s="411">
        <f t="shared" ref="AE991" si="2693">AE990</f>
        <v>0</v>
      </c>
      <c r="AF991" s="411">
        <f t="shared" ref="AF991" si="2694">AF990</f>
        <v>0</v>
      </c>
      <c r="AG991" s="411">
        <f t="shared" ref="AG991" si="2695">AG990</f>
        <v>0</v>
      </c>
      <c r="AH991" s="411">
        <f t="shared" ref="AH991" si="2696">AH990</f>
        <v>0</v>
      </c>
      <c r="AI991" s="411">
        <f t="shared" ref="AI991" si="2697">AI990</f>
        <v>0</v>
      </c>
      <c r="AJ991" s="411">
        <f t="shared" ref="AJ991" si="2698">AJ990</f>
        <v>0</v>
      </c>
      <c r="AK991" s="411">
        <f t="shared" ref="AK991" si="2699">AK990</f>
        <v>0</v>
      </c>
      <c r="AL991" s="411">
        <f t="shared" ref="AL991" si="2700">AL990</f>
        <v>0</v>
      </c>
      <c r="AM991" s="311"/>
    </row>
    <row r="992" spans="1:39" ht="15" hidden="1" customHeight="1" outlineLevel="1">
      <c r="A992" s="532"/>
      <c r="B992" s="314"/>
      <c r="C992" s="312"/>
      <c r="D992" s="316"/>
      <c r="E992" s="316"/>
      <c r="F992" s="316"/>
      <c r="G992" s="316"/>
      <c r="H992" s="316"/>
      <c r="I992" s="316"/>
      <c r="J992" s="316"/>
      <c r="K992" s="316"/>
      <c r="L992" s="316"/>
      <c r="M992" s="316"/>
      <c r="N992" s="291"/>
      <c r="O992" s="316"/>
      <c r="P992" s="316"/>
      <c r="Q992" s="316"/>
      <c r="R992" s="316"/>
      <c r="S992" s="316"/>
      <c r="T992" s="316"/>
      <c r="U992" s="316"/>
      <c r="V992" s="316"/>
      <c r="W992" s="316"/>
      <c r="X992" s="316"/>
      <c r="Y992" s="416"/>
      <c r="Z992" s="417"/>
      <c r="AA992" s="416"/>
      <c r="AB992" s="416"/>
      <c r="AC992" s="416"/>
      <c r="AD992" s="416"/>
      <c r="AE992" s="416"/>
      <c r="AF992" s="416"/>
      <c r="AG992" s="416"/>
      <c r="AH992" s="416"/>
      <c r="AI992" s="416"/>
      <c r="AJ992" s="416"/>
      <c r="AK992" s="416"/>
      <c r="AL992" s="416"/>
      <c r="AM992" s="313"/>
    </row>
    <row r="993" spans="1:40" ht="15" hidden="1" customHeight="1" outlineLevel="1">
      <c r="A993" s="532"/>
      <c r="B993" s="288" t="s">
        <v>10</v>
      </c>
      <c r="C993" s="289"/>
      <c r="D993" s="289"/>
      <c r="E993" s="289"/>
      <c r="F993" s="289"/>
      <c r="G993" s="289"/>
      <c r="H993" s="289"/>
      <c r="I993" s="289"/>
      <c r="J993" s="289"/>
      <c r="K993" s="289"/>
      <c r="L993" s="289"/>
      <c r="M993" s="289"/>
      <c r="N993" s="290"/>
      <c r="O993" s="289"/>
      <c r="P993" s="289"/>
      <c r="Q993" s="289"/>
      <c r="R993" s="289"/>
      <c r="S993" s="289"/>
      <c r="T993" s="289"/>
      <c r="U993" s="289"/>
      <c r="V993" s="289"/>
      <c r="W993" s="289"/>
      <c r="X993" s="289"/>
      <c r="Y993" s="414"/>
      <c r="Z993" s="414"/>
      <c r="AA993" s="414"/>
      <c r="AB993" s="414"/>
      <c r="AC993" s="414"/>
      <c r="AD993" s="414"/>
      <c r="AE993" s="414"/>
      <c r="AF993" s="414"/>
      <c r="AG993" s="414"/>
      <c r="AH993" s="414"/>
      <c r="AI993" s="414"/>
      <c r="AJ993" s="414"/>
      <c r="AK993" s="414"/>
      <c r="AL993" s="414"/>
      <c r="AM993" s="292"/>
    </row>
    <row r="994" spans="1:40" ht="15" hidden="1" customHeight="1" outlineLevel="1">
      <c r="A994" s="532">
        <v>11</v>
      </c>
      <c r="B994" s="428" t="s">
        <v>104</v>
      </c>
      <c r="C994" s="291" t="s">
        <v>25</v>
      </c>
      <c r="D994" s="295"/>
      <c r="E994" s="295"/>
      <c r="F994" s="295"/>
      <c r="G994" s="295"/>
      <c r="H994" s="295"/>
      <c r="I994" s="295"/>
      <c r="J994" s="295"/>
      <c r="K994" s="295"/>
      <c r="L994" s="295"/>
      <c r="M994" s="295"/>
      <c r="N994" s="295">
        <v>12</v>
      </c>
      <c r="O994" s="295"/>
      <c r="P994" s="295"/>
      <c r="Q994" s="295"/>
      <c r="R994" s="295"/>
      <c r="S994" s="295"/>
      <c r="T994" s="295"/>
      <c r="U994" s="295"/>
      <c r="V994" s="295"/>
      <c r="W994" s="295"/>
      <c r="X994" s="295"/>
      <c r="Y994" s="426"/>
      <c r="Z994" s="415"/>
      <c r="AA994" s="415"/>
      <c r="AB994" s="415"/>
      <c r="AC994" s="415"/>
      <c r="AD994" s="415"/>
      <c r="AE994" s="415"/>
      <c r="AF994" s="415"/>
      <c r="AG994" s="415"/>
      <c r="AH994" s="415"/>
      <c r="AI994" s="415"/>
      <c r="AJ994" s="415"/>
      <c r="AK994" s="415"/>
      <c r="AL994" s="415"/>
      <c r="AM994" s="296">
        <f>SUM(Y994:AL994)</f>
        <v>0</v>
      </c>
    </row>
    <row r="995" spans="1:40" ht="15" hidden="1" customHeight="1" outlineLevel="1">
      <c r="A995" s="532"/>
      <c r="B995" s="294" t="s">
        <v>346</v>
      </c>
      <c r="C995" s="291" t="s">
        <v>163</v>
      </c>
      <c r="D995" s="295"/>
      <c r="E995" s="295"/>
      <c r="F995" s="295"/>
      <c r="G995" s="295"/>
      <c r="H995" s="295"/>
      <c r="I995" s="295"/>
      <c r="J995" s="295"/>
      <c r="K995" s="295"/>
      <c r="L995" s="295"/>
      <c r="M995" s="295"/>
      <c r="N995" s="295">
        <f>N994</f>
        <v>12</v>
      </c>
      <c r="O995" s="295"/>
      <c r="P995" s="295"/>
      <c r="Q995" s="295"/>
      <c r="R995" s="295"/>
      <c r="S995" s="295"/>
      <c r="T995" s="295"/>
      <c r="U995" s="295"/>
      <c r="V995" s="295"/>
      <c r="W995" s="295"/>
      <c r="X995" s="295"/>
      <c r="Y995" s="411">
        <f>Y994</f>
        <v>0</v>
      </c>
      <c r="Z995" s="411">
        <f t="shared" ref="Z995" si="2701">Z994</f>
        <v>0</v>
      </c>
      <c r="AA995" s="411">
        <f t="shared" ref="AA995" si="2702">AA994</f>
        <v>0</v>
      </c>
      <c r="AB995" s="411">
        <f t="shared" ref="AB995" si="2703">AB994</f>
        <v>0</v>
      </c>
      <c r="AC995" s="411">
        <f t="shared" ref="AC995" si="2704">AC994</f>
        <v>0</v>
      </c>
      <c r="AD995" s="411">
        <f t="shared" ref="AD995" si="2705">AD994</f>
        <v>0</v>
      </c>
      <c r="AE995" s="411">
        <f t="shared" ref="AE995" si="2706">AE994</f>
        <v>0</v>
      </c>
      <c r="AF995" s="411">
        <f t="shared" ref="AF995" si="2707">AF994</f>
        <v>0</v>
      </c>
      <c r="AG995" s="411">
        <f t="shared" ref="AG995" si="2708">AG994</f>
        <v>0</v>
      </c>
      <c r="AH995" s="411">
        <f t="shared" ref="AH995" si="2709">AH994</f>
        <v>0</v>
      </c>
      <c r="AI995" s="411">
        <f t="shared" ref="AI995" si="2710">AI994</f>
        <v>0</v>
      </c>
      <c r="AJ995" s="411">
        <f t="shared" ref="AJ995" si="2711">AJ994</f>
        <v>0</v>
      </c>
      <c r="AK995" s="411">
        <f t="shared" ref="AK995" si="2712">AK994</f>
        <v>0</v>
      </c>
      <c r="AL995" s="411">
        <f t="shared" ref="AL995" si="2713">AL994</f>
        <v>0</v>
      </c>
      <c r="AM995" s="297"/>
    </row>
    <row r="996" spans="1:40" ht="15" hidden="1" customHeight="1" outlineLevel="1">
      <c r="A996" s="532"/>
      <c r="B996" s="315"/>
      <c r="C996" s="305"/>
      <c r="D996" s="291"/>
      <c r="E996" s="291"/>
      <c r="F996" s="291"/>
      <c r="G996" s="291"/>
      <c r="H996" s="291"/>
      <c r="I996" s="291"/>
      <c r="J996" s="291"/>
      <c r="K996" s="291"/>
      <c r="L996" s="291"/>
      <c r="M996" s="291"/>
      <c r="N996" s="291"/>
      <c r="O996" s="291"/>
      <c r="P996" s="291"/>
      <c r="Q996" s="291"/>
      <c r="R996" s="291"/>
      <c r="S996" s="291"/>
      <c r="T996" s="291"/>
      <c r="U996" s="291"/>
      <c r="V996" s="291"/>
      <c r="W996" s="291"/>
      <c r="X996" s="291"/>
      <c r="Y996" s="412"/>
      <c r="Z996" s="421"/>
      <c r="AA996" s="421"/>
      <c r="AB996" s="421"/>
      <c r="AC996" s="421"/>
      <c r="AD996" s="421"/>
      <c r="AE996" s="421"/>
      <c r="AF996" s="421"/>
      <c r="AG996" s="421"/>
      <c r="AH996" s="421"/>
      <c r="AI996" s="421"/>
      <c r="AJ996" s="421"/>
      <c r="AK996" s="421"/>
      <c r="AL996" s="421"/>
      <c r="AM996" s="306"/>
    </row>
    <row r="997" spans="1:40" ht="28.5" hidden="1" customHeight="1" outlineLevel="1">
      <c r="A997" s="532">
        <v>12</v>
      </c>
      <c r="B997" s="428" t="s">
        <v>105</v>
      </c>
      <c r="C997" s="291" t="s">
        <v>25</v>
      </c>
      <c r="D997" s="295"/>
      <c r="E997" s="295"/>
      <c r="F997" s="295"/>
      <c r="G997" s="295"/>
      <c r="H997" s="295"/>
      <c r="I997" s="295"/>
      <c r="J997" s="295"/>
      <c r="K997" s="295"/>
      <c r="L997" s="295"/>
      <c r="M997" s="295"/>
      <c r="N997" s="295">
        <v>12</v>
      </c>
      <c r="O997" s="295"/>
      <c r="P997" s="295"/>
      <c r="Q997" s="295"/>
      <c r="R997" s="295"/>
      <c r="S997" s="295"/>
      <c r="T997" s="295"/>
      <c r="U997" s="295"/>
      <c r="V997" s="295"/>
      <c r="W997" s="295"/>
      <c r="X997" s="295"/>
      <c r="Y997" s="410"/>
      <c r="Z997" s="415"/>
      <c r="AA997" s="415"/>
      <c r="AB997" s="415"/>
      <c r="AC997" s="415"/>
      <c r="AD997" s="415"/>
      <c r="AE997" s="415"/>
      <c r="AF997" s="415"/>
      <c r="AG997" s="415"/>
      <c r="AH997" s="415"/>
      <c r="AI997" s="415"/>
      <c r="AJ997" s="415"/>
      <c r="AK997" s="415"/>
      <c r="AL997" s="415"/>
      <c r="AM997" s="296">
        <f>SUM(Y997:AL997)</f>
        <v>0</v>
      </c>
    </row>
    <row r="998" spans="1:40" ht="15" hidden="1" customHeight="1" outlineLevel="1">
      <c r="A998" s="532"/>
      <c r="B998" s="294" t="s">
        <v>346</v>
      </c>
      <c r="C998" s="291" t="s">
        <v>163</v>
      </c>
      <c r="D998" s="295"/>
      <c r="E998" s="295"/>
      <c r="F998" s="295"/>
      <c r="G998" s="295"/>
      <c r="H998" s="295"/>
      <c r="I998" s="295"/>
      <c r="J998" s="295"/>
      <c r="K998" s="295"/>
      <c r="L998" s="295"/>
      <c r="M998" s="295"/>
      <c r="N998" s="295">
        <f>N997</f>
        <v>12</v>
      </c>
      <c r="O998" s="295"/>
      <c r="P998" s="295"/>
      <c r="Q998" s="295"/>
      <c r="R998" s="295"/>
      <c r="S998" s="295"/>
      <c r="T998" s="295"/>
      <c r="U998" s="295"/>
      <c r="V998" s="295"/>
      <c r="W998" s="295"/>
      <c r="X998" s="295"/>
      <c r="Y998" s="411">
        <f>Y997</f>
        <v>0</v>
      </c>
      <c r="Z998" s="411">
        <f t="shared" ref="Z998" si="2714">Z997</f>
        <v>0</v>
      </c>
      <c r="AA998" s="411">
        <f t="shared" ref="AA998" si="2715">AA997</f>
        <v>0</v>
      </c>
      <c r="AB998" s="411">
        <f t="shared" ref="AB998" si="2716">AB997</f>
        <v>0</v>
      </c>
      <c r="AC998" s="411">
        <f t="shared" ref="AC998" si="2717">AC997</f>
        <v>0</v>
      </c>
      <c r="AD998" s="411">
        <f t="shared" ref="AD998" si="2718">AD997</f>
        <v>0</v>
      </c>
      <c r="AE998" s="411">
        <f t="shared" ref="AE998" si="2719">AE997</f>
        <v>0</v>
      </c>
      <c r="AF998" s="411">
        <f t="shared" ref="AF998" si="2720">AF997</f>
        <v>0</v>
      </c>
      <c r="AG998" s="411">
        <f t="shared" ref="AG998" si="2721">AG997</f>
        <v>0</v>
      </c>
      <c r="AH998" s="411">
        <f t="shared" ref="AH998" si="2722">AH997</f>
        <v>0</v>
      </c>
      <c r="AI998" s="411">
        <f t="shared" ref="AI998" si="2723">AI997</f>
        <v>0</v>
      </c>
      <c r="AJ998" s="411">
        <f t="shared" ref="AJ998" si="2724">AJ997</f>
        <v>0</v>
      </c>
      <c r="AK998" s="411">
        <f t="shared" ref="AK998" si="2725">AK997</f>
        <v>0</v>
      </c>
      <c r="AL998" s="411">
        <f t="shared" ref="AL998" si="2726">AL997</f>
        <v>0</v>
      </c>
      <c r="AM998" s="297"/>
    </row>
    <row r="999" spans="1:40" ht="15" hidden="1" customHeight="1" outlineLevel="1">
      <c r="A999" s="532"/>
      <c r="B999" s="315"/>
      <c r="C999" s="305"/>
      <c r="D999" s="291"/>
      <c r="E999" s="291"/>
      <c r="F999" s="291"/>
      <c r="G999" s="291"/>
      <c r="H999" s="291"/>
      <c r="I999" s="291"/>
      <c r="J999" s="291"/>
      <c r="K999" s="291"/>
      <c r="L999" s="291"/>
      <c r="M999" s="291"/>
      <c r="N999" s="291"/>
      <c r="O999" s="291"/>
      <c r="P999" s="291"/>
      <c r="Q999" s="291"/>
      <c r="R999" s="291"/>
      <c r="S999" s="291"/>
      <c r="T999" s="291"/>
      <c r="U999" s="291"/>
      <c r="V999" s="291"/>
      <c r="W999" s="291"/>
      <c r="X999" s="291"/>
      <c r="Y999" s="422"/>
      <c r="Z999" s="422"/>
      <c r="AA999" s="412"/>
      <c r="AB999" s="412"/>
      <c r="AC999" s="412"/>
      <c r="AD999" s="412"/>
      <c r="AE999" s="412"/>
      <c r="AF999" s="412"/>
      <c r="AG999" s="412"/>
      <c r="AH999" s="412"/>
      <c r="AI999" s="412"/>
      <c r="AJ999" s="412"/>
      <c r="AK999" s="412"/>
      <c r="AL999" s="412"/>
      <c r="AM999" s="306"/>
    </row>
    <row r="1000" spans="1:40" ht="15" hidden="1" customHeight="1" outlineLevel="1">
      <c r="A1000" s="532">
        <v>13</v>
      </c>
      <c r="B1000" s="428" t="s">
        <v>106</v>
      </c>
      <c r="C1000" s="291" t="s">
        <v>25</v>
      </c>
      <c r="D1000" s="295"/>
      <c r="E1000" s="295"/>
      <c r="F1000" s="295"/>
      <c r="G1000" s="295"/>
      <c r="H1000" s="295"/>
      <c r="I1000" s="295"/>
      <c r="J1000" s="295"/>
      <c r="K1000" s="295"/>
      <c r="L1000" s="295"/>
      <c r="M1000" s="295"/>
      <c r="N1000" s="295">
        <v>12</v>
      </c>
      <c r="O1000" s="295"/>
      <c r="P1000" s="295"/>
      <c r="Q1000" s="295"/>
      <c r="R1000" s="295"/>
      <c r="S1000" s="295"/>
      <c r="T1000" s="295"/>
      <c r="U1000" s="295"/>
      <c r="V1000" s="295"/>
      <c r="W1000" s="295"/>
      <c r="X1000" s="295"/>
      <c r="Y1000" s="410"/>
      <c r="Z1000" s="415"/>
      <c r="AA1000" s="415"/>
      <c r="AB1000" s="415"/>
      <c r="AC1000" s="415"/>
      <c r="AD1000" s="415"/>
      <c r="AE1000" s="415"/>
      <c r="AF1000" s="415"/>
      <c r="AG1000" s="415"/>
      <c r="AH1000" s="415"/>
      <c r="AI1000" s="415"/>
      <c r="AJ1000" s="415"/>
      <c r="AK1000" s="415"/>
      <c r="AL1000" s="415"/>
      <c r="AM1000" s="296">
        <f>SUM(Y1000:AL1000)</f>
        <v>0</v>
      </c>
    </row>
    <row r="1001" spans="1:40" ht="15" hidden="1" customHeight="1" outlineLevel="1">
      <c r="A1001" s="532"/>
      <c r="B1001" s="294" t="s">
        <v>346</v>
      </c>
      <c r="C1001" s="291" t="s">
        <v>163</v>
      </c>
      <c r="D1001" s="295"/>
      <c r="E1001" s="295"/>
      <c r="F1001" s="295"/>
      <c r="G1001" s="295"/>
      <c r="H1001" s="295"/>
      <c r="I1001" s="295"/>
      <c r="J1001" s="295"/>
      <c r="K1001" s="295"/>
      <c r="L1001" s="295"/>
      <c r="M1001" s="295"/>
      <c r="N1001" s="295">
        <f>N1000</f>
        <v>12</v>
      </c>
      <c r="O1001" s="295"/>
      <c r="P1001" s="295"/>
      <c r="Q1001" s="295"/>
      <c r="R1001" s="295"/>
      <c r="S1001" s="295"/>
      <c r="T1001" s="295"/>
      <c r="U1001" s="295"/>
      <c r="V1001" s="295"/>
      <c r="W1001" s="295"/>
      <c r="X1001" s="295"/>
      <c r="Y1001" s="411">
        <f>Y1000</f>
        <v>0</v>
      </c>
      <c r="Z1001" s="411">
        <f t="shared" ref="Z1001" si="2727">Z1000</f>
        <v>0</v>
      </c>
      <c r="AA1001" s="411">
        <f t="shared" ref="AA1001" si="2728">AA1000</f>
        <v>0</v>
      </c>
      <c r="AB1001" s="411">
        <f t="shared" ref="AB1001" si="2729">AB1000</f>
        <v>0</v>
      </c>
      <c r="AC1001" s="411">
        <f t="shared" ref="AC1001" si="2730">AC1000</f>
        <v>0</v>
      </c>
      <c r="AD1001" s="411">
        <f t="shared" ref="AD1001" si="2731">AD1000</f>
        <v>0</v>
      </c>
      <c r="AE1001" s="411">
        <f t="shared" ref="AE1001" si="2732">AE1000</f>
        <v>0</v>
      </c>
      <c r="AF1001" s="411">
        <f t="shared" ref="AF1001" si="2733">AF1000</f>
        <v>0</v>
      </c>
      <c r="AG1001" s="411">
        <f t="shared" ref="AG1001" si="2734">AG1000</f>
        <v>0</v>
      </c>
      <c r="AH1001" s="411">
        <f t="shared" ref="AH1001" si="2735">AH1000</f>
        <v>0</v>
      </c>
      <c r="AI1001" s="411">
        <f t="shared" ref="AI1001" si="2736">AI1000</f>
        <v>0</v>
      </c>
      <c r="AJ1001" s="411">
        <f t="shared" ref="AJ1001" si="2737">AJ1000</f>
        <v>0</v>
      </c>
      <c r="AK1001" s="411">
        <f t="shared" ref="AK1001" si="2738">AK1000</f>
        <v>0</v>
      </c>
      <c r="AL1001" s="411">
        <f t="shared" ref="AL1001" si="2739">AL1000</f>
        <v>0</v>
      </c>
      <c r="AM1001" s="306"/>
    </row>
    <row r="1002" spans="1:40" ht="15" hidden="1" customHeight="1" outlineLevel="1">
      <c r="A1002" s="532"/>
      <c r="B1002" s="315"/>
      <c r="C1002" s="305"/>
      <c r="D1002" s="291"/>
      <c r="E1002" s="291"/>
      <c r="F1002" s="291"/>
      <c r="G1002" s="291"/>
      <c r="H1002" s="291"/>
      <c r="I1002" s="291"/>
      <c r="J1002" s="291"/>
      <c r="K1002" s="291"/>
      <c r="L1002" s="291"/>
      <c r="M1002" s="291"/>
      <c r="N1002" s="291"/>
      <c r="O1002" s="291"/>
      <c r="P1002" s="291"/>
      <c r="Q1002" s="291"/>
      <c r="R1002" s="291"/>
      <c r="S1002" s="291"/>
      <c r="T1002" s="291"/>
      <c r="U1002" s="291"/>
      <c r="V1002" s="291"/>
      <c r="W1002" s="291"/>
      <c r="X1002" s="291"/>
      <c r="Y1002" s="412"/>
      <c r="Z1002" s="412"/>
      <c r="AA1002" s="412"/>
      <c r="AB1002" s="412"/>
      <c r="AC1002" s="412"/>
      <c r="AD1002" s="412"/>
      <c r="AE1002" s="412"/>
      <c r="AF1002" s="412"/>
      <c r="AG1002" s="412"/>
      <c r="AH1002" s="412"/>
      <c r="AI1002" s="412"/>
      <c r="AJ1002" s="412"/>
      <c r="AK1002" s="412"/>
      <c r="AL1002" s="412"/>
      <c r="AM1002" s="306"/>
    </row>
    <row r="1003" spans="1:40" ht="15" hidden="1" customHeight="1" outlineLevel="1">
      <c r="A1003" s="532"/>
      <c r="B1003" s="288" t="s">
        <v>107</v>
      </c>
      <c r="C1003" s="289"/>
      <c r="D1003" s="290"/>
      <c r="E1003" s="290"/>
      <c r="F1003" s="290"/>
      <c r="G1003" s="290"/>
      <c r="H1003" s="290"/>
      <c r="I1003" s="290"/>
      <c r="J1003" s="290"/>
      <c r="K1003" s="290"/>
      <c r="L1003" s="290"/>
      <c r="M1003" s="290"/>
      <c r="N1003" s="290"/>
      <c r="O1003" s="290"/>
      <c r="P1003" s="289"/>
      <c r="Q1003" s="289"/>
      <c r="R1003" s="289"/>
      <c r="S1003" s="289"/>
      <c r="T1003" s="289"/>
      <c r="U1003" s="289"/>
      <c r="V1003" s="289"/>
      <c r="W1003" s="289"/>
      <c r="X1003" s="289"/>
      <c r="Y1003" s="414"/>
      <c r="Z1003" s="414"/>
      <c r="AA1003" s="414"/>
      <c r="AB1003" s="414"/>
      <c r="AC1003" s="414"/>
      <c r="AD1003" s="414"/>
      <c r="AE1003" s="414"/>
      <c r="AF1003" s="414"/>
      <c r="AG1003" s="414"/>
      <c r="AH1003" s="414"/>
      <c r="AI1003" s="414"/>
      <c r="AJ1003" s="414"/>
      <c r="AK1003" s="414"/>
      <c r="AL1003" s="414"/>
      <c r="AM1003" s="292"/>
    </row>
    <row r="1004" spans="1:40" ht="15" hidden="1" customHeight="1" outlineLevel="1">
      <c r="A1004" s="532">
        <v>14</v>
      </c>
      <c r="B1004" s="315" t="s">
        <v>108</v>
      </c>
      <c r="C1004" s="291" t="s">
        <v>25</v>
      </c>
      <c r="D1004" s="295"/>
      <c r="E1004" s="295"/>
      <c r="F1004" s="295"/>
      <c r="G1004" s="295"/>
      <c r="H1004" s="295"/>
      <c r="I1004" s="295"/>
      <c r="J1004" s="295"/>
      <c r="K1004" s="295"/>
      <c r="L1004" s="295"/>
      <c r="M1004" s="295"/>
      <c r="N1004" s="295">
        <v>12</v>
      </c>
      <c r="O1004" s="295"/>
      <c r="P1004" s="295"/>
      <c r="Q1004" s="295"/>
      <c r="R1004" s="295"/>
      <c r="S1004" s="295"/>
      <c r="T1004" s="295"/>
      <c r="U1004" s="295"/>
      <c r="V1004" s="295"/>
      <c r="W1004" s="295"/>
      <c r="X1004" s="295"/>
      <c r="Y1004" s="410"/>
      <c r="Z1004" s="410"/>
      <c r="AA1004" s="410"/>
      <c r="AB1004" s="410"/>
      <c r="AC1004" s="410"/>
      <c r="AD1004" s="410"/>
      <c r="AE1004" s="410"/>
      <c r="AF1004" s="410"/>
      <c r="AG1004" s="410"/>
      <c r="AH1004" s="410"/>
      <c r="AI1004" s="410"/>
      <c r="AJ1004" s="410"/>
      <c r="AK1004" s="410"/>
      <c r="AL1004" s="410"/>
      <c r="AM1004" s="296">
        <f>SUM(Y1004:AL1004)</f>
        <v>0</v>
      </c>
    </row>
    <row r="1005" spans="1:40" ht="15" hidden="1" customHeight="1" outlineLevel="1">
      <c r="A1005" s="532"/>
      <c r="B1005" s="294" t="s">
        <v>346</v>
      </c>
      <c r="C1005" s="291" t="s">
        <v>163</v>
      </c>
      <c r="D1005" s="295"/>
      <c r="E1005" s="295"/>
      <c r="F1005" s="295"/>
      <c r="G1005" s="295"/>
      <c r="H1005" s="295"/>
      <c r="I1005" s="295"/>
      <c r="J1005" s="295"/>
      <c r="K1005" s="295"/>
      <c r="L1005" s="295"/>
      <c r="M1005" s="295"/>
      <c r="N1005" s="295">
        <f>N1004</f>
        <v>12</v>
      </c>
      <c r="O1005" s="295"/>
      <c r="P1005" s="295"/>
      <c r="Q1005" s="295"/>
      <c r="R1005" s="295"/>
      <c r="S1005" s="295"/>
      <c r="T1005" s="295"/>
      <c r="U1005" s="295"/>
      <c r="V1005" s="295"/>
      <c r="W1005" s="295"/>
      <c r="X1005" s="295"/>
      <c r="Y1005" s="411">
        <f>Y1004</f>
        <v>0</v>
      </c>
      <c r="Z1005" s="411">
        <f t="shared" ref="Z1005" si="2740">Z1004</f>
        <v>0</v>
      </c>
      <c r="AA1005" s="411">
        <f t="shared" ref="AA1005" si="2741">AA1004</f>
        <v>0</v>
      </c>
      <c r="AB1005" s="411">
        <f t="shared" ref="AB1005" si="2742">AB1004</f>
        <v>0</v>
      </c>
      <c r="AC1005" s="411">
        <f t="shared" ref="AC1005" si="2743">AC1004</f>
        <v>0</v>
      </c>
      <c r="AD1005" s="411">
        <f t="shared" ref="AD1005" si="2744">AD1004</f>
        <v>0</v>
      </c>
      <c r="AE1005" s="411">
        <f t="shared" ref="AE1005" si="2745">AE1004</f>
        <v>0</v>
      </c>
      <c r="AF1005" s="411">
        <f t="shared" ref="AF1005" si="2746">AF1004</f>
        <v>0</v>
      </c>
      <c r="AG1005" s="411">
        <f t="shared" ref="AG1005" si="2747">AG1004</f>
        <v>0</v>
      </c>
      <c r="AH1005" s="411">
        <f t="shared" ref="AH1005" si="2748">AH1004</f>
        <v>0</v>
      </c>
      <c r="AI1005" s="411">
        <f t="shared" ref="AI1005" si="2749">AI1004</f>
        <v>0</v>
      </c>
      <c r="AJ1005" s="411">
        <f t="shared" ref="AJ1005" si="2750">AJ1004</f>
        <v>0</v>
      </c>
      <c r="AK1005" s="411">
        <f t="shared" ref="AK1005" si="2751">AK1004</f>
        <v>0</v>
      </c>
      <c r="AL1005" s="411">
        <f t="shared" ref="AL1005" si="2752">AL1004</f>
        <v>0</v>
      </c>
      <c r="AM1005" s="297"/>
    </row>
    <row r="1006" spans="1:40" ht="15" hidden="1" customHeight="1" outlineLevel="1">
      <c r="A1006" s="532"/>
      <c r="B1006" s="315"/>
      <c r="C1006" s="305"/>
      <c r="D1006" s="291"/>
      <c r="E1006" s="291"/>
      <c r="F1006" s="291"/>
      <c r="G1006" s="291"/>
      <c r="H1006" s="291"/>
      <c r="I1006" s="291"/>
      <c r="J1006" s="291"/>
      <c r="K1006" s="291"/>
      <c r="L1006" s="291"/>
      <c r="M1006" s="291"/>
      <c r="N1006" s="468"/>
      <c r="O1006" s="291"/>
      <c r="P1006" s="291"/>
      <c r="Q1006" s="291"/>
      <c r="R1006" s="291"/>
      <c r="S1006" s="291"/>
      <c r="T1006" s="291"/>
      <c r="U1006" s="291"/>
      <c r="V1006" s="291"/>
      <c r="W1006" s="291"/>
      <c r="X1006" s="291"/>
      <c r="Y1006" s="412"/>
      <c r="Z1006" s="412"/>
      <c r="AA1006" s="412"/>
      <c r="AB1006" s="412"/>
      <c r="AC1006" s="412"/>
      <c r="AD1006" s="412"/>
      <c r="AE1006" s="412"/>
      <c r="AF1006" s="412"/>
      <c r="AG1006" s="412"/>
      <c r="AH1006" s="412"/>
      <c r="AI1006" s="412"/>
      <c r="AJ1006" s="412"/>
      <c r="AK1006" s="412"/>
      <c r="AL1006" s="412"/>
      <c r="AM1006" s="301"/>
      <c r="AN1006" s="630"/>
    </row>
    <row r="1007" spans="1:40" s="309" customFormat="1" ht="15.75" hidden="1" outlineLevel="1">
      <c r="A1007" s="532"/>
      <c r="B1007" s="288" t="s">
        <v>490</v>
      </c>
      <c r="C1007" s="291"/>
      <c r="D1007" s="291"/>
      <c r="E1007" s="291"/>
      <c r="F1007" s="291"/>
      <c r="G1007" s="291"/>
      <c r="H1007" s="291"/>
      <c r="I1007" s="291"/>
      <c r="J1007" s="291"/>
      <c r="K1007" s="291"/>
      <c r="L1007" s="291"/>
      <c r="M1007" s="291"/>
      <c r="N1007" s="291"/>
      <c r="O1007" s="291"/>
      <c r="P1007" s="291"/>
      <c r="Q1007" s="291"/>
      <c r="R1007" s="291"/>
      <c r="S1007" s="291"/>
      <c r="T1007" s="291"/>
      <c r="U1007" s="291"/>
      <c r="V1007" s="291"/>
      <c r="W1007" s="291"/>
      <c r="X1007" s="291"/>
      <c r="Y1007" s="412"/>
      <c r="Z1007" s="412"/>
      <c r="AA1007" s="412"/>
      <c r="AB1007" s="412"/>
      <c r="AC1007" s="412"/>
      <c r="AD1007" s="412"/>
      <c r="AE1007" s="416"/>
      <c r="AF1007" s="416"/>
      <c r="AG1007" s="416"/>
      <c r="AH1007" s="416"/>
      <c r="AI1007" s="416"/>
      <c r="AJ1007" s="416"/>
      <c r="AK1007" s="416"/>
      <c r="AL1007" s="416"/>
      <c r="AM1007" s="517"/>
      <c r="AN1007" s="631"/>
    </row>
    <row r="1008" spans="1:40" hidden="1" outlineLevel="1">
      <c r="A1008" s="532">
        <v>15</v>
      </c>
      <c r="B1008" s="294" t="s">
        <v>495</v>
      </c>
      <c r="C1008" s="291" t="s">
        <v>25</v>
      </c>
      <c r="D1008" s="295"/>
      <c r="E1008" s="295"/>
      <c r="F1008" s="295"/>
      <c r="G1008" s="295"/>
      <c r="H1008" s="295"/>
      <c r="I1008" s="295"/>
      <c r="J1008" s="295"/>
      <c r="K1008" s="295"/>
      <c r="L1008" s="295"/>
      <c r="M1008" s="295"/>
      <c r="N1008" s="295">
        <v>0</v>
      </c>
      <c r="O1008" s="295"/>
      <c r="P1008" s="295"/>
      <c r="Q1008" s="295"/>
      <c r="R1008" s="295"/>
      <c r="S1008" s="295"/>
      <c r="T1008" s="295"/>
      <c r="U1008" s="295"/>
      <c r="V1008" s="295"/>
      <c r="W1008" s="295"/>
      <c r="X1008" s="295"/>
      <c r="Y1008" s="410"/>
      <c r="Z1008" s="410"/>
      <c r="AA1008" s="410"/>
      <c r="AB1008" s="410"/>
      <c r="AC1008" s="410"/>
      <c r="AD1008" s="410"/>
      <c r="AE1008" s="410"/>
      <c r="AF1008" s="410"/>
      <c r="AG1008" s="410"/>
      <c r="AH1008" s="410"/>
      <c r="AI1008" s="410"/>
      <c r="AJ1008" s="410"/>
      <c r="AK1008" s="410"/>
      <c r="AL1008" s="410"/>
      <c r="AM1008" s="632">
        <f>SUM(Y1008:AL1008)</f>
        <v>0</v>
      </c>
      <c r="AN1008" s="630"/>
    </row>
    <row r="1009" spans="1:39" hidden="1" outlineLevel="1">
      <c r="A1009" s="532"/>
      <c r="B1009" s="294" t="s">
        <v>342</v>
      </c>
      <c r="C1009" s="291" t="s">
        <v>163</v>
      </c>
      <c r="D1009" s="295"/>
      <c r="E1009" s="295"/>
      <c r="F1009" s="295"/>
      <c r="G1009" s="295"/>
      <c r="H1009" s="295"/>
      <c r="I1009" s="295"/>
      <c r="J1009" s="295"/>
      <c r="K1009" s="295"/>
      <c r="L1009" s="295"/>
      <c r="M1009" s="295"/>
      <c r="N1009" s="295">
        <f>N1008</f>
        <v>0</v>
      </c>
      <c r="O1009" s="295"/>
      <c r="P1009" s="295"/>
      <c r="Q1009" s="295"/>
      <c r="R1009" s="295"/>
      <c r="S1009" s="295"/>
      <c r="T1009" s="295"/>
      <c r="U1009" s="295"/>
      <c r="V1009" s="295"/>
      <c r="W1009" s="295"/>
      <c r="X1009" s="295"/>
      <c r="Y1009" s="411">
        <f>Y1008</f>
        <v>0</v>
      </c>
      <c r="Z1009" s="411">
        <f>Z1008</f>
        <v>0</v>
      </c>
      <c r="AA1009" s="411">
        <f t="shared" ref="AA1009:AL1009" si="2753">AA1008</f>
        <v>0</v>
      </c>
      <c r="AB1009" s="411">
        <f t="shared" si="2753"/>
        <v>0</v>
      </c>
      <c r="AC1009" s="411">
        <f t="shared" si="2753"/>
        <v>0</v>
      </c>
      <c r="AD1009" s="411">
        <f>AD1008</f>
        <v>0</v>
      </c>
      <c r="AE1009" s="411">
        <f t="shared" si="2753"/>
        <v>0</v>
      </c>
      <c r="AF1009" s="411">
        <f t="shared" si="2753"/>
        <v>0</v>
      </c>
      <c r="AG1009" s="411">
        <f t="shared" si="2753"/>
        <v>0</v>
      </c>
      <c r="AH1009" s="411">
        <f t="shared" si="2753"/>
        <v>0</v>
      </c>
      <c r="AI1009" s="411">
        <f t="shared" si="2753"/>
        <v>0</v>
      </c>
      <c r="AJ1009" s="411">
        <f t="shared" si="2753"/>
        <v>0</v>
      </c>
      <c r="AK1009" s="411">
        <f t="shared" si="2753"/>
        <v>0</v>
      </c>
      <c r="AL1009" s="411">
        <f t="shared" si="2753"/>
        <v>0</v>
      </c>
      <c r="AM1009" s="297"/>
    </row>
    <row r="1010" spans="1:39" hidden="1" outlineLevel="1">
      <c r="A1010" s="532"/>
      <c r="B1010" s="315"/>
      <c r="C1010" s="305"/>
      <c r="D1010" s="291"/>
      <c r="E1010" s="291"/>
      <c r="F1010" s="291"/>
      <c r="G1010" s="291"/>
      <c r="H1010" s="291"/>
      <c r="I1010" s="291"/>
      <c r="J1010" s="291"/>
      <c r="K1010" s="291"/>
      <c r="L1010" s="291"/>
      <c r="M1010" s="291"/>
      <c r="N1010" s="291"/>
      <c r="O1010" s="291"/>
      <c r="P1010" s="291"/>
      <c r="Q1010" s="291"/>
      <c r="R1010" s="291"/>
      <c r="S1010" s="291"/>
      <c r="T1010" s="291"/>
      <c r="U1010" s="291"/>
      <c r="V1010" s="291"/>
      <c r="W1010" s="291"/>
      <c r="X1010" s="291"/>
      <c r="Y1010" s="412"/>
      <c r="Z1010" s="412"/>
      <c r="AA1010" s="412"/>
      <c r="AB1010" s="412"/>
      <c r="AC1010" s="412"/>
      <c r="AD1010" s="412"/>
      <c r="AE1010" s="412"/>
      <c r="AF1010" s="412"/>
      <c r="AG1010" s="412"/>
      <c r="AH1010" s="412"/>
      <c r="AI1010" s="412"/>
      <c r="AJ1010" s="412"/>
      <c r="AK1010" s="412"/>
      <c r="AL1010" s="412"/>
      <c r="AM1010" s="306"/>
    </row>
    <row r="1011" spans="1:39" s="283" customFormat="1" hidden="1" outlineLevel="1">
      <c r="A1011" s="532">
        <v>16</v>
      </c>
      <c r="B1011" s="324" t="s">
        <v>491</v>
      </c>
      <c r="C1011" s="291" t="s">
        <v>25</v>
      </c>
      <c r="D1011" s="295"/>
      <c r="E1011" s="295"/>
      <c r="F1011" s="295"/>
      <c r="G1011" s="295"/>
      <c r="H1011" s="295"/>
      <c r="I1011" s="295"/>
      <c r="J1011" s="295"/>
      <c r="K1011" s="295"/>
      <c r="L1011" s="295"/>
      <c r="M1011" s="295"/>
      <c r="N1011" s="295">
        <v>0</v>
      </c>
      <c r="O1011" s="295"/>
      <c r="P1011" s="295"/>
      <c r="Q1011" s="295"/>
      <c r="R1011" s="295"/>
      <c r="S1011" s="295"/>
      <c r="T1011" s="295"/>
      <c r="U1011" s="295"/>
      <c r="V1011" s="295"/>
      <c r="W1011" s="295"/>
      <c r="X1011" s="295"/>
      <c r="Y1011" s="410"/>
      <c r="Z1011" s="410"/>
      <c r="AA1011" s="410"/>
      <c r="AB1011" s="410"/>
      <c r="AC1011" s="410"/>
      <c r="AD1011" s="410"/>
      <c r="AE1011" s="410"/>
      <c r="AF1011" s="410"/>
      <c r="AG1011" s="410"/>
      <c r="AH1011" s="410"/>
      <c r="AI1011" s="410"/>
      <c r="AJ1011" s="410"/>
      <c r="AK1011" s="410"/>
      <c r="AL1011" s="410"/>
      <c r="AM1011" s="296">
        <f>SUM(Y1011:AL1011)</f>
        <v>0</v>
      </c>
    </row>
    <row r="1012" spans="1:39" s="283" customFormat="1" hidden="1" outlineLevel="1">
      <c r="A1012" s="532"/>
      <c r="B1012" s="294" t="s">
        <v>342</v>
      </c>
      <c r="C1012" s="291" t="s">
        <v>163</v>
      </c>
      <c r="D1012" s="295"/>
      <c r="E1012" s="295"/>
      <c r="F1012" s="295"/>
      <c r="G1012" s="295"/>
      <c r="H1012" s="295"/>
      <c r="I1012" s="295"/>
      <c r="J1012" s="295"/>
      <c r="K1012" s="295"/>
      <c r="L1012" s="295"/>
      <c r="M1012" s="295"/>
      <c r="N1012" s="295">
        <f>N1011</f>
        <v>0</v>
      </c>
      <c r="O1012" s="295"/>
      <c r="P1012" s="295"/>
      <c r="Q1012" s="295"/>
      <c r="R1012" s="295"/>
      <c r="S1012" s="295"/>
      <c r="T1012" s="295"/>
      <c r="U1012" s="295"/>
      <c r="V1012" s="295"/>
      <c r="W1012" s="295"/>
      <c r="X1012" s="295"/>
      <c r="Y1012" s="411">
        <f>Y1011</f>
        <v>0</v>
      </c>
      <c r="Z1012" s="411">
        <f t="shared" ref="Z1012:AK1012" si="2754">Z1011</f>
        <v>0</v>
      </c>
      <c r="AA1012" s="411">
        <f t="shared" si="2754"/>
        <v>0</v>
      </c>
      <c r="AB1012" s="411">
        <f t="shared" si="2754"/>
        <v>0</v>
      </c>
      <c r="AC1012" s="411">
        <f t="shared" si="2754"/>
        <v>0</v>
      </c>
      <c r="AD1012" s="411">
        <f t="shared" si="2754"/>
        <v>0</v>
      </c>
      <c r="AE1012" s="411">
        <f t="shared" si="2754"/>
        <v>0</v>
      </c>
      <c r="AF1012" s="411">
        <f t="shared" si="2754"/>
        <v>0</v>
      </c>
      <c r="AG1012" s="411">
        <f t="shared" si="2754"/>
        <v>0</v>
      </c>
      <c r="AH1012" s="411">
        <f t="shared" si="2754"/>
        <v>0</v>
      </c>
      <c r="AI1012" s="411">
        <f t="shared" si="2754"/>
        <v>0</v>
      </c>
      <c r="AJ1012" s="411">
        <f t="shared" si="2754"/>
        <v>0</v>
      </c>
      <c r="AK1012" s="411">
        <f t="shared" si="2754"/>
        <v>0</v>
      </c>
      <c r="AL1012" s="411">
        <f>AL1011</f>
        <v>0</v>
      </c>
      <c r="AM1012" s="297"/>
    </row>
    <row r="1013" spans="1:39" s="283" customFormat="1" hidden="1" outlineLevel="1">
      <c r="A1013" s="532"/>
      <c r="B1013" s="324"/>
      <c r="C1013" s="291"/>
      <c r="D1013" s="291"/>
      <c r="E1013" s="291"/>
      <c r="F1013" s="291"/>
      <c r="G1013" s="291"/>
      <c r="H1013" s="291"/>
      <c r="I1013" s="291"/>
      <c r="J1013" s="291"/>
      <c r="K1013" s="291"/>
      <c r="L1013" s="291"/>
      <c r="M1013" s="291"/>
      <c r="N1013" s="291"/>
      <c r="O1013" s="291"/>
      <c r="P1013" s="291"/>
      <c r="Q1013" s="291"/>
      <c r="R1013" s="291"/>
      <c r="S1013" s="291"/>
      <c r="T1013" s="291"/>
      <c r="U1013" s="291"/>
      <c r="V1013" s="291"/>
      <c r="W1013" s="291"/>
      <c r="X1013" s="291"/>
      <c r="Y1013" s="412"/>
      <c r="Z1013" s="412"/>
      <c r="AA1013" s="412"/>
      <c r="AB1013" s="412"/>
      <c r="AC1013" s="412"/>
      <c r="AD1013" s="412"/>
      <c r="AE1013" s="416"/>
      <c r="AF1013" s="416"/>
      <c r="AG1013" s="416"/>
      <c r="AH1013" s="416"/>
      <c r="AI1013" s="416"/>
      <c r="AJ1013" s="416"/>
      <c r="AK1013" s="416"/>
      <c r="AL1013" s="416"/>
      <c r="AM1013" s="313"/>
    </row>
    <row r="1014" spans="1:39" ht="15.75" hidden="1" outlineLevel="1">
      <c r="A1014" s="532"/>
      <c r="B1014" s="519" t="s">
        <v>496</v>
      </c>
      <c r="C1014" s="320"/>
      <c r="D1014" s="290"/>
      <c r="E1014" s="289"/>
      <c r="F1014" s="289"/>
      <c r="G1014" s="289"/>
      <c r="H1014" s="289"/>
      <c r="I1014" s="289"/>
      <c r="J1014" s="289"/>
      <c r="K1014" s="289"/>
      <c r="L1014" s="289"/>
      <c r="M1014" s="289"/>
      <c r="N1014" s="290"/>
      <c r="O1014" s="289"/>
      <c r="P1014" s="289"/>
      <c r="Q1014" s="289"/>
      <c r="R1014" s="289"/>
      <c r="S1014" s="289"/>
      <c r="T1014" s="289"/>
      <c r="U1014" s="289"/>
      <c r="V1014" s="289"/>
      <c r="W1014" s="289"/>
      <c r="X1014" s="289"/>
      <c r="Y1014" s="414"/>
      <c r="Z1014" s="414"/>
      <c r="AA1014" s="414"/>
      <c r="AB1014" s="414"/>
      <c r="AC1014" s="414"/>
      <c r="AD1014" s="414"/>
      <c r="AE1014" s="414"/>
      <c r="AF1014" s="414"/>
      <c r="AG1014" s="414"/>
      <c r="AH1014" s="414"/>
      <c r="AI1014" s="414"/>
      <c r="AJ1014" s="414"/>
      <c r="AK1014" s="414"/>
      <c r="AL1014" s="414"/>
      <c r="AM1014" s="292"/>
    </row>
    <row r="1015" spans="1:39" hidden="1" outlineLevel="1">
      <c r="A1015" s="532">
        <v>17</v>
      </c>
      <c r="B1015" s="428" t="s">
        <v>112</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idden="1" outlineLevel="1">
      <c r="A1016" s="532"/>
      <c r="B1016" s="294" t="s">
        <v>342</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Y1015</f>
        <v>0</v>
      </c>
      <c r="Z1016" s="411">
        <f t="shared" ref="Z1016:AL1016" si="2755">Z1015</f>
        <v>0</v>
      </c>
      <c r="AA1016" s="411">
        <f t="shared" si="2755"/>
        <v>0</v>
      </c>
      <c r="AB1016" s="411">
        <f t="shared" si="2755"/>
        <v>0</v>
      </c>
      <c r="AC1016" s="411">
        <f t="shared" si="2755"/>
        <v>0</v>
      </c>
      <c r="AD1016" s="411">
        <f t="shared" si="2755"/>
        <v>0</v>
      </c>
      <c r="AE1016" s="411">
        <f t="shared" si="2755"/>
        <v>0</v>
      </c>
      <c r="AF1016" s="411">
        <f t="shared" si="2755"/>
        <v>0</v>
      </c>
      <c r="AG1016" s="411">
        <f t="shared" si="2755"/>
        <v>0</v>
      </c>
      <c r="AH1016" s="411">
        <f t="shared" si="2755"/>
        <v>0</v>
      </c>
      <c r="AI1016" s="411">
        <f t="shared" si="2755"/>
        <v>0</v>
      </c>
      <c r="AJ1016" s="411">
        <f t="shared" si="2755"/>
        <v>0</v>
      </c>
      <c r="AK1016" s="411">
        <f t="shared" si="2755"/>
        <v>0</v>
      </c>
      <c r="AL1016" s="411">
        <f t="shared" si="2755"/>
        <v>0</v>
      </c>
      <c r="AM1016" s="306"/>
    </row>
    <row r="1017" spans="1:39" hidden="1" outlineLevel="1">
      <c r="A1017" s="532"/>
      <c r="B1017" s="294"/>
      <c r="C1017" s="291"/>
      <c r="D1017" s="291"/>
      <c r="E1017" s="291"/>
      <c r="F1017" s="291"/>
      <c r="G1017" s="291"/>
      <c r="H1017" s="291"/>
      <c r="I1017" s="291"/>
      <c r="J1017" s="291"/>
      <c r="K1017" s="291"/>
      <c r="L1017" s="291"/>
      <c r="M1017" s="291"/>
      <c r="N1017" s="291"/>
      <c r="O1017" s="291"/>
      <c r="P1017" s="291"/>
      <c r="Q1017" s="291"/>
      <c r="R1017" s="291"/>
      <c r="S1017" s="291"/>
      <c r="T1017" s="291"/>
      <c r="U1017" s="291"/>
      <c r="V1017" s="291"/>
      <c r="W1017" s="291"/>
      <c r="X1017" s="291"/>
      <c r="Y1017" s="422"/>
      <c r="Z1017" s="425"/>
      <c r="AA1017" s="425"/>
      <c r="AB1017" s="425"/>
      <c r="AC1017" s="425"/>
      <c r="AD1017" s="425"/>
      <c r="AE1017" s="425"/>
      <c r="AF1017" s="425"/>
      <c r="AG1017" s="425"/>
      <c r="AH1017" s="425"/>
      <c r="AI1017" s="425"/>
      <c r="AJ1017" s="425"/>
      <c r="AK1017" s="425"/>
      <c r="AL1017" s="425"/>
      <c r="AM1017" s="306"/>
    </row>
    <row r="1018" spans="1:39" hidden="1" outlineLevel="1">
      <c r="A1018" s="532">
        <v>18</v>
      </c>
      <c r="B1018" s="428" t="s">
        <v>109</v>
      </c>
      <c r="C1018" s="291" t="s">
        <v>25</v>
      </c>
      <c r="D1018" s="295"/>
      <c r="E1018" s="295"/>
      <c r="F1018" s="295"/>
      <c r="G1018" s="295"/>
      <c r="H1018" s="295"/>
      <c r="I1018" s="295"/>
      <c r="J1018" s="295"/>
      <c r="K1018" s="295"/>
      <c r="L1018" s="295"/>
      <c r="M1018" s="295"/>
      <c r="N1018" s="295">
        <v>12</v>
      </c>
      <c r="O1018" s="295"/>
      <c r="P1018" s="295"/>
      <c r="Q1018" s="295"/>
      <c r="R1018" s="295"/>
      <c r="S1018" s="295"/>
      <c r="T1018" s="295"/>
      <c r="U1018" s="295"/>
      <c r="V1018" s="295"/>
      <c r="W1018" s="295"/>
      <c r="X1018" s="295"/>
      <c r="Y1018" s="426"/>
      <c r="Z1018" s="410"/>
      <c r="AA1018" s="410"/>
      <c r="AB1018" s="410"/>
      <c r="AC1018" s="410"/>
      <c r="AD1018" s="410"/>
      <c r="AE1018" s="410"/>
      <c r="AF1018" s="415"/>
      <c r="AG1018" s="415"/>
      <c r="AH1018" s="415"/>
      <c r="AI1018" s="415"/>
      <c r="AJ1018" s="415"/>
      <c r="AK1018" s="415"/>
      <c r="AL1018" s="415"/>
      <c r="AM1018" s="296">
        <f>SUM(Y1018:AL1018)</f>
        <v>0</v>
      </c>
    </row>
    <row r="1019" spans="1:39" hidden="1" outlineLevel="1">
      <c r="A1019" s="532"/>
      <c r="B1019" s="294" t="s">
        <v>342</v>
      </c>
      <c r="C1019" s="291" t="s">
        <v>163</v>
      </c>
      <c r="D1019" s="295"/>
      <c r="E1019" s="295"/>
      <c r="F1019" s="295"/>
      <c r="G1019" s="295"/>
      <c r="H1019" s="295"/>
      <c r="I1019" s="295"/>
      <c r="J1019" s="295"/>
      <c r="K1019" s="295"/>
      <c r="L1019" s="295"/>
      <c r="M1019" s="295"/>
      <c r="N1019" s="295">
        <f>N1018</f>
        <v>12</v>
      </c>
      <c r="O1019" s="295"/>
      <c r="P1019" s="295"/>
      <c r="Q1019" s="295"/>
      <c r="R1019" s="295"/>
      <c r="S1019" s="295"/>
      <c r="T1019" s="295"/>
      <c r="U1019" s="295"/>
      <c r="V1019" s="295"/>
      <c r="W1019" s="295"/>
      <c r="X1019" s="295"/>
      <c r="Y1019" s="411">
        <f>Y1018</f>
        <v>0</v>
      </c>
      <c r="Z1019" s="411">
        <f t="shared" ref="Z1019:AL1019" si="2756">Z1018</f>
        <v>0</v>
      </c>
      <c r="AA1019" s="411">
        <f t="shared" si="2756"/>
        <v>0</v>
      </c>
      <c r="AB1019" s="411">
        <f t="shared" si="2756"/>
        <v>0</v>
      </c>
      <c r="AC1019" s="411">
        <f t="shared" si="2756"/>
        <v>0</v>
      </c>
      <c r="AD1019" s="411">
        <f t="shared" si="2756"/>
        <v>0</v>
      </c>
      <c r="AE1019" s="411">
        <f t="shared" si="2756"/>
        <v>0</v>
      </c>
      <c r="AF1019" s="411">
        <f t="shared" si="2756"/>
        <v>0</v>
      </c>
      <c r="AG1019" s="411">
        <f t="shared" si="2756"/>
        <v>0</v>
      </c>
      <c r="AH1019" s="411">
        <f t="shared" si="2756"/>
        <v>0</v>
      </c>
      <c r="AI1019" s="411">
        <f t="shared" si="2756"/>
        <v>0</v>
      </c>
      <c r="AJ1019" s="411">
        <f t="shared" si="2756"/>
        <v>0</v>
      </c>
      <c r="AK1019" s="411">
        <f t="shared" si="2756"/>
        <v>0</v>
      </c>
      <c r="AL1019" s="411">
        <f t="shared" si="2756"/>
        <v>0</v>
      </c>
      <c r="AM1019" s="306"/>
    </row>
    <row r="1020" spans="1:39" hidden="1" outlineLevel="1">
      <c r="A1020" s="532"/>
      <c r="B1020" s="322"/>
      <c r="C1020" s="291"/>
      <c r="D1020" s="291"/>
      <c r="E1020" s="291"/>
      <c r="F1020" s="291"/>
      <c r="G1020" s="291"/>
      <c r="H1020" s="291"/>
      <c r="I1020" s="291"/>
      <c r="J1020" s="291"/>
      <c r="K1020" s="291"/>
      <c r="L1020" s="291"/>
      <c r="M1020" s="291"/>
      <c r="N1020" s="291"/>
      <c r="O1020" s="291"/>
      <c r="P1020" s="291"/>
      <c r="Q1020" s="291"/>
      <c r="R1020" s="291"/>
      <c r="S1020" s="291"/>
      <c r="T1020" s="291"/>
      <c r="U1020" s="291"/>
      <c r="V1020" s="291"/>
      <c r="W1020" s="291"/>
      <c r="X1020" s="291"/>
      <c r="Y1020" s="423"/>
      <c r="Z1020" s="424"/>
      <c r="AA1020" s="424"/>
      <c r="AB1020" s="424"/>
      <c r="AC1020" s="424"/>
      <c r="AD1020" s="424"/>
      <c r="AE1020" s="424"/>
      <c r="AF1020" s="424"/>
      <c r="AG1020" s="424"/>
      <c r="AH1020" s="424"/>
      <c r="AI1020" s="424"/>
      <c r="AJ1020" s="424"/>
      <c r="AK1020" s="424"/>
      <c r="AL1020" s="424"/>
      <c r="AM1020" s="297"/>
    </row>
    <row r="1021" spans="1:39" hidden="1" outlineLevel="1">
      <c r="A1021" s="532">
        <v>19</v>
      </c>
      <c r="B1021" s="428" t="s">
        <v>111</v>
      </c>
      <c r="C1021" s="291" t="s">
        <v>25</v>
      </c>
      <c r="D1021" s="295"/>
      <c r="E1021" s="295"/>
      <c r="F1021" s="295"/>
      <c r="G1021" s="295"/>
      <c r="H1021" s="295"/>
      <c r="I1021" s="295"/>
      <c r="J1021" s="295"/>
      <c r="K1021" s="295"/>
      <c r="L1021" s="295"/>
      <c r="M1021" s="295"/>
      <c r="N1021" s="295">
        <v>12</v>
      </c>
      <c r="O1021" s="295"/>
      <c r="P1021" s="295"/>
      <c r="Q1021" s="295"/>
      <c r="R1021" s="295"/>
      <c r="S1021" s="295"/>
      <c r="T1021" s="295"/>
      <c r="U1021" s="295"/>
      <c r="V1021" s="295"/>
      <c r="W1021" s="295"/>
      <c r="X1021" s="295"/>
      <c r="Y1021" s="426"/>
      <c r="Z1021" s="410"/>
      <c r="AA1021" s="410"/>
      <c r="AB1021" s="410"/>
      <c r="AC1021" s="410"/>
      <c r="AD1021" s="410"/>
      <c r="AE1021" s="410"/>
      <c r="AF1021" s="415"/>
      <c r="AG1021" s="415"/>
      <c r="AH1021" s="415"/>
      <c r="AI1021" s="415"/>
      <c r="AJ1021" s="415"/>
      <c r="AK1021" s="415"/>
      <c r="AL1021" s="415"/>
      <c r="AM1021" s="296">
        <f>SUM(Y1021:AL1021)</f>
        <v>0</v>
      </c>
    </row>
    <row r="1022" spans="1:39" hidden="1" outlineLevel="1">
      <c r="A1022" s="532"/>
      <c r="B1022" s="294" t="s">
        <v>342</v>
      </c>
      <c r="C1022" s="291" t="s">
        <v>163</v>
      </c>
      <c r="D1022" s="295"/>
      <c r="E1022" s="295"/>
      <c r="F1022" s="295"/>
      <c r="G1022" s="295"/>
      <c r="H1022" s="295"/>
      <c r="I1022" s="295"/>
      <c r="J1022" s="295"/>
      <c r="K1022" s="295"/>
      <c r="L1022" s="295"/>
      <c r="M1022" s="295"/>
      <c r="N1022" s="295">
        <f>N1021</f>
        <v>12</v>
      </c>
      <c r="O1022" s="295"/>
      <c r="P1022" s="295"/>
      <c r="Q1022" s="295"/>
      <c r="R1022" s="295"/>
      <c r="S1022" s="295"/>
      <c r="T1022" s="295"/>
      <c r="U1022" s="295"/>
      <c r="V1022" s="295"/>
      <c r="W1022" s="295"/>
      <c r="X1022" s="295"/>
      <c r="Y1022" s="411">
        <f>Y1021</f>
        <v>0</v>
      </c>
      <c r="Z1022" s="411">
        <f t="shared" ref="Z1022:AL1022" si="2757">Z1021</f>
        <v>0</v>
      </c>
      <c r="AA1022" s="411">
        <f t="shared" si="2757"/>
        <v>0</v>
      </c>
      <c r="AB1022" s="411">
        <f t="shared" si="2757"/>
        <v>0</v>
      </c>
      <c r="AC1022" s="411">
        <f t="shared" si="2757"/>
        <v>0</v>
      </c>
      <c r="AD1022" s="411">
        <f t="shared" si="2757"/>
        <v>0</v>
      </c>
      <c r="AE1022" s="411">
        <f t="shared" si="2757"/>
        <v>0</v>
      </c>
      <c r="AF1022" s="411">
        <f t="shared" si="2757"/>
        <v>0</v>
      </c>
      <c r="AG1022" s="411">
        <f t="shared" si="2757"/>
        <v>0</v>
      </c>
      <c r="AH1022" s="411">
        <f t="shared" si="2757"/>
        <v>0</v>
      </c>
      <c r="AI1022" s="411">
        <f t="shared" si="2757"/>
        <v>0</v>
      </c>
      <c r="AJ1022" s="411">
        <f t="shared" si="2757"/>
        <v>0</v>
      </c>
      <c r="AK1022" s="411">
        <f t="shared" si="2757"/>
        <v>0</v>
      </c>
      <c r="AL1022" s="411">
        <f t="shared" si="2757"/>
        <v>0</v>
      </c>
      <c r="AM1022" s="297"/>
    </row>
    <row r="1023" spans="1:39" hidden="1" outlineLevel="1">
      <c r="A1023" s="532"/>
      <c r="B1023" s="322"/>
      <c r="C1023" s="291"/>
      <c r="D1023" s="291"/>
      <c r="E1023" s="291"/>
      <c r="F1023" s="291"/>
      <c r="G1023" s="291"/>
      <c r="H1023" s="291"/>
      <c r="I1023" s="291"/>
      <c r="J1023" s="291"/>
      <c r="K1023" s="291"/>
      <c r="L1023" s="291"/>
      <c r="M1023" s="291"/>
      <c r="N1023" s="291"/>
      <c r="O1023" s="291"/>
      <c r="P1023" s="291"/>
      <c r="Q1023" s="291"/>
      <c r="R1023" s="291"/>
      <c r="S1023" s="291"/>
      <c r="T1023" s="291"/>
      <c r="U1023" s="291"/>
      <c r="V1023" s="291"/>
      <c r="W1023" s="291"/>
      <c r="X1023" s="291"/>
      <c r="Y1023" s="412"/>
      <c r="Z1023" s="412"/>
      <c r="AA1023" s="412"/>
      <c r="AB1023" s="412"/>
      <c r="AC1023" s="412"/>
      <c r="AD1023" s="412"/>
      <c r="AE1023" s="412"/>
      <c r="AF1023" s="412"/>
      <c r="AG1023" s="412"/>
      <c r="AH1023" s="412"/>
      <c r="AI1023" s="412"/>
      <c r="AJ1023" s="412"/>
      <c r="AK1023" s="412"/>
      <c r="AL1023" s="412"/>
      <c r="AM1023" s="306"/>
    </row>
    <row r="1024" spans="1:39" hidden="1" outlineLevel="1">
      <c r="A1024" s="532">
        <v>20</v>
      </c>
      <c r="B1024" s="428" t="s">
        <v>110</v>
      </c>
      <c r="C1024" s="291" t="s">
        <v>25</v>
      </c>
      <c r="D1024" s="295"/>
      <c r="E1024" s="295"/>
      <c r="F1024" s="295"/>
      <c r="G1024" s="295"/>
      <c r="H1024" s="295"/>
      <c r="I1024" s="295"/>
      <c r="J1024" s="295"/>
      <c r="K1024" s="295"/>
      <c r="L1024" s="295"/>
      <c r="M1024" s="295"/>
      <c r="N1024" s="295">
        <v>12</v>
      </c>
      <c r="O1024" s="295"/>
      <c r="P1024" s="295"/>
      <c r="Q1024" s="295"/>
      <c r="R1024" s="295"/>
      <c r="S1024" s="295"/>
      <c r="T1024" s="295"/>
      <c r="U1024" s="295"/>
      <c r="V1024" s="295"/>
      <c r="W1024" s="295"/>
      <c r="X1024" s="295"/>
      <c r="Y1024" s="426"/>
      <c r="Z1024" s="410"/>
      <c r="AA1024" s="410"/>
      <c r="AB1024" s="410"/>
      <c r="AC1024" s="410"/>
      <c r="AD1024" s="410"/>
      <c r="AE1024" s="410"/>
      <c r="AF1024" s="415"/>
      <c r="AG1024" s="415"/>
      <c r="AH1024" s="415"/>
      <c r="AI1024" s="415"/>
      <c r="AJ1024" s="415"/>
      <c r="AK1024" s="415"/>
      <c r="AL1024" s="415"/>
      <c r="AM1024" s="296">
        <f>SUM(Y1024:AL1024)</f>
        <v>0</v>
      </c>
    </row>
    <row r="1025" spans="1:39" hidden="1" outlineLevel="1">
      <c r="A1025" s="532"/>
      <c r="B1025" s="294" t="s">
        <v>342</v>
      </c>
      <c r="C1025" s="291" t="s">
        <v>163</v>
      </c>
      <c r="D1025" s="295"/>
      <c r="E1025" s="295"/>
      <c r="F1025" s="295"/>
      <c r="G1025" s="295"/>
      <c r="H1025" s="295"/>
      <c r="I1025" s="295"/>
      <c r="J1025" s="295"/>
      <c r="K1025" s="295"/>
      <c r="L1025" s="295"/>
      <c r="M1025" s="295"/>
      <c r="N1025" s="295">
        <f>N1024</f>
        <v>12</v>
      </c>
      <c r="O1025" s="295"/>
      <c r="P1025" s="295"/>
      <c r="Q1025" s="295"/>
      <c r="R1025" s="295"/>
      <c r="S1025" s="295"/>
      <c r="T1025" s="295"/>
      <c r="U1025" s="295"/>
      <c r="V1025" s="295"/>
      <c r="W1025" s="295"/>
      <c r="X1025" s="295"/>
      <c r="Y1025" s="411">
        <f t="shared" ref="Y1025:AL1025" si="2758">Y1024</f>
        <v>0</v>
      </c>
      <c r="Z1025" s="411">
        <f t="shared" si="2758"/>
        <v>0</v>
      </c>
      <c r="AA1025" s="411">
        <f t="shared" si="2758"/>
        <v>0</v>
      </c>
      <c r="AB1025" s="411">
        <f t="shared" si="2758"/>
        <v>0</v>
      </c>
      <c r="AC1025" s="411">
        <f t="shared" si="2758"/>
        <v>0</v>
      </c>
      <c r="AD1025" s="411">
        <f t="shared" si="2758"/>
        <v>0</v>
      </c>
      <c r="AE1025" s="411">
        <f t="shared" si="2758"/>
        <v>0</v>
      </c>
      <c r="AF1025" s="411">
        <f t="shared" si="2758"/>
        <v>0</v>
      </c>
      <c r="AG1025" s="411">
        <f t="shared" si="2758"/>
        <v>0</v>
      </c>
      <c r="AH1025" s="411">
        <f t="shared" si="2758"/>
        <v>0</v>
      </c>
      <c r="AI1025" s="411">
        <f t="shared" si="2758"/>
        <v>0</v>
      </c>
      <c r="AJ1025" s="411">
        <f t="shared" si="2758"/>
        <v>0</v>
      </c>
      <c r="AK1025" s="411">
        <f t="shared" si="2758"/>
        <v>0</v>
      </c>
      <c r="AL1025" s="411">
        <f t="shared" si="2758"/>
        <v>0</v>
      </c>
      <c r="AM1025" s="306"/>
    </row>
    <row r="1026" spans="1:39" ht="15.75" hidden="1" outlineLevel="1">
      <c r="A1026" s="532"/>
      <c r="B1026" s="323"/>
      <c r="C1026" s="300"/>
      <c r="D1026" s="291"/>
      <c r="E1026" s="291"/>
      <c r="F1026" s="291"/>
      <c r="G1026" s="291"/>
      <c r="H1026" s="291"/>
      <c r="I1026" s="291"/>
      <c r="J1026" s="291"/>
      <c r="K1026" s="291"/>
      <c r="L1026" s="291"/>
      <c r="M1026" s="291"/>
      <c r="N1026" s="300"/>
      <c r="O1026" s="291"/>
      <c r="P1026" s="291"/>
      <c r="Q1026" s="291"/>
      <c r="R1026" s="291"/>
      <c r="S1026" s="291"/>
      <c r="T1026" s="291"/>
      <c r="U1026" s="291"/>
      <c r="V1026" s="291"/>
      <c r="W1026" s="291"/>
      <c r="X1026" s="291"/>
      <c r="Y1026" s="412"/>
      <c r="Z1026" s="412"/>
      <c r="AA1026" s="412"/>
      <c r="AB1026" s="412"/>
      <c r="AC1026" s="412"/>
      <c r="AD1026" s="412"/>
      <c r="AE1026" s="412"/>
      <c r="AF1026" s="412"/>
      <c r="AG1026" s="412"/>
      <c r="AH1026" s="412"/>
      <c r="AI1026" s="412"/>
      <c r="AJ1026" s="412"/>
      <c r="AK1026" s="412"/>
      <c r="AL1026" s="412"/>
      <c r="AM1026" s="306"/>
    </row>
    <row r="1027" spans="1:39" ht="15.75" hidden="1" outlineLevel="1">
      <c r="A1027" s="532"/>
      <c r="B1027" s="518" t="s">
        <v>503</v>
      </c>
      <c r="C1027" s="291"/>
      <c r="D1027" s="291"/>
      <c r="E1027" s="291"/>
      <c r="F1027" s="291"/>
      <c r="G1027" s="291"/>
      <c r="H1027" s="291"/>
      <c r="I1027" s="291"/>
      <c r="J1027" s="291"/>
      <c r="K1027" s="291"/>
      <c r="L1027" s="291"/>
      <c r="M1027" s="291"/>
      <c r="N1027" s="291"/>
      <c r="O1027" s="291"/>
      <c r="P1027" s="291"/>
      <c r="Q1027" s="291"/>
      <c r="R1027" s="291"/>
      <c r="S1027" s="291"/>
      <c r="T1027" s="291"/>
      <c r="U1027" s="291"/>
      <c r="V1027" s="291"/>
      <c r="W1027" s="291"/>
      <c r="X1027" s="291"/>
      <c r="Y1027" s="422"/>
      <c r="Z1027" s="425"/>
      <c r="AA1027" s="425"/>
      <c r="AB1027" s="425"/>
      <c r="AC1027" s="425"/>
      <c r="AD1027" s="425"/>
      <c r="AE1027" s="425"/>
      <c r="AF1027" s="425"/>
      <c r="AG1027" s="425"/>
      <c r="AH1027" s="425"/>
      <c r="AI1027" s="425"/>
      <c r="AJ1027" s="425"/>
      <c r="AK1027" s="425"/>
      <c r="AL1027" s="425"/>
      <c r="AM1027" s="306"/>
    </row>
    <row r="1028" spans="1:39" ht="15.75" hidden="1" outlineLevel="1">
      <c r="A1028" s="532"/>
      <c r="B1028" s="504" t="s">
        <v>499</v>
      </c>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32">
        <v>21</v>
      </c>
      <c r="B1029" s="428" t="s">
        <v>113</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32"/>
      <c r="B1030" s="294" t="s">
        <v>346</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f>Y1029</f>
        <v>0</v>
      </c>
      <c r="Z1030" s="411">
        <f t="shared" ref="Z1030" si="2759">Z1029</f>
        <v>0</v>
      </c>
      <c r="AA1030" s="411">
        <f t="shared" ref="AA1030" si="2760">AA1029</f>
        <v>0</v>
      </c>
      <c r="AB1030" s="411">
        <f t="shared" ref="AB1030" si="2761">AB1029</f>
        <v>0</v>
      </c>
      <c r="AC1030" s="411">
        <f t="shared" ref="AC1030" si="2762">AC1029</f>
        <v>0</v>
      </c>
      <c r="AD1030" s="411">
        <f t="shared" ref="AD1030" si="2763">AD1029</f>
        <v>0</v>
      </c>
      <c r="AE1030" s="411">
        <f t="shared" ref="AE1030" si="2764">AE1029</f>
        <v>0</v>
      </c>
      <c r="AF1030" s="411">
        <f t="shared" ref="AF1030" si="2765">AF1029</f>
        <v>0</v>
      </c>
      <c r="AG1030" s="411">
        <f t="shared" ref="AG1030" si="2766">AG1029</f>
        <v>0</v>
      </c>
      <c r="AH1030" s="411">
        <f t="shared" ref="AH1030" si="2767">AH1029</f>
        <v>0</v>
      </c>
      <c r="AI1030" s="411">
        <f t="shared" ref="AI1030" si="2768">AI1029</f>
        <v>0</v>
      </c>
      <c r="AJ1030" s="411">
        <f t="shared" ref="AJ1030" si="2769">AJ1029</f>
        <v>0</v>
      </c>
      <c r="AK1030" s="411">
        <f t="shared" ref="AK1030" si="2770">AK1029</f>
        <v>0</v>
      </c>
      <c r="AL1030" s="411">
        <f t="shared" ref="AL1030" si="2771">AL1029</f>
        <v>0</v>
      </c>
      <c r="AM1030" s="306"/>
    </row>
    <row r="1031" spans="1:39" ht="15" hidden="1" customHeight="1" outlineLevel="1">
      <c r="A1031" s="532"/>
      <c r="B1031" s="294"/>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2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32">
        <v>22</v>
      </c>
      <c r="B1032" s="428" t="s">
        <v>114</v>
      </c>
      <c r="C1032" s="291" t="s">
        <v>25</v>
      </c>
      <c r="D1032" s="295"/>
      <c r="E1032" s="295"/>
      <c r="F1032" s="295"/>
      <c r="G1032" s="295"/>
      <c r="H1032" s="295"/>
      <c r="I1032" s="295"/>
      <c r="J1032" s="295"/>
      <c r="K1032" s="295"/>
      <c r="L1032" s="295"/>
      <c r="M1032" s="295"/>
      <c r="N1032" s="291"/>
      <c r="O1032" s="295"/>
      <c r="P1032" s="295"/>
      <c r="Q1032" s="295"/>
      <c r="R1032" s="295"/>
      <c r="S1032" s="295"/>
      <c r="T1032" s="295"/>
      <c r="U1032" s="295"/>
      <c r="V1032" s="295"/>
      <c r="W1032" s="295"/>
      <c r="X1032" s="295"/>
      <c r="Y1032" s="410"/>
      <c r="Z1032" s="410"/>
      <c r="AA1032" s="410"/>
      <c r="AB1032" s="410"/>
      <c r="AC1032" s="410"/>
      <c r="AD1032" s="410"/>
      <c r="AE1032" s="410"/>
      <c r="AF1032" s="410"/>
      <c r="AG1032" s="410"/>
      <c r="AH1032" s="410"/>
      <c r="AI1032" s="410"/>
      <c r="AJ1032" s="410"/>
      <c r="AK1032" s="410"/>
      <c r="AL1032" s="410"/>
      <c r="AM1032" s="296">
        <f>SUM(Y1032:AL1032)</f>
        <v>0</v>
      </c>
    </row>
    <row r="1033" spans="1:39" ht="15" hidden="1" customHeight="1" outlineLevel="1">
      <c r="A1033" s="532"/>
      <c r="B1033" s="294" t="s">
        <v>346</v>
      </c>
      <c r="C1033" s="291" t="s">
        <v>163</v>
      </c>
      <c r="D1033" s="295"/>
      <c r="E1033" s="295"/>
      <c r="F1033" s="295"/>
      <c r="G1033" s="295"/>
      <c r="H1033" s="295"/>
      <c r="I1033" s="295"/>
      <c r="J1033" s="295"/>
      <c r="K1033" s="295"/>
      <c r="L1033" s="295"/>
      <c r="M1033" s="295"/>
      <c r="N1033" s="291"/>
      <c r="O1033" s="295"/>
      <c r="P1033" s="295"/>
      <c r="Q1033" s="295"/>
      <c r="R1033" s="295"/>
      <c r="S1033" s="295"/>
      <c r="T1033" s="295"/>
      <c r="U1033" s="295"/>
      <c r="V1033" s="295"/>
      <c r="W1033" s="295"/>
      <c r="X1033" s="295"/>
      <c r="Y1033" s="411">
        <f>Y1032</f>
        <v>0</v>
      </c>
      <c r="Z1033" s="411">
        <f t="shared" ref="Z1033" si="2772">Z1032</f>
        <v>0</v>
      </c>
      <c r="AA1033" s="411">
        <f t="shared" ref="AA1033" si="2773">AA1032</f>
        <v>0</v>
      </c>
      <c r="AB1033" s="411">
        <f t="shared" ref="AB1033" si="2774">AB1032</f>
        <v>0</v>
      </c>
      <c r="AC1033" s="411">
        <f t="shared" ref="AC1033" si="2775">AC1032</f>
        <v>0</v>
      </c>
      <c r="AD1033" s="411">
        <f t="shared" ref="AD1033" si="2776">AD1032</f>
        <v>0</v>
      </c>
      <c r="AE1033" s="411">
        <f t="shared" ref="AE1033" si="2777">AE1032</f>
        <v>0</v>
      </c>
      <c r="AF1033" s="411">
        <f t="shared" ref="AF1033" si="2778">AF1032</f>
        <v>0</v>
      </c>
      <c r="AG1033" s="411">
        <f t="shared" ref="AG1033" si="2779">AG1032</f>
        <v>0</v>
      </c>
      <c r="AH1033" s="411">
        <f t="shared" ref="AH1033" si="2780">AH1032</f>
        <v>0</v>
      </c>
      <c r="AI1033" s="411">
        <f t="shared" ref="AI1033" si="2781">AI1032</f>
        <v>0</v>
      </c>
      <c r="AJ1033" s="411">
        <f t="shared" ref="AJ1033" si="2782">AJ1032</f>
        <v>0</v>
      </c>
      <c r="AK1033" s="411">
        <f t="shared" ref="AK1033" si="2783">AK1032</f>
        <v>0</v>
      </c>
      <c r="AL1033" s="411">
        <f t="shared" ref="AL1033" si="2784">AL1032</f>
        <v>0</v>
      </c>
      <c r="AM1033" s="306"/>
    </row>
    <row r="1034" spans="1:39" ht="15" hidden="1" customHeight="1" outlineLevel="1">
      <c r="A1034" s="532"/>
      <c r="B1034" s="294"/>
      <c r="C1034" s="291"/>
      <c r="D1034" s="291"/>
      <c r="E1034" s="291"/>
      <c r="F1034" s="291"/>
      <c r="G1034" s="291"/>
      <c r="H1034" s="291"/>
      <c r="I1034" s="291"/>
      <c r="J1034" s="291"/>
      <c r="K1034" s="291"/>
      <c r="L1034" s="291"/>
      <c r="M1034" s="291"/>
      <c r="N1034" s="291"/>
      <c r="O1034" s="291"/>
      <c r="P1034" s="291"/>
      <c r="Q1034" s="291"/>
      <c r="R1034" s="291"/>
      <c r="S1034" s="291"/>
      <c r="T1034" s="291"/>
      <c r="U1034" s="291"/>
      <c r="V1034" s="291"/>
      <c r="W1034" s="291"/>
      <c r="X1034" s="291"/>
      <c r="Y1034" s="422"/>
      <c r="Z1034" s="425"/>
      <c r="AA1034" s="425"/>
      <c r="AB1034" s="425"/>
      <c r="AC1034" s="425"/>
      <c r="AD1034" s="425"/>
      <c r="AE1034" s="425"/>
      <c r="AF1034" s="425"/>
      <c r="AG1034" s="425"/>
      <c r="AH1034" s="425"/>
      <c r="AI1034" s="425"/>
      <c r="AJ1034" s="425"/>
      <c r="AK1034" s="425"/>
      <c r="AL1034" s="425"/>
      <c r="AM1034" s="306"/>
    </row>
    <row r="1035" spans="1:39" ht="15" hidden="1" customHeight="1" outlineLevel="1">
      <c r="A1035" s="532">
        <v>23</v>
      </c>
      <c r="B1035" s="428" t="s">
        <v>115</v>
      </c>
      <c r="C1035" s="291" t="s">
        <v>25</v>
      </c>
      <c r="D1035" s="295"/>
      <c r="E1035" s="295"/>
      <c r="F1035" s="295"/>
      <c r="G1035" s="295"/>
      <c r="H1035" s="295"/>
      <c r="I1035" s="295"/>
      <c r="J1035" s="295"/>
      <c r="K1035" s="295"/>
      <c r="L1035" s="295"/>
      <c r="M1035" s="295"/>
      <c r="N1035" s="291"/>
      <c r="O1035" s="295"/>
      <c r="P1035" s="295"/>
      <c r="Q1035" s="295"/>
      <c r="R1035" s="295"/>
      <c r="S1035" s="295"/>
      <c r="T1035" s="295"/>
      <c r="U1035" s="295"/>
      <c r="V1035" s="295"/>
      <c r="W1035" s="295"/>
      <c r="X1035" s="295"/>
      <c r="Y1035" s="410"/>
      <c r="Z1035" s="410"/>
      <c r="AA1035" s="410"/>
      <c r="AB1035" s="410"/>
      <c r="AC1035" s="410"/>
      <c r="AD1035" s="410"/>
      <c r="AE1035" s="410"/>
      <c r="AF1035" s="410"/>
      <c r="AG1035" s="410"/>
      <c r="AH1035" s="410"/>
      <c r="AI1035" s="410"/>
      <c r="AJ1035" s="410"/>
      <c r="AK1035" s="410"/>
      <c r="AL1035" s="410"/>
      <c r="AM1035" s="296">
        <f>SUM(Y1035:AL1035)</f>
        <v>0</v>
      </c>
    </row>
    <row r="1036" spans="1:39" ht="15" hidden="1" customHeight="1" outlineLevel="1">
      <c r="A1036" s="532"/>
      <c r="B1036" s="294" t="s">
        <v>346</v>
      </c>
      <c r="C1036" s="291" t="s">
        <v>163</v>
      </c>
      <c r="D1036" s="295"/>
      <c r="E1036" s="295"/>
      <c r="F1036" s="295"/>
      <c r="G1036" s="295"/>
      <c r="H1036" s="295"/>
      <c r="I1036" s="295"/>
      <c r="J1036" s="295"/>
      <c r="K1036" s="295"/>
      <c r="L1036" s="295"/>
      <c r="M1036" s="295"/>
      <c r="N1036" s="291"/>
      <c r="O1036" s="295"/>
      <c r="P1036" s="295"/>
      <c r="Q1036" s="295"/>
      <c r="R1036" s="295"/>
      <c r="S1036" s="295"/>
      <c r="T1036" s="295"/>
      <c r="U1036" s="295"/>
      <c r="V1036" s="295"/>
      <c r="W1036" s="295"/>
      <c r="X1036" s="295"/>
      <c r="Y1036" s="411">
        <f>Y1035</f>
        <v>0</v>
      </c>
      <c r="Z1036" s="411">
        <f t="shared" ref="Z1036" si="2785">Z1035</f>
        <v>0</v>
      </c>
      <c r="AA1036" s="411">
        <f t="shared" ref="AA1036" si="2786">AA1035</f>
        <v>0</v>
      </c>
      <c r="AB1036" s="411">
        <f t="shared" ref="AB1036" si="2787">AB1035</f>
        <v>0</v>
      </c>
      <c r="AC1036" s="411">
        <f t="shared" ref="AC1036" si="2788">AC1035</f>
        <v>0</v>
      </c>
      <c r="AD1036" s="411">
        <f t="shared" ref="AD1036" si="2789">AD1035</f>
        <v>0</v>
      </c>
      <c r="AE1036" s="411">
        <f t="shared" ref="AE1036" si="2790">AE1035</f>
        <v>0</v>
      </c>
      <c r="AF1036" s="411">
        <f t="shared" ref="AF1036" si="2791">AF1035</f>
        <v>0</v>
      </c>
      <c r="AG1036" s="411">
        <f t="shared" ref="AG1036" si="2792">AG1035</f>
        <v>0</v>
      </c>
      <c r="AH1036" s="411">
        <f t="shared" ref="AH1036" si="2793">AH1035</f>
        <v>0</v>
      </c>
      <c r="AI1036" s="411">
        <f t="shared" ref="AI1036" si="2794">AI1035</f>
        <v>0</v>
      </c>
      <c r="AJ1036" s="411">
        <f t="shared" ref="AJ1036" si="2795">AJ1035</f>
        <v>0</v>
      </c>
      <c r="AK1036" s="411">
        <f t="shared" ref="AK1036" si="2796">AK1035</f>
        <v>0</v>
      </c>
      <c r="AL1036" s="411">
        <f t="shared" ref="AL1036" si="2797">AL1035</f>
        <v>0</v>
      </c>
      <c r="AM1036" s="306"/>
    </row>
    <row r="1037" spans="1:39" ht="15" hidden="1" customHeight="1" outlineLevel="1">
      <c r="A1037" s="532"/>
      <c r="B1037" s="430"/>
      <c r="C1037" s="291"/>
      <c r="D1037" s="291"/>
      <c r="E1037" s="291"/>
      <c r="F1037" s="291"/>
      <c r="G1037" s="291"/>
      <c r="H1037" s="291"/>
      <c r="I1037" s="291"/>
      <c r="J1037" s="291"/>
      <c r="K1037" s="291"/>
      <c r="L1037" s="291"/>
      <c r="M1037" s="291"/>
      <c r="N1037" s="291"/>
      <c r="O1037" s="291"/>
      <c r="P1037" s="291"/>
      <c r="Q1037" s="291"/>
      <c r="R1037" s="291"/>
      <c r="S1037" s="291"/>
      <c r="T1037" s="291"/>
      <c r="U1037" s="291"/>
      <c r="V1037" s="291"/>
      <c r="W1037" s="291"/>
      <c r="X1037" s="291"/>
      <c r="Y1037" s="422"/>
      <c r="Z1037" s="425"/>
      <c r="AA1037" s="425"/>
      <c r="AB1037" s="425"/>
      <c r="AC1037" s="425"/>
      <c r="AD1037" s="425"/>
      <c r="AE1037" s="425"/>
      <c r="AF1037" s="425"/>
      <c r="AG1037" s="425"/>
      <c r="AH1037" s="425"/>
      <c r="AI1037" s="425"/>
      <c r="AJ1037" s="425"/>
      <c r="AK1037" s="425"/>
      <c r="AL1037" s="425"/>
      <c r="AM1037" s="306"/>
    </row>
    <row r="1038" spans="1:39" ht="15" hidden="1" customHeight="1" outlineLevel="1">
      <c r="A1038" s="532">
        <v>24</v>
      </c>
      <c r="B1038" s="428" t="s">
        <v>116</v>
      </c>
      <c r="C1038" s="291" t="s">
        <v>25</v>
      </c>
      <c r="D1038" s="295"/>
      <c r="E1038" s="295"/>
      <c r="F1038" s="295"/>
      <c r="G1038" s="295"/>
      <c r="H1038" s="295"/>
      <c r="I1038" s="295"/>
      <c r="J1038" s="295"/>
      <c r="K1038" s="295"/>
      <c r="L1038" s="295"/>
      <c r="M1038" s="295"/>
      <c r="N1038" s="291"/>
      <c r="O1038" s="295"/>
      <c r="P1038" s="295"/>
      <c r="Q1038" s="295"/>
      <c r="R1038" s="295"/>
      <c r="S1038" s="295"/>
      <c r="T1038" s="295"/>
      <c r="U1038" s="295"/>
      <c r="V1038" s="295"/>
      <c r="W1038" s="295"/>
      <c r="X1038" s="295"/>
      <c r="Y1038" s="410"/>
      <c r="Z1038" s="410"/>
      <c r="AA1038" s="410"/>
      <c r="AB1038" s="410"/>
      <c r="AC1038" s="410"/>
      <c r="AD1038" s="410"/>
      <c r="AE1038" s="410"/>
      <c r="AF1038" s="410"/>
      <c r="AG1038" s="410"/>
      <c r="AH1038" s="410"/>
      <c r="AI1038" s="410"/>
      <c r="AJ1038" s="410"/>
      <c r="AK1038" s="410"/>
      <c r="AL1038" s="410"/>
      <c r="AM1038" s="296">
        <f>SUM(Y1038:AL1038)</f>
        <v>0</v>
      </c>
    </row>
    <row r="1039" spans="1:39" ht="15" hidden="1" customHeight="1" outlineLevel="1">
      <c r="A1039" s="532"/>
      <c r="B1039" s="294" t="s">
        <v>346</v>
      </c>
      <c r="C1039" s="291" t="s">
        <v>163</v>
      </c>
      <c r="D1039" s="295"/>
      <c r="E1039" s="295"/>
      <c r="F1039" s="295"/>
      <c r="G1039" s="295"/>
      <c r="H1039" s="295"/>
      <c r="I1039" s="295"/>
      <c r="J1039" s="295"/>
      <c r="K1039" s="295"/>
      <c r="L1039" s="295"/>
      <c r="M1039" s="295"/>
      <c r="N1039" s="291"/>
      <c r="O1039" s="295"/>
      <c r="P1039" s="295"/>
      <c r="Q1039" s="295"/>
      <c r="R1039" s="295"/>
      <c r="S1039" s="295"/>
      <c r="T1039" s="295"/>
      <c r="U1039" s="295"/>
      <c r="V1039" s="295"/>
      <c r="W1039" s="295"/>
      <c r="X1039" s="295"/>
      <c r="Y1039" s="411">
        <f>Y1038</f>
        <v>0</v>
      </c>
      <c r="Z1039" s="411">
        <f t="shared" ref="Z1039" si="2798">Z1038</f>
        <v>0</v>
      </c>
      <c r="AA1039" s="411">
        <f t="shared" ref="AA1039" si="2799">AA1038</f>
        <v>0</v>
      </c>
      <c r="AB1039" s="411">
        <f t="shared" ref="AB1039" si="2800">AB1038</f>
        <v>0</v>
      </c>
      <c r="AC1039" s="411">
        <f t="shared" ref="AC1039" si="2801">AC1038</f>
        <v>0</v>
      </c>
      <c r="AD1039" s="411">
        <f t="shared" ref="AD1039" si="2802">AD1038</f>
        <v>0</v>
      </c>
      <c r="AE1039" s="411">
        <f t="shared" ref="AE1039" si="2803">AE1038</f>
        <v>0</v>
      </c>
      <c r="AF1039" s="411">
        <f t="shared" ref="AF1039" si="2804">AF1038</f>
        <v>0</v>
      </c>
      <c r="AG1039" s="411">
        <f t="shared" ref="AG1039" si="2805">AG1038</f>
        <v>0</v>
      </c>
      <c r="AH1039" s="411">
        <f t="shared" ref="AH1039" si="2806">AH1038</f>
        <v>0</v>
      </c>
      <c r="AI1039" s="411">
        <f t="shared" ref="AI1039" si="2807">AI1038</f>
        <v>0</v>
      </c>
      <c r="AJ1039" s="411">
        <f t="shared" ref="AJ1039" si="2808">AJ1038</f>
        <v>0</v>
      </c>
      <c r="AK1039" s="411">
        <f t="shared" ref="AK1039" si="2809">AK1038</f>
        <v>0</v>
      </c>
      <c r="AL1039" s="411">
        <f t="shared" ref="AL1039" si="2810">AL1038</f>
        <v>0</v>
      </c>
      <c r="AM1039" s="306"/>
    </row>
    <row r="1040" spans="1:39" ht="15" hidden="1" customHeight="1" outlineLevel="1">
      <c r="A1040" s="532"/>
      <c r="B1040" s="294"/>
      <c r="C1040" s="291"/>
      <c r="D1040" s="291"/>
      <c r="E1040" s="291"/>
      <c r="F1040" s="291"/>
      <c r="G1040" s="291"/>
      <c r="H1040" s="291"/>
      <c r="I1040" s="291"/>
      <c r="J1040" s="291"/>
      <c r="K1040" s="291"/>
      <c r="L1040" s="291"/>
      <c r="M1040" s="291"/>
      <c r="N1040" s="291"/>
      <c r="O1040" s="291"/>
      <c r="P1040" s="291"/>
      <c r="Q1040" s="291"/>
      <c r="R1040" s="291"/>
      <c r="S1040" s="291"/>
      <c r="T1040" s="291"/>
      <c r="U1040" s="291"/>
      <c r="V1040" s="291"/>
      <c r="W1040" s="291"/>
      <c r="X1040" s="291"/>
      <c r="Y1040" s="412"/>
      <c r="Z1040" s="425"/>
      <c r="AA1040" s="425"/>
      <c r="AB1040" s="425"/>
      <c r="AC1040" s="425"/>
      <c r="AD1040" s="425"/>
      <c r="AE1040" s="425"/>
      <c r="AF1040" s="425"/>
      <c r="AG1040" s="425"/>
      <c r="AH1040" s="425"/>
      <c r="AI1040" s="425"/>
      <c r="AJ1040" s="425"/>
      <c r="AK1040" s="425"/>
      <c r="AL1040" s="425"/>
      <c r="AM1040" s="306"/>
    </row>
    <row r="1041" spans="1:39" ht="15" hidden="1" customHeight="1" outlineLevel="1">
      <c r="A1041" s="532"/>
      <c r="B1041" s="288" t="s">
        <v>500</v>
      </c>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32">
        <v>25</v>
      </c>
      <c r="B1042" s="428" t="s">
        <v>117</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32"/>
      <c r="B1043" s="294" t="s">
        <v>346</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1">
        <f>Y1042</f>
        <v>0</v>
      </c>
      <c r="Z1043" s="411">
        <f t="shared" ref="Z1043" si="2811">Z1042</f>
        <v>0</v>
      </c>
      <c r="AA1043" s="411">
        <f t="shared" ref="AA1043" si="2812">AA1042</f>
        <v>0</v>
      </c>
      <c r="AB1043" s="411">
        <f t="shared" ref="AB1043" si="2813">AB1042</f>
        <v>0</v>
      </c>
      <c r="AC1043" s="411">
        <f t="shared" ref="AC1043" si="2814">AC1042</f>
        <v>0</v>
      </c>
      <c r="AD1043" s="411">
        <f t="shared" ref="AD1043" si="2815">AD1042</f>
        <v>0</v>
      </c>
      <c r="AE1043" s="411">
        <f t="shared" ref="AE1043" si="2816">AE1042</f>
        <v>0</v>
      </c>
      <c r="AF1043" s="411">
        <f t="shared" ref="AF1043" si="2817">AF1042</f>
        <v>0</v>
      </c>
      <c r="AG1043" s="411">
        <f t="shared" ref="AG1043" si="2818">AG1042</f>
        <v>0</v>
      </c>
      <c r="AH1043" s="411">
        <f t="shared" ref="AH1043" si="2819">AH1042</f>
        <v>0</v>
      </c>
      <c r="AI1043" s="411">
        <f t="shared" ref="AI1043" si="2820">AI1042</f>
        <v>0</v>
      </c>
      <c r="AJ1043" s="411">
        <f t="shared" ref="AJ1043" si="2821">AJ1042</f>
        <v>0</v>
      </c>
      <c r="AK1043" s="411">
        <f t="shared" ref="AK1043" si="2822">AK1042</f>
        <v>0</v>
      </c>
      <c r="AL1043" s="411">
        <f t="shared" ref="AL1043" si="2823">AL1042</f>
        <v>0</v>
      </c>
      <c r="AM1043" s="306"/>
    </row>
    <row r="1044" spans="1:39" ht="15" hidden="1" customHeight="1" outlineLevel="1">
      <c r="A1044" s="532"/>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32">
        <v>26</v>
      </c>
      <c r="B1045" s="428" t="s">
        <v>118</v>
      </c>
      <c r="C1045" s="291" t="s">
        <v>25</v>
      </c>
      <c r="D1045" s="295"/>
      <c r="E1045" s="295"/>
      <c r="F1045" s="295"/>
      <c r="G1045" s="295"/>
      <c r="H1045" s="295"/>
      <c r="I1045" s="295"/>
      <c r="J1045" s="295"/>
      <c r="K1045" s="295"/>
      <c r="L1045" s="295"/>
      <c r="M1045" s="295"/>
      <c r="N1045" s="295">
        <v>12</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32"/>
      <c r="B1046" s="294" t="s">
        <v>346</v>
      </c>
      <c r="C1046" s="291" t="s">
        <v>163</v>
      </c>
      <c r="D1046" s="295"/>
      <c r="E1046" s="295"/>
      <c r="F1046" s="295"/>
      <c r="G1046" s="295"/>
      <c r="H1046" s="295"/>
      <c r="I1046" s="295"/>
      <c r="J1046" s="295"/>
      <c r="K1046" s="295"/>
      <c r="L1046" s="295"/>
      <c r="M1046" s="295"/>
      <c r="N1046" s="295">
        <f>N1045</f>
        <v>12</v>
      </c>
      <c r="O1046" s="295"/>
      <c r="P1046" s="295"/>
      <c r="Q1046" s="295"/>
      <c r="R1046" s="295"/>
      <c r="S1046" s="295"/>
      <c r="T1046" s="295"/>
      <c r="U1046" s="295"/>
      <c r="V1046" s="295"/>
      <c r="W1046" s="295"/>
      <c r="X1046" s="295"/>
      <c r="Y1046" s="411">
        <f>Y1045</f>
        <v>0</v>
      </c>
      <c r="Z1046" s="411">
        <f t="shared" ref="Z1046" si="2824">Z1045</f>
        <v>0</v>
      </c>
      <c r="AA1046" s="411">
        <f t="shared" ref="AA1046" si="2825">AA1045</f>
        <v>0</v>
      </c>
      <c r="AB1046" s="411">
        <f t="shared" ref="AB1046" si="2826">AB1045</f>
        <v>0</v>
      </c>
      <c r="AC1046" s="411">
        <f t="shared" ref="AC1046" si="2827">AC1045</f>
        <v>0</v>
      </c>
      <c r="AD1046" s="411">
        <f t="shared" ref="AD1046" si="2828">AD1045</f>
        <v>0</v>
      </c>
      <c r="AE1046" s="411">
        <f t="shared" ref="AE1046" si="2829">AE1045</f>
        <v>0</v>
      </c>
      <c r="AF1046" s="411">
        <f t="shared" ref="AF1046" si="2830">AF1045</f>
        <v>0</v>
      </c>
      <c r="AG1046" s="411">
        <f t="shared" ref="AG1046" si="2831">AG1045</f>
        <v>0</v>
      </c>
      <c r="AH1046" s="411">
        <f t="shared" ref="AH1046" si="2832">AH1045</f>
        <v>0</v>
      </c>
      <c r="AI1046" s="411">
        <f t="shared" ref="AI1046" si="2833">AI1045</f>
        <v>0</v>
      </c>
      <c r="AJ1046" s="411">
        <f t="shared" ref="AJ1046" si="2834">AJ1045</f>
        <v>0</v>
      </c>
      <c r="AK1046" s="411">
        <f t="shared" ref="AK1046" si="2835">AK1045</f>
        <v>0</v>
      </c>
      <c r="AL1046" s="411">
        <f t="shared" ref="AL1046" si="2836">AL1045</f>
        <v>0</v>
      </c>
      <c r="AM1046" s="306"/>
    </row>
    <row r="1047" spans="1:39" ht="15" hidden="1" customHeight="1" outlineLevel="1">
      <c r="A1047" s="532"/>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32">
        <v>27</v>
      </c>
      <c r="B1048" s="428" t="s">
        <v>119</v>
      </c>
      <c r="C1048" s="291" t="s">
        <v>25</v>
      </c>
      <c r="D1048" s="295"/>
      <c r="E1048" s="295"/>
      <c r="F1048" s="295"/>
      <c r="G1048" s="295"/>
      <c r="H1048" s="295"/>
      <c r="I1048" s="295"/>
      <c r="J1048" s="295"/>
      <c r="K1048" s="295"/>
      <c r="L1048" s="295"/>
      <c r="M1048" s="295"/>
      <c r="N1048" s="295">
        <v>12</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32"/>
      <c r="B1049" s="294" t="s">
        <v>346</v>
      </c>
      <c r="C1049" s="291" t="s">
        <v>163</v>
      </c>
      <c r="D1049" s="295"/>
      <c r="E1049" s="295"/>
      <c r="F1049" s="295"/>
      <c r="G1049" s="295"/>
      <c r="H1049" s="295"/>
      <c r="I1049" s="295"/>
      <c r="J1049" s="295"/>
      <c r="K1049" s="295"/>
      <c r="L1049" s="295"/>
      <c r="M1049" s="295"/>
      <c r="N1049" s="295">
        <f>N1048</f>
        <v>12</v>
      </c>
      <c r="O1049" s="295"/>
      <c r="P1049" s="295"/>
      <c r="Q1049" s="295"/>
      <c r="R1049" s="295"/>
      <c r="S1049" s="295"/>
      <c r="T1049" s="295"/>
      <c r="U1049" s="295"/>
      <c r="V1049" s="295"/>
      <c r="W1049" s="295"/>
      <c r="X1049" s="295"/>
      <c r="Y1049" s="411">
        <f>Y1048</f>
        <v>0</v>
      </c>
      <c r="Z1049" s="411">
        <f t="shared" ref="Z1049" si="2837">Z1048</f>
        <v>0</v>
      </c>
      <c r="AA1049" s="411">
        <f t="shared" ref="AA1049" si="2838">AA1048</f>
        <v>0</v>
      </c>
      <c r="AB1049" s="411">
        <f t="shared" ref="AB1049" si="2839">AB1048</f>
        <v>0</v>
      </c>
      <c r="AC1049" s="411">
        <f t="shared" ref="AC1049" si="2840">AC1048</f>
        <v>0</v>
      </c>
      <c r="AD1049" s="411">
        <f t="shared" ref="AD1049" si="2841">AD1048</f>
        <v>0</v>
      </c>
      <c r="AE1049" s="411">
        <f t="shared" ref="AE1049" si="2842">AE1048</f>
        <v>0</v>
      </c>
      <c r="AF1049" s="411">
        <f t="shared" ref="AF1049" si="2843">AF1048</f>
        <v>0</v>
      </c>
      <c r="AG1049" s="411">
        <f t="shared" ref="AG1049" si="2844">AG1048</f>
        <v>0</v>
      </c>
      <c r="AH1049" s="411">
        <f t="shared" ref="AH1049" si="2845">AH1048</f>
        <v>0</v>
      </c>
      <c r="AI1049" s="411">
        <f t="shared" ref="AI1049" si="2846">AI1048</f>
        <v>0</v>
      </c>
      <c r="AJ1049" s="411">
        <f t="shared" ref="AJ1049" si="2847">AJ1048</f>
        <v>0</v>
      </c>
      <c r="AK1049" s="411">
        <f t="shared" ref="AK1049" si="2848">AK1048</f>
        <v>0</v>
      </c>
      <c r="AL1049" s="411">
        <f t="shared" ref="AL1049" si="2849">AL1048</f>
        <v>0</v>
      </c>
      <c r="AM1049" s="306"/>
    </row>
    <row r="1050" spans="1:39" ht="15" hidden="1" customHeight="1" outlineLevel="1">
      <c r="A1050" s="532"/>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32">
        <v>28</v>
      </c>
      <c r="B1051" s="428" t="s">
        <v>120</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32"/>
      <c r="B1052" s="294" t="s">
        <v>346</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1">
        <f>Y1051</f>
        <v>0</v>
      </c>
      <c r="Z1052" s="411">
        <f>Z1051</f>
        <v>0</v>
      </c>
      <c r="AA1052" s="411">
        <f t="shared" ref="AA1052" si="2850">AA1051</f>
        <v>0</v>
      </c>
      <c r="AB1052" s="411">
        <f t="shared" ref="AB1052" si="2851">AB1051</f>
        <v>0</v>
      </c>
      <c r="AC1052" s="411">
        <f t="shared" ref="AC1052" si="2852">AC1051</f>
        <v>0</v>
      </c>
      <c r="AD1052" s="411">
        <f t="shared" ref="AD1052" si="2853">AD1051</f>
        <v>0</v>
      </c>
      <c r="AE1052" s="411">
        <f>AE1051</f>
        <v>0</v>
      </c>
      <c r="AF1052" s="411">
        <f t="shared" ref="AF1052" si="2854">AF1051</f>
        <v>0</v>
      </c>
      <c r="AG1052" s="411">
        <f t="shared" ref="AG1052" si="2855">AG1051</f>
        <v>0</v>
      </c>
      <c r="AH1052" s="411">
        <f t="shared" ref="AH1052" si="2856">AH1051</f>
        <v>0</v>
      </c>
      <c r="AI1052" s="411">
        <f t="shared" ref="AI1052" si="2857">AI1051</f>
        <v>0</v>
      </c>
      <c r="AJ1052" s="411">
        <f t="shared" ref="AJ1052" si="2858">AJ1051</f>
        <v>0</v>
      </c>
      <c r="AK1052" s="411">
        <f t="shared" ref="AK1052" si="2859">AK1051</f>
        <v>0</v>
      </c>
      <c r="AL1052" s="411">
        <f t="shared" ref="AL1052" si="2860">AL1051</f>
        <v>0</v>
      </c>
      <c r="AM1052" s="306"/>
    </row>
    <row r="1053" spans="1:39" ht="15" hidden="1" customHeight="1" outlineLevel="1">
      <c r="A1053" s="532"/>
      <c r="B1053" s="294"/>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32">
        <v>29</v>
      </c>
      <c r="B1054" s="428" t="s">
        <v>121</v>
      </c>
      <c r="C1054" s="291" t="s">
        <v>25</v>
      </c>
      <c r="D1054" s="295"/>
      <c r="E1054" s="295"/>
      <c r="F1054" s="295"/>
      <c r="G1054" s="295"/>
      <c r="H1054" s="295"/>
      <c r="I1054" s="295"/>
      <c r="J1054" s="295"/>
      <c r="K1054" s="295"/>
      <c r="L1054" s="295"/>
      <c r="M1054" s="295"/>
      <c r="N1054" s="295">
        <v>3</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32"/>
      <c r="B1055" s="294" t="s">
        <v>346</v>
      </c>
      <c r="C1055" s="291" t="s">
        <v>163</v>
      </c>
      <c r="D1055" s="295"/>
      <c r="E1055" s="295"/>
      <c r="F1055" s="295"/>
      <c r="G1055" s="295"/>
      <c r="H1055" s="295"/>
      <c r="I1055" s="295"/>
      <c r="J1055" s="295"/>
      <c r="K1055" s="295"/>
      <c r="L1055" s="295"/>
      <c r="M1055" s="295"/>
      <c r="N1055" s="295">
        <f>N1054</f>
        <v>3</v>
      </c>
      <c r="O1055" s="295"/>
      <c r="P1055" s="295"/>
      <c r="Q1055" s="295"/>
      <c r="R1055" s="295"/>
      <c r="S1055" s="295"/>
      <c r="T1055" s="295"/>
      <c r="U1055" s="295"/>
      <c r="V1055" s="295"/>
      <c r="W1055" s="295"/>
      <c r="X1055" s="295"/>
      <c r="Y1055" s="411">
        <f>Y1054</f>
        <v>0</v>
      </c>
      <c r="Z1055" s="411">
        <f t="shared" ref="Z1055" si="2861">Z1054</f>
        <v>0</v>
      </c>
      <c r="AA1055" s="411">
        <f t="shared" ref="AA1055" si="2862">AA1054</f>
        <v>0</v>
      </c>
      <c r="AB1055" s="411">
        <f t="shared" ref="AB1055" si="2863">AB1054</f>
        <v>0</v>
      </c>
      <c r="AC1055" s="411">
        <f t="shared" ref="AC1055" si="2864">AC1054</f>
        <v>0</v>
      </c>
      <c r="AD1055" s="411">
        <f t="shared" ref="AD1055" si="2865">AD1054</f>
        <v>0</v>
      </c>
      <c r="AE1055" s="411">
        <f t="shared" ref="AE1055" si="2866">AE1054</f>
        <v>0</v>
      </c>
      <c r="AF1055" s="411">
        <f t="shared" ref="AF1055" si="2867">AF1054</f>
        <v>0</v>
      </c>
      <c r="AG1055" s="411">
        <f t="shared" ref="AG1055" si="2868">AG1054</f>
        <v>0</v>
      </c>
      <c r="AH1055" s="411">
        <f t="shared" ref="AH1055" si="2869">AH1054</f>
        <v>0</v>
      </c>
      <c r="AI1055" s="411">
        <f t="shared" ref="AI1055" si="2870">AI1054</f>
        <v>0</v>
      </c>
      <c r="AJ1055" s="411">
        <f t="shared" ref="AJ1055" si="2871">AJ1054</f>
        <v>0</v>
      </c>
      <c r="AK1055" s="411">
        <f t="shared" ref="AK1055" si="2872">AK1054</f>
        <v>0</v>
      </c>
      <c r="AL1055" s="411">
        <f t="shared" ref="AL1055" si="2873">AL1054</f>
        <v>0</v>
      </c>
      <c r="AM1055" s="306"/>
    </row>
    <row r="1056" spans="1:39" ht="15" hidden="1" customHeight="1" outlineLevel="1">
      <c r="A1056" s="532"/>
      <c r="B1056" s="294"/>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32">
        <v>30</v>
      </c>
      <c r="B1057" s="428" t="s">
        <v>122</v>
      </c>
      <c r="C1057" s="291" t="s">
        <v>25</v>
      </c>
      <c r="D1057" s="295"/>
      <c r="E1057" s="295"/>
      <c r="F1057" s="295"/>
      <c r="G1057" s="295"/>
      <c r="H1057" s="295"/>
      <c r="I1057" s="295"/>
      <c r="J1057" s="295"/>
      <c r="K1057" s="295"/>
      <c r="L1057" s="295"/>
      <c r="M1057" s="295"/>
      <c r="N1057" s="295">
        <v>12</v>
      </c>
      <c r="O1057" s="295"/>
      <c r="P1057" s="295"/>
      <c r="Q1057" s="295"/>
      <c r="R1057" s="295"/>
      <c r="S1057" s="295"/>
      <c r="T1057" s="295"/>
      <c r="U1057" s="295"/>
      <c r="V1057" s="295"/>
      <c r="W1057" s="295"/>
      <c r="X1057" s="295"/>
      <c r="Y1057" s="426"/>
      <c r="Z1057" s="415"/>
      <c r="AA1057" s="415"/>
      <c r="AB1057" s="415"/>
      <c r="AC1057" s="415"/>
      <c r="AD1057" s="415"/>
      <c r="AE1057" s="415"/>
      <c r="AF1057" s="415"/>
      <c r="AG1057" s="415"/>
      <c r="AH1057" s="415"/>
      <c r="AI1057" s="415"/>
      <c r="AJ1057" s="415"/>
      <c r="AK1057" s="415"/>
      <c r="AL1057" s="415"/>
      <c r="AM1057" s="296">
        <f>SUM(Y1057:AL1057)</f>
        <v>0</v>
      </c>
    </row>
    <row r="1058" spans="1:39" ht="15" hidden="1" customHeight="1" outlineLevel="1">
      <c r="A1058" s="532"/>
      <c r="B1058" s="294" t="s">
        <v>346</v>
      </c>
      <c r="C1058" s="291" t="s">
        <v>163</v>
      </c>
      <c r="D1058" s="295"/>
      <c r="E1058" s="295"/>
      <c r="F1058" s="295"/>
      <c r="G1058" s="295"/>
      <c r="H1058" s="295"/>
      <c r="I1058" s="295"/>
      <c r="J1058" s="295"/>
      <c r="K1058" s="295"/>
      <c r="L1058" s="295"/>
      <c r="M1058" s="295"/>
      <c r="N1058" s="295">
        <f>N1057</f>
        <v>12</v>
      </c>
      <c r="O1058" s="295"/>
      <c r="P1058" s="295"/>
      <c r="Q1058" s="295"/>
      <c r="R1058" s="295"/>
      <c r="S1058" s="295"/>
      <c r="T1058" s="295"/>
      <c r="U1058" s="295"/>
      <c r="V1058" s="295"/>
      <c r="W1058" s="295"/>
      <c r="X1058" s="295"/>
      <c r="Y1058" s="411">
        <f>Y1057</f>
        <v>0</v>
      </c>
      <c r="Z1058" s="411">
        <f t="shared" ref="Z1058" si="2874">Z1057</f>
        <v>0</v>
      </c>
      <c r="AA1058" s="411">
        <f t="shared" ref="AA1058" si="2875">AA1057</f>
        <v>0</v>
      </c>
      <c r="AB1058" s="411">
        <f t="shared" ref="AB1058" si="2876">AB1057</f>
        <v>0</v>
      </c>
      <c r="AC1058" s="411">
        <f t="shared" ref="AC1058" si="2877">AC1057</f>
        <v>0</v>
      </c>
      <c r="AD1058" s="411">
        <f t="shared" ref="AD1058" si="2878">AD1057</f>
        <v>0</v>
      </c>
      <c r="AE1058" s="411">
        <f t="shared" ref="AE1058" si="2879">AE1057</f>
        <v>0</v>
      </c>
      <c r="AF1058" s="411">
        <f t="shared" ref="AF1058" si="2880">AF1057</f>
        <v>0</v>
      </c>
      <c r="AG1058" s="411">
        <f t="shared" ref="AG1058" si="2881">AG1057</f>
        <v>0</v>
      </c>
      <c r="AH1058" s="411">
        <f t="shared" ref="AH1058" si="2882">AH1057</f>
        <v>0</v>
      </c>
      <c r="AI1058" s="411">
        <f t="shared" ref="AI1058" si="2883">AI1057</f>
        <v>0</v>
      </c>
      <c r="AJ1058" s="411">
        <f t="shared" ref="AJ1058" si="2884">AJ1057</f>
        <v>0</v>
      </c>
      <c r="AK1058" s="411">
        <f t="shared" ref="AK1058" si="2885">AK1057</f>
        <v>0</v>
      </c>
      <c r="AL1058" s="411">
        <f t="shared" ref="AL1058" si="2886">AL1057</f>
        <v>0</v>
      </c>
      <c r="AM1058" s="306"/>
    </row>
    <row r="1059" spans="1:39" ht="15" hidden="1" customHeight="1" outlineLevel="1">
      <c r="A1059" s="532"/>
      <c r="B1059" s="294"/>
      <c r="C1059" s="291"/>
      <c r="D1059" s="291"/>
      <c r="E1059" s="291"/>
      <c r="F1059" s="291"/>
      <c r="G1059" s="291"/>
      <c r="H1059" s="291"/>
      <c r="I1059" s="291"/>
      <c r="J1059" s="291"/>
      <c r="K1059" s="291"/>
      <c r="L1059" s="291"/>
      <c r="M1059" s="291"/>
      <c r="N1059" s="291"/>
      <c r="O1059" s="291"/>
      <c r="P1059" s="291"/>
      <c r="Q1059" s="291"/>
      <c r="R1059" s="291"/>
      <c r="S1059" s="291"/>
      <c r="T1059" s="291"/>
      <c r="U1059" s="291"/>
      <c r="V1059" s="291"/>
      <c r="W1059" s="291"/>
      <c r="X1059" s="291"/>
      <c r="Y1059" s="412"/>
      <c r="Z1059" s="425"/>
      <c r="AA1059" s="425"/>
      <c r="AB1059" s="425"/>
      <c r="AC1059" s="425"/>
      <c r="AD1059" s="425"/>
      <c r="AE1059" s="425"/>
      <c r="AF1059" s="425"/>
      <c r="AG1059" s="425"/>
      <c r="AH1059" s="425"/>
      <c r="AI1059" s="425"/>
      <c r="AJ1059" s="425"/>
      <c r="AK1059" s="425"/>
      <c r="AL1059" s="425"/>
      <c r="AM1059" s="306"/>
    </row>
    <row r="1060" spans="1:39" ht="15" hidden="1" customHeight="1" outlineLevel="1">
      <c r="A1060" s="532">
        <v>31</v>
      </c>
      <c r="B1060" s="428" t="s">
        <v>123</v>
      </c>
      <c r="C1060" s="291" t="s">
        <v>25</v>
      </c>
      <c r="D1060" s="295"/>
      <c r="E1060" s="295"/>
      <c r="F1060" s="295"/>
      <c r="G1060" s="295"/>
      <c r="H1060" s="295"/>
      <c r="I1060" s="295"/>
      <c r="J1060" s="295"/>
      <c r="K1060" s="295"/>
      <c r="L1060" s="295"/>
      <c r="M1060" s="295"/>
      <c r="N1060" s="295">
        <v>12</v>
      </c>
      <c r="O1060" s="295"/>
      <c r="P1060" s="295"/>
      <c r="Q1060" s="295"/>
      <c r="R1060" s="295"/>
      <c r="S1060" s="295"/>
      <c r="T1060" s="295"/>
      <c r="U1060" s="295"/>
      <c r="V1060" s="295"/>
      <c r="W1060" s="295"/>
      <c r="X1060" s="295"/>
      <c r="Y1060" s="426"/>
      <c r="Z1060" s="415"/>
      <c r="AA1060" s="415"/>
      <c r="AB1060" s="415"/>
      <c r="AC1060" s="415"/>
      <c r="AD1060" s="415"/>
      <c r="AE1060" s="415"/>
      <c r="AF1060" s="415"/>
      <c r="AG1060" s="415"/>
      <c r="AH1060" s="415"/>
      <c r="AI1060" s="415"/>
      <c r="AJ1060" s="415"/>
      <c r="AK1060" s="415"/>
      <c r="AL1060" s="415"/>
      <c r="AM1060" s="296">
        <f>SUM(Y1060:AL1060)</f>
        <v>0</v>
      </c>
    </row>
    <row r="1061" spans="1:39" ht="15" hidden="1" customHeight="1" outlineLevel="1">
      <c r="A1061" s="532"/>
      <c r="B1061" s="294" t="s">
        <v>346</v>
      </c>
      <c r="C1061" s="291" t="s">
        <v>163</v>
      </c>
      <c r="D1061" s="295"/>
      <c r="E1061" s="295"/>
      <c r="F1061" s="295"/>
      <c r="G1061" s="295"/>
      <c r="H1061" s="295"/>
      <c r="I1061" s="295"/>
      <c r="J1061" s="295"/>
      <c r="K1061" s="295"/>
      <c r="L1061" s="295"/>
      <c r="M1061" s="295"/>
      <c r="N1061" s="295">
        <f>N1060</f>
        <v>12</v>
      </c>
      <c r="O1061" s="295"/>
      <c r="P1061" s="295"/>
      <c r="Q1061" s="295"/>
      <c r="R1061" s="295"/>
      <c r="S1061" s="295"/>
      <c r="T1061" s="295"/>
      <c r="U1061" s="295"/>
      <c r="V1061" s="295"/>
      <c r="W1061" s="295"/>
      <c r="X1061" s="295"/>
      <c r="Y1061" s="411">
        <f>Y1060</f>
        <v>0</v>
      </c>
      <c r="Z1061" s="411">
        <f t="shared" ref="Z1061" si="2887">Z1060</f>
        <v>0</v>
      </c>
      <c r="AA1061" s="411">
        <f t="shared" ref="AA1061" si="2888">AA1060</f>
        <v>0</v>
      </c>
      <c r="AB1061" s="411">
        <f t="shared" ref="AB1061" si="2889">AB1060</f>
        <v>0</v>
      </c>
      <c r="AC1061" s="411">
        <f t="shared" ref="AC1061" si="2890">AC1060</f>
        <v>0</v>
      </c>
      <c r="AD1061" s="411">
        <f t="shared" ref="AD1061" si="2891">AD1060</f>
        <v>0</v>
      </c>
      <c r="AE1061" s="411">
        <f t="shared" ref="AE1061" si="2892">AE1060</f>
        <v>0</v>
      </c>
      <c r="AF1061" s="411">
        <f t="shared" ref="AF1061" si="2893">AF1060</f>
        <v>0</v>
      </c>
      <c r="AG1061" s="411">
        <f t="shared" ref="AG1061" si="2894">AG1060</f>
        <v>0</v>
      </c>
      <c r="AH1061" s="411">
        <f t="shared" ref="AH1061" si="2895">AH1060</f>
        <v>0</v>
      </c>
      <c r="AI1061" s="411">
        <f t="shared" ref="AI1061" si="2896">AI1060</f>
        <v>0</v>
      </c>
      <c r="AJ1061" s="411">
        <f t="shared" ref="AJ1061" si="2897">AJ1060</f>
        <v>0</v>
      </c>
      <c r="AK1061" s="411">
        <f t="shared" ref="AK1061" si="2898">AK1060</f>
        <v>0</v>
      </c>
      <c r="AL1061" s="411">
        <f t="shared" ref="AL1061" si="2899">AL1060</f>
        <v>0</v>
      </c>
      <c r="AM1061" s="306"/>
    </row>
    <row r="1062" spans="1:39" ht="15" hidden="1" customHeight="1" outlineLevel="1">
      <c r="A1062" s="532"/>
      <c r="B1062" s="428"/>
      <c r="C1062" s="291"/>
      <c r="D1062" s="291"/>
      <c r="E1062" s="291"/>
      <c r="F1062" s="291"/>
      <c r="G1062" s="291"/>
      <c r="H1062" s="291"/>
      <c r="I1062" s="291"/>
      <c r="J1062" s="291"/>
      <c r="K1062" s="291"/>
      <c r="L1062" s="291"/>
      <c r="M1062" s="291"/>
      <c r="N1062" s="291"/>
      <c r="O1062" s="291"/>
      <c r="P1062" s="291"/>
      <c r="Q1062" s="291"/>
      <c r="R1062" s="291"/>
      <c r="S1062" s="291"/>
      <c r="T1062" s="291"/>
      <c r="U1062" s="291"/>
      <c r="V1062" s="291"/>
      <c r="W1062" s="291"/>
      <c r="X1062" s="291"/>
      <c r="Y1062" s="412"/>
      <c r="Z1062" s="425"/>
      <c r="AA1062" s="425"/>
      <c r="AB1062" s="425"/>
      <c r="AC1062" s="425"/>
      <c r="AD1062" s="425"/>
      <c r="AE1062" s="425"/>
      <c r="AF1062" s="425"/>
      <c r="AG1062" s="425"/>
      <c r="AH1062" s="425"/>
      <c r="AI1062" s="425"/>
      <c r="AJ1062" s="425"/>
      <c r="AK1062" s="425"/>
      <c r="AL1062" s="425"/>
      <c r="AM1062" s="306"/>
    </row>
    <row r="1063" spans="1:39" ht="15" hidden="1" customHeight="1" outlineLevel="1">
      <c r="A1063" s="532">
        <v>32</v>
      </c>
      <c r="B1063" s="428" t="s">
        <v>124</v>
      </c>
      <c r="C1063" s="291" t="s">
        <v>25</v>
      </c>
      <c r="D1063" s="295"/>
      <c r="E1063" s="295"/>
      <c r="F1063" s="295"/>
      <c r="G1063" s="295"/>
      <c r="H1063" s="295"/>
      <c r="I1063" s="295"/>
      <c r="J1063" s="295"/>
      <c r="K1063" s="295"/>
      <c r="L1063" s="295"/>
      <c r="M1063" s="295"/>
      <c r="N1063" s="295">
        <v>12</v>
      </c>
      <c r="O1063" s="295"/>
      <c r="P1063" s="295"/>
      <c r="Q1063" s="295"/>
      <c r="R1063" s="295"/>
      <c r="S1063" s="295"/>
      <c r="T1063" s="295"/>
      <c r="U1063" s="295"/>
      <c r="V1063" s="295"/>
      <c r="W1063" s="295"/>
      <c r="X1063" s="295"/>
      <c r="Y1063" s="426"/>
      <c r="Z1063" s="415"/>
      <c r="AA1063" s="415"/>
      <c r="AB1063" s="415"/>
      <c r="AC1063" s="415"/>
      <c r="AD1063" s="415"/>
      <c r="AE1063" s="415"/>
      <c r="AF1063" s="415"/>
      <c r="AG1063" s="415"/>
      <c r="AH1063" s="415"/>
      <c r="AI1063" s="415"/>
      <c r="AJ1063" s="415"/>
      <c r="AK1063" s="415"/>
      <c r="AL1063" s="415"/>
      <c r="AM1063" s="296">
        <f>SUM(Y1063:AL1063)</f>
        <v>0</v>
      </c>
    </row>
    <row r="1064" spans="1:39" ht="15" hidden="1" customHeight="1" outlineLevel="1">
      <c r="A1064" s="532"/>
      <c r="B1064" s="294" t="s">
        <v>346</v>
      </c>
      <c r="C1064" s="291" t="s">
        <v>163</v>
      </c>
      <c r="D1064" s="295"/>
      <c r="E1064" s="295"/>
      <c r="F1064" s="295"/>
      <c r="G1064" s="295"/>
      <c r="H1064" s="295"/>
      <c r="I1064" s="295"/>
      <c r="J1064" s="295"/>
      <c r="K1064" s="295"/>
      <c r="L1064" s="295"/>
      <c r="M1064" s="295"/>
      <c r="N1064" s="295">
        <f>N1063</f>
        <v>12</v>
      </c>
      <c r="O1064" s="295"/>
      <c r="P1064" s="295"/>
      <c r="Q1064" s="295"/>
      <c r="R1064" s="295"/>
      <c r="S1064" s="295"/>
      <c r="T1064" s="295"/>
      <c r="U1064" s="295"/>
      <c r="V1064" s="295"/>
      <c r="W1064" s="295"/>
      <c r="X1064" s="295"/>
      <c r="Y1064" s="411">
        <f>Y1063</f>
        <v>0</v>
      </c>
      <c r="Z1064" s="411">
        <f t="shared" ref="Z1064" si="2900">Z1063</f>
        <v>0</v>
      </c>
      <c r="AA1064" s="411">
        <f t="shared" ref="AA1064" si="2901">AA1063</f>
        <v>0</v>
      </c>
      <c r="AB1064" s="411">
        <f t="shared" ref="AB1064" si="2902">AB1063</f>
        <v>0</v>
      </c>
      <c r="AC1064" s="411">
        <f t="shared" ref="AC1064" si="2903">AC1063</f>
        <v>0</v>
      </c>
      <c r="AD1064" s="411">
        <f t="shared" ref="AD1064" si="2904">AD1063</f>
        <v>0</v>
      </c>
      <c r="AE1064" s="411">
        <f t="shared" ref="AE1064" si="2905">AE1063</f>
        <v>0</v>
      </c>
      <c r="AF1064" s="411">
        <f t="shared" ref="AF1064" si="2906">AF1063</f>
        <v>0</v>
      </c>
      <c r="AG1064" s="411">
        <f t="shared" ref="AG1064" si="2907">AG1063</f>
        <v>0</v>
      </c>
      <c r="AH1064" s="411">
        <f t="shared" ref="AH1064" si="2908">AH1063</f>
        <v>0</v>
      </c>
      <c r="AI1064" s="411">
        <f t="shared" ref="AI1064" si="2909">AI1063</f>
        <v>0</v>
      </c>
      <c r="AJ1064" s="411">
        <f t="shared" ref="AJ1064" si="2910">AJ1063</f>
        <v>0</v>
      </c>
      <c r="AK1064" s="411">
        <f t="shared" ref="AK1064" si="2911">AK1063</f>
        <v>0</v>
      </c>
      <c r="AL1064" s="411">
        <f t="shared" ref="AL1064" si="2912">AL1063</f>
        <v>0</v>
      </c>
      <c r="AM1064" s="306"/>
    </row>
    <row r="1065" spans="1:39" ht="15" hidden="1" customHeight="1" outlineLevel="1">
      <c r="A1065" s="532"/>
      <c r="B1065" s="428"/>
      <c r="C1065" s="291"/>
      <c r="D1065" s="291"/>
      <c r="E1065" s="291"/>
      <c r="F1065" s="291"/>
      <c r="G1065" s="291"/>
      <c r="H1065" s="291"/>
      <c r="I1065" s="291"/>
      <c r="J1065" s="291"/>
      <c r="K1065" s="291"/>
      <c r="L1065" s="291"/>
      <c r="M1065" s="291"/>
      <c r="N1065" s="291"/>
      <c r="O1065" s="291"/>
      <c r="P1065" s="291"/>
      <c r="Q1065" s="291"/>
      <c r="R1065" s="291"/>
      <c r="S1065" s="291"/>
      <c r="T1065" s="291"/>
      <c r="U1065" s="291"/>
      <c r="V1065" s="291"/>
      <c r="W1065" s="291"/>
      <c r="X1065" s="291"/>
      <c r="Y1065" s="412"/>
      <c r="Z1065" s="425"/>
      <c r="AA1065" s="425"/>
      <c r="AB1065" s="425"/>
      <c r="AC1065" s="425"/>
      <c r="AD1065" s="425"/>
      <c r="AE1065" s="425"/>
      <c r="AF1065" s="425"/>
      <c r="AG1065" s="425"/>
      <c r="AH1065" s="425"/>
      <c r="AI1065" s="425"/>
      <c r="AJ1065" s="425"/>
      <c r="AK1065" s="425"/>
      <c r="AL1065" s="425"/>
      <c r="AM1065" s="306"/>
    </row>
    <row r="1066" spans="1:39" ht="15" hidden="1" customHeight="1" outlineLevel="1">
      <c r="A1066" s="532"/>
      <c r="B1066" s="288" t="s">
        <v>501</v>
      </c>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32">
        <v>33</v>
      </c>
      <c r="B1067" s="428" t="s">
        <v>125</v>
      </c>
      <c r="C1067" s="291" t="s">
        <v>25</v>
      </c>
      <c r="D1067" s="295"/>
      <c r="E1067" s="295"/>
      <c r="F1067" s="295"/>
      <c r="G1067" s="295"/>
      <c r="H1067" s="295"/>
      <c r="I1067" s="295"/>
      <c r="J1067" s="295"/>
      <c r="K1067" s="295"/>
      <c r="L1067" s="295"/>
      <c r="M1067" s="295"/>
      <c r="N1067" s="295">
        <v>0</v>
      </c>
      <c r="O1067" s="295"/>
      <c r="P1067" s="295"/>
      <c r="Q1067" s="295"/>
      <c r="R1067" s="295"/>
      <c r="S1067" s="295"/>
      <c r="T1067" s="295"/>
      <c r="U1067" s="295"/>
      <c r="V1067" s="295"/>
      <c r="W1067" s="295"/>
      <c r="X1067" s="295"/>
      <c r="Y1067" s="426"/>
      <c r="Z1067" s="415"/>
      <c r="AA1067" s="415"/>
      <c r="AB1067" s="415"/>
      <c r="AC1067" s="415"/>
      <c r="AD1067" s="415"/>
      <c r="AE1067" s="415"/>
      <c r="AF1067" s="415"/>
      <c r="AG1067" s="415"/>
      <c r="AH1067" s="415"/>
      <c r="AI1067" s="415"/>
      <c r="AJ1067" s="415"/>
      <c r="AK1067" s="415"/>
      <c r="AL1067" s="415"/>
      <c r="AM1067" s="296">
        <f>SUM(Y1067:AL1067)</f>
        <v>0</v>
      </c>
    </row>
    <row r="1068" spans="1:39" ht="15" hidden="1" customHeight="1" outlineLevel="1">
      <c r="A1068" s="532"/>
      <c r="B1068" s="294" t="s">
        <v>346</v>
      </c>
      <c r="C1068" s="291" t="s">
        <v>163</v>
      </c>
      <c r="D1068" s="295"/>
      <c r="E1068" s="295"/>
      <c r="F1068" s="295"/>
      <c r="G1068" s="295"/>
      <c r="H1068" s="295"/>
      <c r="I1068" s="295"/>
      <c r="J1068" s="295"/>
      <c r="K1068" s="295"/>
      <c r="L1068" s="295"/>
      <c r="M1068" s="295"/>
      <c r="N1068" s="295">
        <f>N1067</f>
        <v>0</v>
      </c>
      <c r="O1068" s="295"/>
      <c r="P1068" s="295"/>
      <c r="Q1068" s="295"/>
      <c r="R1068" s="295"/>
      <c r="S1068" s="295"/>
      <c r="T1068" s="295"/>
      <c r="U1068" s="295"/>
      <c r="V1068" s="295"/>
      <c r="W1068" s="295"/>
      <c r="X1068" s="295"/>
      <c r="Y1068" s="411">
        <f>Y1067</f>
        <v>0</v>
      </c>
      <c r="Z1068" s="411">
        <f t="shared" ref="Z1068" si="2913">Z1067</f>
        <v>0</v>
      </c>
      <c r="AA1068" s="411">
        <f t="shared" ref="AA1068" si="2914">AA1067</f>
        <v>0</v>
      </c>
      <c r="AB1068" s="411">
        <f t="shared" ref="AB1068" si="2915">AB1067</f>
        <v>0</v>
      </c>
      <c r="AC1068" s="411">
        <f t="shared" ref="AC1068" si="2916">AC1067</f>
        <v>0</v>
      </c>
      <c r="AD1068" s="411">
        <f t="shared" ref="AD1068" si="2917">AD1067</f>
        <v>0</v>
      </c>
      <c r="AE1068" s="411">
        <f t="shared" ref="AE1068" si="2918">AE1067</f>
        <v>0</v>
      </c>
      <c r="AF1068" s="411">
        <f t="shared" ref="AF1068" si="2919">AF1067</f>
        <v>0</v>
      </c>
      <c r="AG1068" s="411">
        <f t="shared" ref="AG1068" si="2920">AG1067</f>
        <v>0</v>
      </c>
      <c r="AH1068" s="411">
        <f t="shared" ref="AH1068" si="2921">AH1067</f>
        <v>0</v>
      </c>
      <c r="AI1068" s="411">
        <f t="shared" ref="AI1068" si="2922">AI1067</f>
        <v>0</v>
      </c>
      <c r="AJ1068" s="411">
        <f t="shared" ref="AJ1068" si="2923">AJ1067</f>
        <v>0</v>
      </c>
      <c r="AK1068" s="411">
        <f t="shared" ref="AK1068" si="2924">AK1067</f>
        <v>0</v>
      </c>
      <c r="AL1068" s="411">
        <f t="shared" ref="AL1068" si="2925">AL1067</f>
        <v>0</v>
      </c>
      <c r="AM1068" s="306"/>
    </row>
    <row r="1069" spans="1:39" ht="15" hidden="1" customHeight="1" outlineLevel="1">
      <c r="A1069" s="532"/>
      <c r="B1069" s="428"/>
      <c r="C1069" s="291"/>
      <c r="D1069" s="291"/>
      <c r="E1069" s="291"/>
      <c r="F1069" s="291"/>
      <c r="G1069" s="291"/>
      <c r="H1069" s="291"/>
      <c r="I1069" s="291"/>
      <c r="J1069" s="291"/>
      <c r="K1069" s="291"/>
      <c r="L1069" s="291"/>
      <c r="M1069" s="291"/>
      <c r="N1069" s="291"/>
      <c r="O1069" s="291"/>
      <c r="P1069" s="291"/>
      <c r="Q1069" s="291"/>
      <c r="R1069" s="291"/>
      <c r="S1069" s="291"/>
      <c r="T1069" s="291"/>
      <c r="U1069" s="291"/>
      <c r="V1069" s="291"/>
      <c r="W1069" s="291"/>
      <c r="X1069" s="291"/>
      <c r="Y1069" s="412"/>
      <c r="Z1069" s="425"/>
      <c r="AA1069" s="425"/>
      <c r="AB1069" s="425"/>
      <c r="AC1069" s="425"/>
      <c r="AD1069" s="425"/>
      <c r="AE1069" s="425"/>
      <c r="AF1069" s="425"/>
      <c r="AG1069" s="425"/>
      <c r="AH1069" s="425"/>
      <c r="AI1069" s="425"/>
      <c r="AJ1069" s="425"/>
      <c r="AK1069" s="425"/>
      <c r="AL1069" s="425"/>
      <c r="AM1069" s="306"/>
    </row>
    <row r="1070" spans="1:39" ht="15" hidden="1" customHeight="1" outlineLevel="1">
      <c r="A1070" s="532">
        <v>34</v>
      </c>
      <c r="B1070" s="428" t="s">
        <v>126</v>
      </c>
      <c r="C1070" s="291" t="s">
        <v>25</v>
      </c>
      <c r="D1070" s="295"/>
      <c r="E1070" s="295"/>
      <c r="F1070" s="295"/>
      <c r="G1070" s="295"/>
      <c r="H1070" s="295"/>
      <c r="I1070" s="295"/>
      <c r="J1070" s="295"/>
      <c r="K1070" s="295"/>
      <c r="L1070" s="295"/>
      <c r="M1070" s="295"/>
      <c r="N1070" s="295">
        <v>0</v>
      </c>
      <c r="O1070" s="295"/>
      <c r="P1070" s="295"/>
      <c r="Q1070" s="295"/>
      <c r="R1070" s="295"/>
      <c r="S1070" s="295"/>
      <c r="T1070" s="295"/>
      <c r="U1070" s="295"/>
      <c r="V1070" s="295"/>
      <c r="W1070" s="295"/>
      <c r="X1070" s="295"/>
      <c r="Y1070" s="426"/>
      <c r="Z1070" s="415"/>
      <c r="AA1070" s="415"/>
      <c r="AB1070" s="415"/>
      <c r="AC1070" s="415"/>
      <c r="AD1070" s="415"/>
      <c r="AE1070" s="415"/>
      <c r="AF1070" s="415"/>
      <c r="AG1070" s="415"/>
      <c r="AH1070" s="415"/>
      <c r="AI1070" s="415"/>
      <c r="AJ1070" s="415"/>
      <c r="AK1070" s="415"/>
      <c r="AL1070" s="415"/>
      <c r="AM1070" s="296">
        <f>SUM(Y1070:AL1070)</f>
        <v>0</v>
      </c>
    </row>
    <row r="1071" spans="1:39" ht="15" hidden="1" customHeight="1" outlineLevel="1">
      <c r="A1071" s="532"/>
      <c r="B1071" s="294" t="s">
        <v>346</v>
      </c>
      <c r="C1071" s="291" t="s">
        <v>163</v>
      </c>
      <c r="D1071" s="295"/>
      <c r="E1071" s="295"/>
      <c r="F1071" s="295"/>
      <c r="G1071" s="295"/>
      <c r="H1071" s="295"/>
      <c r="I1071" s="295"/>
      <c r="J1071" s="295"/>
      <c r="K1071" s="295"/>
      <c r="L1071" s="295"/>
      <c r="M1071" s="295"/>
      <c r="N1071" s="295">
        <f>N1070</f>
        <v>0</v>
      </c>
      <c r="O1071" s="295"/>
      <c r="P1071" s="295"/>
      <c r="Q1071" s="295"/>
      <c r="R1071" s="295"/>
      <c r="S1071" s="295"/>
      <c r="T1071" s="295"/>
      <c r="U1071" s="295"/>
      <c r="V1071" s="295"/>
      <c r="W1071" s="295"/>
      <c r="X1071" s="295"/>
      <c r="Y1071" s="411">
        <f>Y1070</f>
        <v>0</v>
      </c>
      <c r="Z1071" s="411">
        <f t="shared" ref="Z1071" si="2926">Z1070</f>
        <v>0</v>
      </c>
      <c r="AA1071" s="411">
        <f t="shared" ref="AA1071" si="2927">AA1070</f>
        <v>0</v>
      </c>
      <c r="AB1071" s="411">
        <f t="shared" ref="AB1071" si="2928">AB1070</f>
        <v>0</v>
      </c>
      <c r="AC1071" s="411">
        <f t="shared" ref="AC1071" si="2929">AC1070</f>
        <v>0</v>
      </c>
      <c r="AD1071" s="411">
        <f t="shared" ref="AD1071" si="2930">AD1070</f>
        <v>0</v>
      </c>
      <c r="AE1071" s="411">
        <f t="shared" ref="AE1071" si="2931">AE1070</f>
        <v>0</v>
      </c>
      <c r="AF1071" s="411">
        <f t="shared" ref="AF1071" si="2932">AF1070</f>
        <v>0</v>
      </c>
      <c r="AG1071" s="411">
        <f t="shared" ref="AG1071" si="2933">AG1070</f>
        <v>0</v>
      </c>
      <c r="AH1071" s="411">
        <f t="shared" ref="AH1071" si="2934">AH1070</f>
        <v>0</v>
      </c>
      <c r="AI1071" s="411">
        <f t="shared" ref="AI1071" si="2935">AI1070</f>
        <v>0</v>
      </c>
      <c r="AJ1071" s="411">
        <f t="shared" ref="AJ1071" si="2936">AJ1070</f>
        <v>0</v>
      </c>
      <c r="AK1071" s="411">
        <f t="shared" ref="AK1071" si="2937">AK1070</f>
        <v>0</v>
      </c>
      <c r="AL1071" s="411">
        <f t="shared" ref="AL1071" si="2938">AL1070</f>
        <v>0</v>
      </c>
      <c r="AM1071" s="306"/>
    </row>
    <row r="1072" spans="1:39" ht="15" hidden="1" customHeight="1" outlineLevel="1">
      <c r="A1072" s="532"/>
      <c r="B1072" s="428"/>
      <c r="C1072" s="291"/>
      <c r="D1072" s="291"/>
      <c r="E1072" s="291"/>
      <c r="F1072" s="291"/>
      <c r="G1072" s="291"/>
      <c r="H1072" s="291"/>
      <c r="I1072" s="291"/>
      <c r="J1072" s="291"/>
      <c r="K1072" s="291"/>
      <c r="L1072" s="291"/>
      <c r="M1072" s="291"/>
      <c r="N1072" s="291"/>
      <c r="O1072" s="291"/>
      <c r="P1072" s="291"/>
      <c r="Q1072" s="291"/>
      <c r="R1072" s="291"/>
      <c r="S1072" s="291"/>
      <c r="T1072" s="291"/>
      <c r="U1072" s="291"/>
      <c r="V1072" s="291"/>
      <c r="W1072" s="291"/>
      <c r="X1072" s="291"/>
      <c r="Y1072" s="412"/>
      <c r="Z1072" s="425"/>
      <c r="AA1072" s="425"/>
      <c r="AB1072" s="425"/>
      <c r="AC1072" s="425"/>
      <c r="AD1072" s="425"/>
      <c r="AE1072" s="425"/>
      <c r="AF1072" s="425"/>
      <c r="AG1072" s="425"/>
      <c r="AH1072" s="425"/>
      <c r="AI1072" s="425"/>
      <c r="AJ1072" s="425"/>
      <c r="AK1072" s="425"/>
      <c r="AL1072" s="425"/>
      <c r="AM1072" s="306"/>
    </row>
    <row r="1073" spans="1:39" ht="15" hidden="1" customHeight="1" outlineLevel="1">
      <c r="A1073" s="532">
        <v>35</v>
      </c>
      <c r="B1073" s="428" t="s">
        <v>127</v>
      </c>
      <c r="C1073" s="291" t="s">
        <v>25</v>
      </c>
      <c r="D1073" s="295"/>
      <c r="E1073" s="295"/>
      <c r="F1073" s="295"/>
      <c r="G1073" s="295"/>
      <c r="H1073" s="295"/>
      <c r="I1073" s="295"/>
      <c r="J1073" s="295"/>
      <c r="K1073" s="295"/>
      <c r="L1073" s="295"/>
      <c r="M1073" s="295"/>
      <c r="N1073" s="295">
        <v>0</v>
      </c>
      <c r="O1073" s="295"/>
      <c r="P1073" s="295"/>
      <c r="Q1073" s="295"/>
      <c r="R1073" s="295"/>
      <c r="S1073" s="295"/>
      <c r="T1073" s="295"/>
      <c r="U1073" s="295"/>
      <c r="V1073" s="295"/>
      <c r="W1073" s="295"/>
      <c r="X1073" s="295"/>
      <c r="Y1073" s="426"/>
      <c r="Z1073" s="415"/>
      <c r="AA1073" s="415"/>
      <c r="AB1073" s="415"/>
      <c r="AC1073" s="415"/>
      <c r="AD1073" s="415"/>
      <c r="AE1073" s="415"/>
      <c r="AF1073" s="415"/>
      <c r="AG1073" s="415"/>
      <c r="AH1073" s="415"/>
      <c r="AI1073" s="415"/>
      <c r="AJ1073" s="415"/>
      <c r="AK1073" s="415"/>
      <c r="AL1073" s="415"/>
      <c r="AM1073" s="296">
        <f>SUM(Y1073:AL1073)</f>
        <v>0</v>
      </c>
    </row>
    <row r="1074" spans="1:39" ht="15" hidden="1" customHeight="1" outlineLevel="1">
      <c r="A1074" s="532"/>
      <c r="B1074" s="294" t="s">
        <v>346</v>
      </c>
      <c r="C1074" s="291" t="s">
        <v>163</v>
      </c>
      <c r="D1074" s="295"/>
      <c r="E1074" s="295"/>
      <c r="F1074" s="295"/>
      <c r="G1074" s="295"/>
      <c r="H1074" s="295"/>
      <c r="I1074" s="295"/>
      <c r="J1074" s="295"/>
      <c r="K1074" s="295"/>
      <c r="L1074" s="295"/>
      <c r="M1074" s="295"/>
      <c r="N1074" s="295">
        <f>N1073</f>
        <v>0</v>
      </c>
      <c r="O1074" s="295"/>
      <c r="P1074" s="295"/>
      <c r="Q1074" s="295"/>
      <c r="R1074" s="295"/>
      <c r="S1074" s="295"/>
      <c r="T1074" s="295"/>
      <c r="U1074" s="295"/>
      <c r="V1074" s="295"/>
      <c r="W1074" s="295"/>
      <c r="X1074" s="295"/>
      <c r="Y1074" s="411">
        <f>Y1073</f>
        <v>0</v>
      </c>
      <c r="Z1074" s="411">
        <f t="shared" ref="Z1074" si="2939">Z1073</f>
        <v>0</v>
      </c>
      <c r="AA1074" s="411">
        <f t="shared" ref="AA1074" si="2940">AA1073</f>
        <v>0</v>
      </c>
      <c r="AB1074" s="411">
        <f t="shared" ref="AB1074" si="2941">AB1073</f>
        <v>0</v>
      </c>
      <c r="AC1074" s="411">
        <f t="shared" ref="AC1074" si="2942">AC1073</f>
        <v>0</v>
      </c>
      <c r="AD1074" s="411">
        <f t="shared" ref="AD1074" si="2943">AD1073</f>
        <v>0</v>
      </c>
      <c r="AE1074" s="411">
        <f t="shared" ref="AE1074" si="2944">AE1073</f>
        <v>0</v>
      </c>
      <c r="AF1074" s="411">
        <f t="shared" ref="AF1074" si="2945">AF1073</f>
        <v>0</v>
      </c>
      <c r="AG1074" s="411">
        <f t="shared" ref="AG1074" si="2946">AG1073</f>
        <v>0</v>
      </c>
      <c r="AH1074" s="411">
        <f t="shared" ref="AH1074" si="2947">AH1073</f>
        <v>0</v>
      </c>
      <c r="AI1074" s="411">
        <f t="shared" ref="AI1074" si="2948">AI1073</f>
        <v>0</v>
      </c>
      <c r="AJ1074" s="411">
        <f t="shared" ref="AJ1074" si="2949">AJ1073</f>
        <v>0</v>
      </c>
      <c r="AK1074" s="411">
        <f t="shared" ref="AK1074" si="2950">AK1073</f>
        <v>0</v>
      </c>
      <c r="AL1074" s="411">
        <f t="shared" ref="AL1074" si="2951">AL1073</f>
        <v>0</v>
      </c>
      <c r="AM1074" s="306"/>
    </row>
    <row r="1075" spans="1:39" ht="15" hidden="1" customHeight="1" outlineLevel="1">
      <c r="A1075" s="532"/>
      <c r="B1075" s="431"/>
      <c r="C1075" s="291"/>
      <c r="D1075" s="291"/>
      <c r="E1075" s="291"/>
      <c r="F1075" s="291"/>
      <c r="G1075" s="291"/>
      <c r="H1075" s="291"/>
      <c r="I1075" s="291"/>
      <c r="J1075" s="291"/>
      <c r="K1075" s="291"/>
      <c r="L1075" s="291"/>
      <c r="M1075" s="291"/>
      <c r="N1075" s="291"/>
      <c r="O1075" s="291"/>
      <c r="P1075" s="291"/>
      <c r="Q1075" s="291"/>
      <c r="R1075" s="291"/>
      <c r="S1075" s="291"/>
      <c r="T1075" s="291"/>
      <c r="U1075" s="291"/>
      <c r="V1075" s="291"/>
      <c r="W1075" s="291"/>
      <c r="X1075" s="291"/>
      <c r="Y1075" s="412"/>
      <c r="Z1075" s="425"/>
      <c r="AA1075" s="425"/>
      <c r="AB1075" s="425"/>
      <c r="AC1075" s="425"/>
      <c r="AD1075" s="425"/>
      <c r="AE1075" s="425"/>
      <c r="AF1075" s="425"/>
      <c r="AG1075" s="425"/>
      <c r="AH1075" s="425"/>
      <c r="AI1075" s="425"/>
      <c r="AJ1075" s="425"/>
      <c r="AK1075" s="425"/>
      <c r="AL1075" s="425"/>
      <c r="AM1075" s="306"/>
    </row>
    <row r="1076" spans="1:39" ht="15" hidden="1" customHeight="1" outlineLevel="1">
      <c r="A1076" s="532"/>
      <c r="B1076" s="288" t="s">
        <v>502</v>
      </c>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28.5" hidden="1" customHeight="1" outlineLevel="1">
      <c r="A1077" s="532">
        <v>36</v>
      </c>
      <c r="B1077" s="428" t="s">
        <v>128</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32"/>
      <c r="B1078" s="294" t="s">
        <v>346</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1">
        <f>Y1077</f>
        <v>0</v>
      </c>
      <c r="Z1078" s="411">
        <f t="shared" ref="Z1078" si="2952">Z1077</f>
        <v>0</v>
      </c>
      <c r="AA1078" s="411">
        <f t="shared" ref="AA1078" si="2953">AA1077</f>
        <v>0</v>
      </c>
      <c r="AB1078" s="411">
        <f t="shared" ref="AB1078" si="2954">AB1077</f>
        <v>0</v>
      </c>
      <c r="AC1078" s="411">
        <f t="shared" ref="AC1078" si="2955">AC1077</f>
        <v>0</v>
      </c>
      <c r="AD1078" s="411">
        <f t="shared" ref="AD1078" si="2956">AD1077</f>
        <v>0</v>
      </c>
      <c r="AE1078" s="411">
        <f t="shared" ref="AE1078" si="2957">AE1077</f>
        <v>0</v>
      </c>
      <c r="AF1078" s="411">
        <f t="shared" ref="AF1078" si="2958">AF1077</f>
        <v>0</v>
      </c>
      <c r="AG1078" s="411">
        <f t="shared" ref="AG1078" si="2959">AG1077</f>
        <v>0</v>
      </c>
      <c r="AH1078" s="411">
        <f t="shared" ref="AH1078" si="2960">AH1077</f>
        <v>0</v>
      </c>
      <c r="AI1078" s="411">
        <f t="shared" ref="AI1078" si="2961">AI1077</f>
        <v>0</v>
      </c>
      <c r="AJ1078" s="411">
        <f t="shared" ref="AJ1078" si="2962">AJ1077</f>
        <v>0</v>
      </c>
      <c r="AK1078" s="411">
        <f t="shared" ref="AK1078" si="2963">AK1077</f>
        <v>0</v>
      </c>
      <c r="AL1078" s="411">
        <f t="shared" ref="AL1078" si="2964">AL1077</f>
        <v>0</v>
      </c>
      <c r="AM1078" s="306"/>
    </row>
    <row r="1079" spans="1:39" ht="15" hidden="1" customHeight="1" outlineLevel="1">
      <c r="A1079" s="532"/>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32">
        <v>37</v>
      </c>
      <c r="B1080" s="428" t="s">
        <v>129</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32"/>
      <c r="B1081" s="294" t="s">
        <v>346</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1">
        <f>Y1080</f>
        <v>0</v>
      </c>
      <c r="Z1081" s="411">
        <f t="shared" ref="Z1081" si="2965">Z1080</f>
        <v>0</v>
      </c>
      <c r="AA1081" s="411">
        <f t="shared" ref="AA1081" si="2966">AA1080</f>
        <v>0</v>
      </c>
      <c r="AB1081" s="411">
        <f t="shared" ref="AB1081" si="2967">AB1080</f>
        <v>0</v>
      </c>
      <c r="AC1081" s="411">
        <f t="shared" ref="AC1081" si="2968">AC1080</f>
        <v>0</v>
      </c>
      <c r="AD1081" s="411">
        <f t="shared" ref="AD1081" si="2969">AD1080</f>
        <v>0</v>
      </c>
      <c r="AE1081" s="411">
        <f t="shared" ref="AE1081" si="2970">AE1080</f>
        <v>0</v>
      </c>
      <c r="AF1081" s="411">
        <f t="shared" ref="AF1081" si="2971">AF1080</f>
        <v>0</v>
      </c>
      <c r="AG1081" s="411">
        <f t="shared" ref="AG1081" si="2972">AG1080</f>
        <v>0</v>
      </c>
      <c r="AH1081" s="411">
        <f t="shared" ref="AH1081" si="2973">AH1080</f>
        <v>0</v>
      </c>
      <c r="AI1081" s="411">
        <f t="shared" ref="AI1081" si="2974">AI1080</f>
        <v>0</v>
      </c>
      <c r="AJ1081" s="411">
        <f t="shared" ref="AJ1081" si="2975">AJ1080</f>
        <v>0</v>
      </c>
      <c r="AK1081" s="411">
        <f t="shared" ref="AK1081" si="2976">AK1080</f>
        <v>0</v>
      </c>
      <c r="AL1081" s="411">
        <f t="shared" ref="AL1081" si="2977">AL1080</f>
        <v>0</v>
      </c>
      <c r="AM1081" s="306"/>
    </row>
    <row r="1082" spans="1:39" ht="15" hidden="1" customHeight="1" outlineLevel="1">
      <c r="A1082" s="532"/>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15" hidden="1" customHeight="1" outlineLevel="1">
      <c r="A1083" s="532">
        <v>38</v>
      </c>
      <c r="B1083" s="428" t="s">
        <v>130</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32"/>
      <c r="B1084" s="294" t="s">
        <v>346</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1">
        <f>Y1083</f>
        <v>0</v>
      </c>
      <c r="Z1084" s="411">
        <f t="shared" ref="Z1084" si="2978">Z1083</f>
        <v>0</v>
      </c>
      <c r="AA1084" s="411">
        <f t="shared" ref="AA1084" si="2979">AA1083</f>
        <v>0</v>
      </c>
      <c r="AB1084" s="411">
        <f t="shared" ref="AB1084" si="2980">AB1083</f>
        <v>0</v>
      </c>
      <c r="AC1084" s="411">
        <f t="shared" ref="AC1084" si="2981">AC1083</f>
        <v>0</v>
      </c>
      <c r="AD1084" s="411">
        <f t="shared" ref="AD1084" si="2982">AD1083</f>
        <v>0</v>
      </c>
      <c r="AE1084" s="411">
        <f t="shared" ref="AE1084" si="2983">AE1083</f>
        <v>0</v>
      </c>
      <c r="AF1084" s="411">
        <f t="shared" ref="AF1084" si="2984">AF1083</f>
        <v>0</v>
      </c>
      <c r="AG1084" s="411">
        <f t="shared" ref="AG1084" si="2985">AG1083</f>
        <v>0</v>
      </c>
      <c r="AH1084" s="411">
        <f t="shared" ref="AH1084" si="2986">AH1083</f>
        <v>0</v>
      </c>
      <c r="AI1084" s="411">
        <f t="shared" ref="AI1084" si="2987">AI1083</f>
        <v>0</v>
      </c>
      <c r="AJ1084" s="411">
        <f t="shared" ref="AJ1084" si="2988">AJ1083</f>
        <v>0</v>
      </c>
      <c r="AK1084" s="411">
        <f t="shared" ref="AK1084" si="2989">AK1083</f>
        <v>0</v>
      </c>
      <c r="AL1084" s="411">
        <f t="shared" ref="AL1084" si="2990">AL1083</f>
        <v>0</v>
      </c>
      <c r="AM1084" s="306"/>
    </row>
    <row r="1085" spans="1:39" ht="15" hidden="1" customHeight="1" outlineLevel="1">
      <c r="A1085" s="532"/>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15" hidden="1" customHeight="1" outlineLevel="1">
      <c r="A1086" s="532">
        <v>39</v>
      </c>
      <c r="B1086" s="428" t="s">
        <v>131</v>
      </c>
      <c r="C1086" s="291" t="s">
        <v>25</v>
      </c>
      <c r="D1086" s="295"/>
      <c r="E1086" s="295"/>
      <c r="F1086" s="295"/>
      <c r="G1086" s="295"/>
      <c r="H1086" s="295"/>
      <c r="I1086" s="295"/>
      <c r="J1086" s="295"/>
      <c r="K1086" s="295"/>
      <c r="L1086" s="295"/>
      <c r="M1086" s="295"/>
      <c r="N1086" s="295">
        <v>12</v>
      </c>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32"/>
      <c r="B1087" s="294" t="s">
        <v>346</v>
      </c>
      <c r="C1087" s="291" t="s">
        <v>163</v>
      </c>
      <c r="D1087" s="295"/>
      <c r="E1087" s="295"/>
      <c r="F1087" s="295"/>
      <c r="G1087" s="295"/>
      <c r="H1087" s="295"/>
      <c r="I1087" s="295"/>
      <c r="J1087" s="295"/>
      <c r="K1087" s="295"/>
      <c r="L1087" s="295"/>
      <c r="M1087" s="295"/>
      <c r="N1087" s="295">
        <f>N1086</f>
        <v>12</v>
      </c>
      <c r="O1087" s="295"/>
      <c r="P1087" s="295"/>
      <c r="Q1087" s="295"/>
      <c r="R1087" s="295"/>
      <c r="S1087" s="295"/>
      <c r="T1087" s="295"/>
      <c r="U1087" s="295"/>
      <c r="V1087" s="295"/>
      <c r="W1087" s="295"/>
      <c r="X1087" s="295"/>
      <c r="Y1087" s="411">
        <f>Y1086</f>
        <v>0</v>
      </c>
      <c r="Z1087" s="411">
        <f t="shared" ref="Z1087" si="2991">Z1086</f>
        <v>0</v>
      </c>
      <c r="AA1087" s="411">
        <f t="shared" ref="AA1087" si="2992">AA1086</f>
        <v>0</v>
      </c>
      <c r="AB1087" s="411">
        <f t="shared" ref="AB1087" si="2993">AB1086</f>
        <v>0</v>
      </c>
      <c r="AC1087" s="411">
        <f t="shared" ref="AC1087" si="2994">AC1086</f>
        <v>0</v>
      </c>
      <c r="AD1087" s="411">
        <f t="shared" ref="AD1087" si="2995">AD1086</f>
        <v>0</v>
      </c>
      <c r="AE1087" s="411">
        <f t="shared" ref="AE1087" si="2996">AE1086</f>
        <v>0</v>
      </c>
      <c r="AF1087" s="411">
        <f t="shared" ref="AF1087" si="2997">AF1086</f>
        <v>0</v>
      </c>
      <c r="AG1087" s="411">
        <f t="shared" ref="AG1087" si="2998">AG1086</f>
        <v>0</v>
      </c>
      <c r="AH1087" s="411">
        <f t="shared" ref="AH1087" si="2999">AH1086</f>
        <v>0</v>
      </c>
      <c r="AI1087" s="411">
        <f t="shared" ref="AI1087" si="3000">AI1086</f>
        <v>0</v>
      </c>
      <c r="AJ1087" s="411">
        <f t="shared" ref="AJ1087" si="3001">AJ1086</f>
        <v>0</v>
      </c>
      <c r="AK1087" s="411">
        <f t="shared" ref="AK1087" si="3002">AK1086</f>
        <v>0</v>
      </c>
      <c r="AL1087" s="411">
        <f t="shared" ref="AL1087" si="3003">AL1086</f>
        <v>0</v>
      </c>
      <c r="AM1087" s="306"/>
    </row>
    <row r="1088" spans="1:39" ht="15" hidden="1" customHeight="1" outlineLevel="1">
      <c r="A1088" s="532"/>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15" hidden="1" customHeight="1" outlineLevel="1">
      <c r="A1089" s="532">
        <v>40</v>
      </c>
      <c r="B1089" s="428" t="s">
        <v>132</v>
      </c>
      <c r="C1089" s="291" t="s">
        <v>25</v>
      </c>
      <c r="D1089" s="295"/>
      <c r="E1089" s="295"/>
      <c r="F1089" s="295"/>
      <c r="G1089" s="295"/>
      <c r="H1089" s="295"/>
      <c r="I1089" s="295"/>
      <c r="J1089" s="295"/>
      <c r="K1089" s="295"/>
      <c r="L1089" s="295"/>
      <c r="M1089" s="295"/>
      <c r="N1089" s="295">
        <v>12</v>
      </c>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32"/>
      <c r="B1090" s="294" t="s">
        <v>346</v>
      </c>
      <c r="C1090" s="291" t="s">
        <v>163</v>
      </c>
      <c r="D1090" s="295"/>
      <c r="E1090" s="295"/>
      <c r="F1090" s="295"/>
      <c r="G1090" s="295"/>
      <c r="H1090" s="295"/>
      <c r="I1090" s="295"/>
      <c r="J1090" s="295"/>
      <c r="K1090" s="295"/>
      <c r="L1090" s="295"/>
      <c r="M1090" s="295"/>
      <c r="N1090" s="295">
        <f>N1089</f>
        <v>12</v>
      </c>
      <c r="O1090" s="295"/>
      <c r="P1090" s="295"/>
      <c r="Q1090" s="295"/>
      <c r="R1090" s="295"/>
      <c r="S1090" s="295"/>
      <c r="T1090" s="295"/>
      <c r="U1090" s="295"/>
      <c r="V1090" s="295"/>
      <c r="W1090" s="295"/>
      <c r="X1090" s="295"/>
      <c r="Y1090" s="411">
        <f>Y1089</f>
        <v>0</v>
      </c>
      <c r="Z1090" s="411">
        <f t="shared" ref="Z1090" si="3004">Z1089</f>
        <v>0</v>
      </c>
      <c r="AA1090" s="411">
        <f t="shared" ref="AA1090" si="3005">AA1089</f>
        <v>0</v>
      </c>
      <c r="AB1090" s="411">
        <f t="shared" ref="AB1090" si="3006">AB1089</f>
        <v>0</v>
      </c>
      <c r="AC1090" s="411">
        <f t="shared" ref="AC1090" si="3007">AC1089</f>
        <v>0</v>
      </c>
      <c r="AD1090" s="411">
        <f t="shared" ref="AD1090" si="3008">AD1089</f>
        <v>0</v>
      </c>
      <c r="AE1090" s="411">
        <f t="shared" ref="AE1090" si="3009">AE1089</f>
        <v>0</v>
      </c>
      <c r="AF1090" s="411">
        <f t="shared" ref="AF1090" si="3010">AF1089</f>
        <v>0</v>
      </c>
      <c r="AG1090" s="411">
        <f t="shared" ref="AG1090" si="3011">AG1089</f>
        <v>0</v>
      </c>
      <c r="AH1090" s="411">
        <f t="shared" ref="AH1090" si="3012">AH1089</f>
        <v>0</v>
      </c>
      <c r="AI1090" s="411">
        <f t="shared" ref="AI1090" si="3013">AI1089</f>
        <v>0</v>
      </c>
      <c r="AJ1090" s="411">
        <f t="shared" ref="AJ1090" si="3014">AJ1089</f>
        <v>0</v>
      </c>
      <c r="AK1090" s="411">
        <f t="shared" ref="AK1090" si="3015">AK1089</f>
        <v>0</v>
      </c>
      <c r="AL1090" s="411">
        <f t="shared" ref="AL1090" si="3016">AL1089</f>
        <v>0</v>
      </c>
      <c r="AM1090" s="306"/>
    </row>
    <row r="1091" spans="1:39" ht="15" hidden="1" customHeight="1" outlineLevel="1">
      <c r="A1091" s="532"/>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28.5" hidden="1" customHeight="1" outlineLevel="1">
      <c r="A1092" s="532">
        <v>41</v>
      </c>
      <c r="B1092" s="428" t="s">
        <v>133</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32"/>
      <c r="B1093" s="294" t="s">
        <v>346</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3017">Z1092</f>
        <v>0</v>
      </c>
      <c r="AA1093" s="411">
        <f t="shared" ref="AA1093" si="3018">AA1092</f>
        <v>0</v>
      </c>
      <c r="AB1093" s="411">
        <f t="shared" ref="AB1093" si="3019">AB1092</f>
        <v>0</v>
      </c>
      <c r="AC1093" s="411">
        <f t="shared" ref="AC1093" si="3020">AC1092</f>
        <v>0</v>
      </c>
      <c r="AD1093" s="411">
        <f t="shared" ref="AD1093" si="3021">AD1092</f>
        <v>0</v>
      </c>
      <c r="AE1093" s="411">
        <f t="shared" ref="AE1093" si="3022">AE1092</f>
        <v>0</v>
      </c>
      <c r="AF1093" s="411">
        <f t="shared" ref="AF1093" si="3023">AF1092</f>
        <v>0</v>
      </c>
      <c r="AG1093" s="411">
        <f t="shared" ref="AG1093" si="3024">AG1092</f>
        <v>0</v>
      </c>
      <c r="AH1093" s="411">
        <f t="shared" ref="AH1093" si="3025">AH1092</f>
        <v>0</v>
      </c>
      <c r="AI1093" s="411">
        <f t="shared" ref="AI1093" si="3026">AI1092</f>
        <v>0</v>
      </c>
      <c r="AJ1093" s="411">
        <f t="shared" ref="AJ1093" si="3027">AJ1092</f>
        <v>0</v>
      </c>
      <c r="AK1093" s="411">
        <f t="shared" ref="AK1093" si="3028">AK1092</f>
        <v>0</v>
      </c>
      <c r="AL1093" s="411">
        <f t="shared" ref="AL1093" si="3029">AL1092</f>
        <v>0</v>
      </c>
      <c r="AM1093" s="306"/>
    </row>
    <row r="1094" spans="1:39" ht="15" hidden="1" customHeight="1" outlineLevel="1">
      <c r="A1094" s="532"/>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28.5" hidden="1" customHeight="1" outlineLevel="1">
      <c r="A1095" s="532">
        <v>42</v>
      </c>
      <c r="B1095" s="428" t="s">
        <v>134</v>
      </c>
      <c r="C1095" s="291" t="s">
        <v>25</v>
      </c>
      <c r="D1095" s="295"/>
      <c r="E1095" s="295"/>
      <c r="F1095" s="295"/>
      <c r="G1095" s="295"/>
      <c r="H1095" s="295"/>
      <c r="I1095" s="295"/>
      <c r="J1095" s="295"/>
      <c r="K1095" s="295"/>
      <c r="L1095" s="295"/>
      <c r="M1095" s="295"/>
      <c r="N1095" s="291"/>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32"/>
      <c r="B1096" s="294" t="s">
        <v>346</v>
      </c>
      <c r="C1096" s="291" t="s">
        <v>163</v>
      </c>
      <c r="D1096" s="295"/>
      <c r="E1096" s="295"/>
      <c r="F1096" s="295"/>
      <c r="G1096" s="295"/>
      <c r="H1096" s="295"/>
      <c r="I1096" s="295"/>
      <c r="J1096" s="295"/>
      <c r="K1096" s="295"/>
      <c r="L1096" s="295"/>
      <c r="M1096" s="295"/>
      <c r="N1096" s="468"/>
      <c r="O1096" s="295"/>
      <c r="P1096" s="295"/>
      <c r="Q1096" s="295"/>
      <c r="R1096" s="295"/>
      <c r="S1096" s="295"/>
      <c r="T1096" s="295"/>
      <c r="U1096" s="295"/>
      <c r="V1096" s="295"/>
      <c r="W1096" s="295"/>
      <c r="X1096" s="295"/>
      <c r="Y1096" s="411">
        <f>Y1095</f>
        <v>0</v>
      </c>
      <c r="Z1096" s="411">
        <f t="shared" ref="Z1096" si="3030">Z1095</f>
        <v>0</v>
      </c>
      <c r="AA1096" s="411">
        <f t="shared" ref="AA1096" si="3031">AA1095</f>
        <v>0</v>
      </c>
      <c r="AB1096" s="411">
        <f t="shared" ref="AB1096" si="3032">AB1095</f>
        <v>0</v>
      </c>
      <c r="AC1096" s="411">
        <f t="shared" ref="AC1096" si="3033">AC1095</f>
        <v>0</v>
      </c>
      <c r="AD1096" s="411">
        <f t="shared" ref="AD1096" si="3034">AD1095</f>
        <v>0</v>
      </c>
      <c r="AE1096" s="411">
        <f t="shared" ref="AE1096" si="3035">AE1095</f>
        <v>0</v>
      </c>
      <c r="AF1096" s="411">
        <f t="shared" ref="AF1096" si="3036">AF1095</f>
        <v>0</v>
      </c>
      <c r="AG1096" s="411">
        <f t="shared" ref="AG1096" si="3037">AG1095</f>
        <v>0</v>
      </c>
      <c r="AH1096" s="411">
        <f t="shared" ref="AH1096" si="3038">AH1095</f>
        <v>0</v>
      </c>
      <c r="AI1096" s="411">
        <f t="shared" ref="AI1096" si="3039">AI1095</f>
        <v>0</v>
      </c>
      <c r="AJ1096" s="411">
        <f t="shared" ref="AJ1096" si="3040">AJ1095</f>
        <v>0</v>
      </c>
      <c r="AK1096" s="411">
        <f t="shared" ref="AK1096" si="3041">AK1095</f>
        <v>0</v>
      </c>
      <c r="AL1096" s="411">
        <f t="shared" ref="AL1096" si="3042">AL1095</f>
        <v>0</v>
      </c>
      <c r="AM1096" s="306"/>
    </row>
    <row r="1097" spans="1:39" ht="15" hidden="1" customHeight="1" outlineLevel="1">
      <c r="A1097" s="532"/>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15" hidden="1" customHeight="1" outlineLevel="1">
      <c r="A1098" s="532">
        <v>43</v>
      </c>
      <c r="B1098" s="428" t="s">
        <v>135</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32"/>
      <c r="B1099" s="294" t="s">
        <v>346</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3043">Z1098</f>
        <v>0</v>
      </c>
      <c r="AA1099" s="411">
        <f t="shared" ref="AA1099" si="3044">AA1098</f>
        <v>0</v>
      </c>
      <c r="AB1099" s="411">
        <f t="shared" ref="AB1099" si="3045">AB1098</f>
        <v>0</v>
      </c>
      <c r="AC1099" s="411">
        <f t="shared" ref="AC1099" si="3046">AC1098</f>
        <v>0</v>
      </c>
      <c r="AD1099" s="411">
        <f t="shared" ref="AD1099" si="3047">AD1098</f>
        <v>0</v>
      </c>
      <c r="AE1099" s="411">
        <f t="shared" ref="AE1099" si="3048">AE1098</f>
        <v>0</v>
      </c>
      <c r="AF1099" s="411">
        <f t="shared" ref="AF1099" si="3049">AF1098</f>
        <v>0</v>
      </c>
      <c r="AG1099" s="411">
        <f t="shared" ref="AG1099" si="3050">AG1098</f>
        <v>0</v>
      </c>
      <c r="AH1099" s="411">
        <f t="shared" ref="AH1099" si="3051">AH1098</f>
        <v>0</v>
      </c>
      <c r="AI1099" s="411">
        <f t="shared" ref="AI1099" si="3052">AI1098</f>
        <v>0</v>
      </c>
      <c r="AJ1099" s="411">
        <f t="shared" ref="AJ1099" si="3053">AJ1098</f>
        <v>0</v>
      </c>
      <c r="AK1099" s="411">
        <f t="shared" ref="AK1099" si="3054">AK1098</f>
        <v>0</v>
      </c>
      <c r="AL1099" s="411">
        <f t="shared" ref="AL1099" si="3055">AL1098</f>
        <v>0</v>
      </c>
      <c r="AM1099" s="306"/>
    </row>
    <row r="1100" spans="1:39" ht="15" hidden="1" customHeight="1" outlineLevel="1">
      <c r="A1100" s="532"/>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28.5" hidden="1" customHeight="1" outlineLevel="1">
      <c r="A1101" s="532">
        <v>44</v>
      </c>
      <c r="B1101" s="428" t="s">
        <v>136</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32"/>
      <c r="B1102" s="294" t="s">
        <v>346</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3056">Z1101</f>
        <v>0</v>
      </c>
      <c r="AA1102" s="411">
        <f t="shared" ref="AA1102" si="3057">AA1101</f>
        <v>0</v>
      </c>
      <c r="AB1102" s="411">
        <f t="shared" ref="AB1102" si="3058">AB1101</f>
        <v>0</v>
      </c>
      <c r="AC1102" s="411">
        <f t="shared" ref="AC1102" si="3059">AC1101</f>
        <v>0</v>
      </c>
      <c r="AD1102" s="411">
        <f t="shared" ref="AD1102" si="3060">AD1101</f>
        <v>0</v>
      </c>
      <c r="AE1102" s="411">
        <f t="shared" ref="AE1102" si="3061">AE1101</f>
        <v>0</v>
      </c>
      <c r="AF1102" s="411">
        <f t="shared" ref="AF1102" si="3062">AF1101</f>
        <v>0</v>
      </c>
      <c r="AG1102" s="411">
        <f t="shared" ref="AG1102" si="3063">AG1101</f>
        <v>0</v>
      </c>
      <c r="AH1102" s="411">
        <f t="shared" ref="AH1102" si="3064">AH1101</f>
        <v>0</v>
      </c>
      <c r="AI1102" s="411">
        <f t="shared" ref="AI1102" si="3065">AI1101</f>
        <v>0</v>
      </c>
      <c r="AJ1102" s="411">
        <f t="shared" ref="AJ1102" si="3066">AJ1101</f>
        <v>0</v>
      </c>
      <c r="AK1102" s="411">
        <f t="shared" ref="AK1102" si="3067">AK1101</f>
        <v>0</v>
      </c>
      <c r="AL1102" s="411">
        <f t="shared" ref="AL1102" si="3068">AL1101</f>
        <v>0</v>
      </c>
      <c r="AM1102" s="306"/>
    </row>
    <row r="1103" spans="1:39" ht="15" hidden="1" customHeight="1" outlineLevel="1">
      <c r="A1103" s="532"/>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2.450000000000003" hidden="1" customHeight="1" outlineLevel="1">
      <c r="A1104" s="532">
        <v>45</v>
      </c>
      <c r="B1104" s="428" t="s">
        <v>137</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32"/>
      <c r="B1105" s="294" t="s">
        <v>346</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3069">Z1104</f>
        <v>0</v>
      </c>
      <c r="AA1105" s="411">
        <f t="shared" ref="AA1105" si="3070">AA1104</f>
        <v>0</v>
      </c>
      <c r="AB1105" s="411">
        <f t="shared" ref="AB1105" si="3071">AB1104</f>
        <v>0</v>
      </c>
      <c r="AC1105" s="411">
        <f t="shared" ref="AC1105" si="3072">AC1104</f>
        <v>0</v>
      </c>
      <c r="AD1105" s="411">
        <f t="shared" ref="AD1105" si="3073">AD1104</f>
        <v>0</v>
      </c>
      <c r="AE1105" s="411">
        <f t="shared" ref="AE1105" si="3074">AE1104</f>
        <v>0</v>
      </c>
      <c r="AF1105" s="411">
        <f t="shared" ref="AF1105" si="3075">AF1104</f>
        <v>0</v>
      </c>
      <c r="AG1105" s="411">
        <f t="shared" ref="AG1105" si="3076">AG1104</f>
        <v>0</v>
      </c>
      <c r="AH1105" s="411">
        <f t="shared" ref="AH1105" si="3077">AH1104</f>
        <v>0</v>
      </c>
      <c r="AI1105" s="411">
        <f t="shared" ref="AI1105" si="3078">AI1104</f>
        <v>0</v>
      </c>
      <c r="AJ1105" s="411">
        <f t="shared" ref="AJ1105" si="3079">AJ1104</f>
        <v>0</v>
      </c>
      <c r="AK1105" s="411">
        <f t="shared" ref="AK1105" si="3080">AK1104</f>
        <v>0</v>
      </c>
      <c r="AL1105" s="411">
        <f t="shared" ref="AL1105" si="3081">AL1104</f>
        <v>0</v>
      </c>
      <c r="AM1105" s="306"/>
    </row>
    <row r="1106" spans="1:39" ht="15" hidden="1" customHeight="1" outlineLevel="1">
      <c r="A1106" s="532"/>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2.1" hidden="1" customHeight="1" outlineLevel="1">
      <c r="A1107" s="532">
        <v>46</v>
      </c>
      <c r="B1107" s="428" t="s">
        <v>138</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32"/>
      <c r="B1108" s="294" t="s">
        <v>346</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3082">Z1107</f>
        <v>0</v>
      </c>
      <c r="AA1108" s="411">
        <f t="shared" ref="AA1108" si="3083">AA1107</f>
        <v>0</v>
      </c>
      <c r="AB1108" s="411">
        <f t="shared" ref="AB1108" si="3084">AB1107</f>
        <v>0</v>
      </c>
      <c r="AC1108" s="411">
        <f t="shared" ref="AC1108" si="3085">AC1107</f>
        <v>0</v>
      </c>
      <c r="AD1108" s="411">
        <f t="shared" ref="AD1108" si="3086">AD1107</f>
        <v>0</v>
      </c>
      <c r="AE1108" s="411">
        <f t="shared" ref="AE1108" si="3087">AE1107</f>
        <v>0</v>
      </c>
      <c r="AF1108" s="411">
        <f t="shared" ref="AF1108" si="3088">AF1107</f>
        <v>0</v>
      </c>
      <c r="AG1108" s="411">
        <f t="shared" ref="AG1108" si="3089">AG1107</f>
        <v>0</v>
      </c>
      <c r="AH1108" s="411">
        <f t="shared" ref="AH1108" si="3090">AH1107</f>
        <v>0</v>
      </c>
      <c r="AI1108" s="411">
        <f t="shared" ref="AI1108" si="3091">AI1107</f>
        <v>0</v>
      </c>
      <c r="AJ1108" s="411">
        <f t="shared" ref="AJ1108" si="3092">AJ1107</f>
        <v>0</v>
      </c>
      <c r="AK1108" s="411">
        <f t="shared" ref="AK1108" si="3093">AK1107</f>
        <v>0</v>
      </c>
      <c r="AL1108" s="411">
        <f t="shared" ref="AL1108" si="3094">AL1107</f>
        <v>0</v>
      </c>
      <c r="AM1108" s="306"/>
    </row>
    <row r="1109" spans="1:39" ht="15" hidden="1" customHeight="1" outlineLevel="1">
      <c r="A1109" s="532"/>
      <c r="B1109" s="428"/>
      <c r="C1109" s="291"/>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412"/>
      <c r="Z1109" s="425"/>
      <c r="AA1109" s="425"/>
      <c r="AB1109" s="425"/>
      <c r="AC1109" s="425"/>
      <c r="AD1109" s="425"/>
      <c r="AE1109" s="425"/>
      <c r="AF1109" s="425"/>
      <c r="AG1109" s="425"/>
      <c r="AH1109" s="425"/>
      <c r="AI1109" s="425"/>
      <c r="AJ1109" s="425"/>
      <c r="AK1109" s="425"/>
      <c r="AL1109" s="425"/>
      <c r="AM1109" s="306"/>
    </row>
    <row r="1110" spans="1:39" ht="35.450000000000003" hidden="1" customHeight="1" outlineLevel="1">
      <c r="A1110" s="532">
        <v>47</v>
      </c>
      <c r="B1110" s="428" t="s">
        <v>139</v>
      </c>
      <c r="C1110" s="291" t="s">
        <v>25</v>
      </c>
      <c r="D1110" s="295"/>
      <c r="E1110" s="295"/>
      <c r="F1110" s="295"/>
      <c r="G1110" s="295"/>
      <c r="H1110" s="295"/>
      <c r="I1110" s="295"/>
      <c r="J1110" s="295"/>
      <c r="K1110" s="295"/>
      <c r="L1110" s="295"/>
      <c r="M1110" s="295"/>
      <c r="N1110" s="295">
        <v>12</v>
      </c>
      <c r="O1110" s="295"/>
      <c r="P1110" s="295"/>
      <c r="Q1110" s="295"/>
      <c r="R1110" s="295"/>
      <c r="S1110" s="295"/>
      <c r="T1110" s="295"/>
      <c r="U1110" s="295"/>
      <c r="V1110" s="295"/>
      <c r="W1110" s="295"/>
      <c r="X1110" s="295"/>
      <c r="Y1110" s="426"/>
      <c r="Z1110" s="415"/>
      <c r="AA1110" s="415"/>
      <c r="AB1110" s="415"/>
      <c r="AC1110" s="415"/>
      <c r="AD1110" s="415"/>
      <c r="AE1110" s="415"/>
      <c r="AF1110" s="415"/>
      <c r="AG1110" s="415"/>
      <c r="AH1110" s="415"/>
      <c r="AI1110" s="415"/>
      <c r="AJ1110" s="415"/>
      <c r="AK1110" s="415"/>
      <c r="AL1110" s="415"/>
      <c r="AM1110" s="296">
        <f>SUM(Y1110:AL1110)</f>
        <v>0</v>
      </c>
    </row>
    <row r="1111" spans="1:39" ht="15" hidden="1" customHeight="1" outlineLevel="1">
      <c r="A1111" s="532"/>
      <c r="B1111" s="294" t="s">
        <v>346</v>
      </c>
      <c r="C1111" s="291" t="s">
        <v>163</v>
      </c>
      <c r="D1111" s="295"/>
      <c r="E1111" s="295"/>
      <c r="F1111" s="295"/>
      <c r="G1111" s="295"/>
      <c r="H1111" s="295"/>
      <c r="I1111" s="295"/>
      <c r="J1111" s="295"/>
      <c r="K1111" s="295"/>
      <c r="L1111" s="295"/>
      <c r="M1111" s="295"/>
      <c r="N1111" s="295">
        <f>N1110</f>
        <v>12</v>
      </c>
      <c r="O1111" s="295"/>
      <c r="P1111" s="295"/>
      <c r="Q1111" s="295"/>
      <c r="R1111" s="295"/>
      <c r="S1111" s="295"/>
      <c r="T1111" s="295"/>
      <c r="U1111" s="295"/>
      <c r="V1111" s="295"/>
      <c r="W1111" s="295"/>
      <c r="X1111" s="295"/>
      <c r="Y1111" s="411">
        <f>Y1110</f>
        <v>0</v>
      </c>
      <c r="Z1111" s="411">
        <f t="shared" ref="Z1111" si="3095">Z1110</f>
        <v>0</v>
      </c>
      <c r="AA1111" s="411">
        <f t="shared" ref="AA1111" si="3096">AA1110</f>
        <v>0</v>
      </c>
      <c r="AB1111" s="411">
        <f t="shared" ref="AB1111" si="3097">AB1110</f>
        <v>0</v>
      </c>
      <c r="AC1111" s="411">
        <f t="shared" ref="AC1111" si="3098">AC1110</f>
        <v>0</v>
      </c>
      <c r="AD1111" s="411">
        <f t="shared" ref="AD1111" si="3099">AD1110</f>
        <v>0</v>
      </c>
      <c r="AE1111" s="411">
        <f t="shared" ref="AE1111" si="3100">AE1110</f>
        <v>0</v>
      </c>
      <c r="AF1111" s="411">
        <f t="shared" ref="AF1111" si="3101">AF1110</f>
        <v>0</v>
      </c>
      <c r="AG1111" s="411">
        <f t="shared" ref="AG1111" si="3102">AG1110</f>
        <v>0</v>
      </c>
      <c r="AH1111" s="411">
        <f t="shared" ref="AH1111" si="3103">AH1110</f>
        <v>0</v>
      </c>
      <c r="AI1111" s="411">
        <f t="shared" ref="AI1111" si="3104">AI1110</f>
        <v>0</v>
      </c>
      <c r="AJ1111" s="411">
        <f t="shared" ref="AJ1111" si="3105">AJ1110</f>
        <v>0</v>
      </c>
      <c r="AK1111" s="411">
        <f t="shared" ref="AK1111" si="3106">AK1110</f>
        <v>0</v>
      </c>
      <c r="AL1111" s="411">
        <f t="shared" ref="AL1111" si="3107">AL1110</f>
        <v>0</v>
      </c>
      <c r="AM1111" s="306"/>
    </row>
    <row r="1112" spans="1:39" ht="15" hidden="1" customHeight="1" outlineLevel="1">
      <c r="A1112" s="532"/>
      <c r="B1112" s="428"/>
      <c r="C1112" s="291"/>
      <c r="D1112" s="291"/>
      <c r="E1112" s="291"/>
      <c r="F1112" s="291"/>
      <c r="G1112" s="291"/>
      <c r="H1112" s="291"/>
      <c r="I1112" s="291"/>
      <c r="J1112" s="291"/>
      <c r="K1112" s="291"/>
      <c r="L1112" s="291"/>
      <c r="M1112" s="291"/>
      <c r="N1112" s="291"/>
      <c r="O1112" s="291"/>
      <c r="P1112" s="291"/>
      <c r="Q1112" s="291"/>
      <c r="R1112" s="291"/>
      <c r="S1112" s="291"/>
      <c r="T1112" s="291"/>
      <c r="U1112" s="291"/>
      <c r="V1112" s="291"/>
      <c r="W1112" s="291"/>
      <c r="X1112" s="291"/>
      <c r="Y1112" s="412"/>
      <c r="Z1112" s="425"/>
      <c r="AA1112" s="425"/>
      <c r="AB1112" s="425"/>
      <c r="AC1112" s="425"/>
      <c r="AD1112" s="425"/>
      <c r="AE1112" s="425"/>
      <c r="AF1112" s="425"/>
      <c r="AG1112" s="425"/>
      <c r="AH1112" s="425"/>
      <c r="AI1112" s="425"/>
      <c r="AJ1112" s="425"/>
      <c r="AK1112" s="425"/>
      <c r="AL1112" s="425"/>
      <c r="AM1112" s="306"/>
    </row>
    <row r="1113" spans="1:39" ht="39.75" hidden="1" customHeight="1" outlineLevel="1">
      <c r="A1113" s="532">
        <v>48</v>
      </c>
      <c r="B1113" s="428" t="s">
        <v>140</v>
      </c>
      <c r="C1113" s="291" t="s">
        <v>25</v>
      </c>
      <c r="D1113" s="295"/>
      <c r="E1113" s="295"/>
      <c r="F1113" s="295"/>
      <c r="G1113" s="295"/>
      <c r="H1113" s="295"/>
      <c r="I1113" s="295"/>
      <c r="J1113" s="295"/>
      <c r="K1113" s="295"/>
      <c r="L1113" s="295"/>
      <c r="M1113" s="295"/>
      <c r="N1113" s="295">
        <v>12</v>
      </c>
      <c r="O1113" s="295"/>
      <c r="P1113" s="295"/>
      <c r="Q1113" s="295"/>
      <c r="R1113" s="295"/>
      <c r="S1113" s="295"/>
      <c r="T1113" s="295"/>
      <c r="U1113" s="295"/>
      <c r="V1113" s="295"/>
      <c r="W1113" s="295"/>
      <c r="X1113" s="295"/>
      <c r="Y1113" s="426"/>
      <c r="Z1113" s="415"/>
      <c r="AA1113" s="415"/>
      <c r="AB1113" s="415"/>
      <c r="AC1113" s="415"/>
      <c r="AD1113" s="415"/>
      <c r="AE1113" s="415"/>
      <c r="AF1113" s="415"/>
      <c r="AG1113" s="415"/>
      <c r="AH1113" s="415"/>
      <c r="AI1113" s="415"/>
      <c r="AJ1113" s="415"/>
      <c r="AK1113" s="415"/>
      <c r="AL1113" s="415"/>
      <c r="AM1113" s="296">
        <f>SUM(Y1113:AL1113)</f>
        <v>0</v>
      </c>
    </row>
    <row r="1114" spans="1:39" ht="15" hidden="1" customHeight="1" outlineLevel="1">
      <c r="A1114" s="532"/>
      <c r="B1114" s="294" t="s">
        <v>346</v>
      </c>
      <c r="C1114" s="291" t="s">
        <v>163</v>
      </c>
      <c r="D1114" s="295"/>
      <c r="E1114" s="295"/>
      <c r="F1114" s="295"/>
      <c r="G1114" s="295"/>
      <c r="H1114" s="295"/>
      <c r="I1114" s="295"/>
      <c r="J1114" s="295"/>
      <c r="K1114" s="295"/>
      <c r="L1114" s="295"/>
      <c r="M1114" s="295"/>
      <c r="N1114" s="295">
        <f>N1113</f>
        <v>12</v>
      </c>
      <c r="O1114" s="295"/>
      <c r="P1114" s="295"/>
      <c r="Q1114" s="295"/>
      <c r="R1114" s="295"/>
      <c r="S1114" s="295"/>
      <c r="T1114" s="295"/>
      <c r="U1114" s="295"/>
      <c r="V1114" s="295"/>
      <c r="W1114" s="295"/>
      <c r="X1114" s="295"/>
      <c r="Y1114" s="411">
        <f>Y1113</f>
        <v>0</v>
      </c>
      <c r="Z1114" s="411">
        <f t="shared" ref="Z1114" si="3108">Z1113</f>
        <v>0</v>
      </c>
      <c r="AA1114" s="411">
        <f t="shared" ref="AA1114" si="3109">AA1113</f>
        <v>0</v>
      </c>
      <c r="AB1114" s="411">
        <f t="shared" ref="AB1114" si="3110">AB1113</f>
        <v>0</v>
      </c>
      <c r="AC1114" s="411">
        <f t="shared" ref="AC1114" si="3111">AC1113</f>
        <v>0</v>
      </c>
      <c r="AD1114" s="411">
        <f t="shared" ref="AD1114" si="3112">AD1113</f>
        <v>0</v>
      </c>
      <c r="AE1114" s="411">
        <f t="shared" ref="AE1114" si="3113">AE1113</f>
        <v>0</v>
      </c>
      <c r="AF1114" s="411">
        <f t="shared" ref="AF1114" si="3114">AF1113</f>
        <v>0</v>
      </c>
      <c r="AG1114" s="411">
        <f t="shared" ref="AG1114" si="3115">AG1113</f>
        <v>0</v>
      </c>
      <c r="AH1114" s="411">
        <f t="shared" ref="AH1114" si="3116">AH1113</f>
        <v>0</v>
      </c>
      <c r="AI1114" s="411">
        <f t="shared" ref="AI1114" si="3117">AI1113</f>
        <v>0</v>
      </c>
      <c r="AJ1114" s="411">
        <f t="shared" ref="AJ1114" si="3118">AJ1113</f>
        <v>0</v>
      </c>
      <c r="AK1114" s="411">
        <f t="shared" ref="AK1114" si="3119">AK1113</f>
        <v>0</v>
      </c>
      <c r="AL1114" s="411">
        <f t="shared" ref="AL1114" si="3120">AL1113</f>
        <v>0</v>
      </c>
      <c r="AM1114" s="306"/>
    </row>
    <row r="1115" spans="1:39" ht="15" hidden="1" customHeight="1" outlineLevel="1">
      <c r="A1115" s="532"/>
      <c r="B1115" s="428"/>
      <c r="C1115" s="291"/>
      <c r="D1115" s="291"/>
      <c r="E1115" s="291"/>
      <c r="F1115" s="291"/>
      <c r="G1115" s="291"/>
      <c r="H1115" s="291"/>
      <c r="I1115" s="291"/>
      <c r="J1115" s="291"/>
      <c r="K1115" s="291"/>
      <c r="L1115" s="291"/>
      <c r="M1115" s="291"/>
      <c r="N1115" s="291"/>
      <c r="O1115" s="291"/>
      <c r="P1115" s="291"/>
      <c r="Q1115" s="291"/>
      <c r="R1115" s="291"/>
      <c r="S1115" s="291"/>
      <c r="T1115" s="291"/>
      <c r="U1115" s="291"/>
      <c r="V1115" s="291"/>
      <c r="W1115" s="291"/>
      <c r="X1115" s="291"/>
      <c r="Y1115" s="412"/>
      <c r="Z1115" s="425"/>
      <c r="AA1115" s="425"/>
      <c r="AB1115" s="425"/>
      <c r="AC1115" s="425"/>
      <c r="AD1115" s="425"/>
      <c r="AE1115" s="425"/>
      <c r="AF1115" s="425"/>
      <c r="AG1115" s="425"/>
      <c r="AH1115" s="425"/>
      <c r="AI1115" s="425"/>
      <c r="AJ1115" s="425"/>
      <c r="AK1115" s="425"/>
      <c r="AL1115" s="425"/>
      <c r="AM1115" s="306"/>
    </row>
    <row r="1116" spans="1:39" ht="33" hidden="1" customHeight="1" outlineLevel="1">
      <c r="A1116" s="532">
        <v>49</v>
      </c>
      <c r="B1116" s="428" t="s">
        <v>141</v>
      </c>
      <c r="C1116" s="291" t="s">
        <v>25</v>
      </c>
      <c r="D1116" s="295"/>
      <c r="E1116" s="295"/>
      <c r="F1116" s="295"/>
      <c r="G1116" s="295"/>
      <c r="H1116" s="295"/>
      <c r="I1116" s="295"/>
      <c r="J1116" s="295"/>
      <c r="K1116" s="295"/>
      <c r="L1116" s="295"/>
      <c r="M1116" s="295"/>
      <c r="N1116" s="295">
        <v>12</v>
      </c>
      <c r="O1116" s="295"/>
      <c r="P1116" s="295"/>
      <c r="Q1116" s="295"/>
      <c r="R1116" s="295"/>
      <c r="S1116" s="295"/>
      <c r="T1116" s="295"/>
      <c r="U1116" s="295"/>
      <c r="V1116" s="295"/>
      <c r="W1116" s="295"/>
      <c r="X1116" s="295"/>
      <c r="Y1116" s="426"/>
      <c r="Z1116" s="415"/>
      <c r="AA1116" s="415"/>
      <c r="AB1116" s="415"/>
      <c r="AC1116" s="415"/>
      <c r="AD1116" s="415"/>
      <c r="AE1116" s="415"/>
      <c r="AF1116" s="415"/>
      <c r="AG1116" s="415"/>
      <c r="AH1116" s="415"/>
      <c r="AI1116" s="415"/>
      <c r="AJ1116" s="415"/>
      <c r="AK1116" s="415"/>
      <c r="AL1116" s="415"/>
      <c r="AM1116" s="296">
        <f>SUM(Y1116:AL1116)</f>
        <v>0</v>
      </c>
    </row>
    <row r="1117" spans="1:39" ht="15" hidden="1" customHeight="1" outlineLevel="1">
      <c r="A1117" s="532"/>
      <c r="B1117" s="294" t="s">
        <v>346</v>
      </c>
      <c r="C1117" s="291" t="s">
        <v>163</v>
      </c>
      <c r="D1117" s="295"/>
      <c r="E1117" s="295"/>
      <c r="F1117" s="295"/>
      <c r="G1117" s="295"/>
      <c r="H1117" s="295"/>
      <c r="I1117" s="295"/>
      <c r="J1117" s="295"/>
      <c r="K1117" s="295"/>
      <c r="L1117" s="295"/>
      <c r="M1117" s="295"/>
      <c r="N1117" s="295">
        <f>N1116</f>
        <v>12</v>
      </c>
      <c r="O1117" s="295"/>
      <c r="P1117" s="295"/>
      <c r="Q1117" s="295"/>
      <c r="R1117" s="295"/>
      <c r="S1117" s="295"/>
      <c r="T1117" s="295"/>
      <c r="U1117" s="295"/>
      <c r="V1117" s="295"/>
      <c r="W1117" s="295"/>
      <c r="X1117" s="295"/>
      <c r="Y1117" s="411">
        <f>Y1116</f>
        <v>0</v>
      </c>
      <c r="Z1117" s="411">
        <f t="shared" ref="Z1117" si="3121">Z1116</f>
        <v>0</v>
      </c>
      <c r="AA1117" s="411">
        <f t="shared" ref="AA1117" si="3122">AA1116</f>
        <v>0</v>
      </c>
      <c r="AB1117" s="411">
        <f t="shared" ref="AB1117" si="3123">AB1116</f>
        <v>0</v>
      </c>
      <c r="AC1117" s="411">
        <f t="shared" ref="AC1117" si="3124">AC1116</f>
        <v>0</v>
      </c>
      <c r="AD1117" s="411">
        <f t="shared" ref="AD1117" si="3125">AD1116</f>
        <v>0</v>
      </c>
      <c r="AE1117" s="411">
        <f t="shared" ref="AE1117" si="3126">AE1116</f>
        <v>0</v>
      </c>
      <c r="AF1117" s="411">
        <f t="shared" ref="AF1117" si="3127">AF1116</f>
        <v>0</v>
      </c>
      <c r="AG1117" s="411">
        <f t="shared" ref="AG1117" si="3128">AG1116</f>
        <v>0</v>
      </c>
      <c r="AH1117" s="411">
        <f t="shared" ref="AH1117" si="3129">AH1116</f>
        <v>0</v>
      </c>
      <c r="AI1117" s="411">
        <f t="shared" ref="AI1117" si="3130">AI1116</f>
        <v>0</v>
      </c>
      <c r="AJ1117" s="411">
        <f t="shared" ref="AJ1117" si="3131">AJ1116</f>
        <v>0</v>
      </c>
      <c r="AK1117" s="411">
        <f t="shared" ref="AK1117" si="3132">AK1116</f>
        <v>0</v>
      </c>
      <c r="AL1117" s="411">
        <f t="shared" ref="AL1117" si="3133">AL1116</f>
        <v>0</v>
      </c>
      <c r="AM1117" s="306"/>
    </row>
    <row r="1118" spans="1:39" ht="15" hidden="1" customHeight="1" outlineLevel="1">
      <c r="A1118" s="532"/>
      <c r="B1118" s="294"/>
      <c r="C1118" s="305"/>
      <c r="D1118" s="291"/>
      <c r="E1118" s="291"/>
      <c r="F1118" s="291"/>
      <c r="G1118" s="291"/>
      <c r="H1118" s="291"/>
      <c r="I1118" s="291"/>
      <c r="J1118" s="291"/>
      <c r="K1118" s="291"/>
      <c r="L1118" s="291"/>
      <c r="M1118" s="291"/>
      <c r="N1118" s="291"/>
      <c r="O1118" s="291"/>
      <c r="P1118" s="291"/>
      <c r="Q1118" s="291"/>
      <c r="R1118" s="291"/>
      <c r="S1118" s="291"/>
      <c r="T1118" s="291"/>
      <c r="U1118" s="291"/>
      <c r="V1118" s="291"/>
      <c r="W1118" s="291"/>
      <c r="X1118" s="291"/>
      <c r="Y1118" s="301"/>
      <c r="Z1118" s="301"/>
      <c r="AA1118" s="301"/>
      <c r="AB1118" s="301"/>
      <c r="AC1118" s="301"/>
      <c r="AD1118" s="301"/>
      <c r="AE1118" s="301"/>
      <c r="AF1118" s="301"/>
      <c r="AG1118" s="301"/>
      <c r="AH1118" s="301"/>
      <c r="AI1118" s="301"/>
      <c r="AJ1118" s="301"/>
      <c r="AK1118" s="301"/>
      <c r="AL1118" s="301"/>
      <c r="AM1118" s="306"/>
    </row>
    <row r="1119" spans="1:39" ht="15.75" collapsed="1">
      <c r="B1119" s="327" t="s">
        <v>347</v>
      </c>
      <c r="C1119" s="329"/>
      <c r="D1119" s="329">
        <f>SUM(D962:D1117)</f>
        <v>0</v>
      </c>
      <c r="E1119" s="329"/>
      <c r="F1119" s="329"/>
      <c r="G1119" s="329"/>
      <c r="H1119" s="329"/>
      <c r="I1119" s="329"/>
      <c r="J1119" s="329"/>
      <c r="K1119" s="329"/>
      <c r="L1119" s="329"/>
      <c r="M1119" s="329"/>
      <c r="N1119" s="329"/>
      <c r="O1119" s="329">
        <f>SUM(O962:O1117)</f>
        <v>0</v>
      </c>
      <c r="P1119" s="329"/>
      <c r="Q1119" s="329"/>
      <c r="R1119" s="329"/>
      <c r="S1119" s="329"/>
      <c r="T1119" s="329"/>
      <c r="U1119" s="329"/>
      <c r="V1119" s="329"/>
      <c r="W1119" s="329"/>
      <c r="X1119" s="329"/>
      <c r="Y1119" s="329">
        <f>IF(Y960="kWh",SUMPRODUCT(D962:D1117,Y962:Y1117))</f>
        <v>0</v>
      </c>
      <c r="Z1119" s="329">
        <f>IF(Z960="kWh",SUMPRODUCT(D962:D1117,Z962:Z1117))</f>
        <v>0</v>
      </c>
      <c r="AA1119" s="329">
        <f>IF(AA960="kw",SUMPRODUCT(N962:N1117,O962:O1117,AA962:AA1117),SUMPRODUCT(D962:D1117,AA962:AA1117))</f>
        <v>0</v>
      </c>
      <c r="AB1119" s="329">
        <f>IF(AB960="kw",SUMPRODUCT(N962:N1117,O962:O1117,AB962:AB1117),SUMPRODUCT(D962:D1117,AB962:AB1117))</f>
        <v>0</v>
      </c>
      <c r="AC1119" s="329">
        <f>IF(AC960="kw",SUMPRODUCT(N962:N1117,O962:O1117,AC962:AC1117),SUMPRODUCT(D962:D1117,AC962:AC1117))</f>
        <v>0</v>
      </c>
      <c r="AD1119" s="329">
        <f>IF(AD960="kw",SUMPRODUCT(N962:N1117,O962:O1117,AD962:AD1117),SUMPRODUCT(D962:D1117,AD962:AD1117))</f>
        <v>0</v>
      </c>
      <c r="AE1119" s="329">
        <f>IF(AE960="kw",SUMPRODUCT(N962:N1117,O962:O1117,AE962:AE1117),SUMPRODUCT(D962:D1117,AE962:AE1117))</f>
        <v>0</v>
      </c>
      <c r="AF1119" s="329">
        <f>IF(AF960="kw",SUMPRODUCT(N962:N1117,O962:O1117,AF962:AF1117),SUMPRODUCT(D962:D1117,AF962:AF1117))</f>
        <v>0</v>
      </c>
      <c r="AG1119" s="329">
        <f>IF(AG960="kw",SUMPRODUCT(N962:N1117,O962:O1117,AG962:AG1117),SUMPRODUCT(D962:D1117,AG962:AG1117))</f>
        <v>0</v>
      </c>
      <c r="AH1119" s="329">
        <f>IF(AH960="kw",SUMPRODUCT(N962:N1117,O962:O1117,AH962:AH1117),SUMPRODUCT(D962:D1117,AH962:AH1117))</f>
        <v>0</v>
      </c>
      <c r="AI1119" s="329">
        <f>IF(AI960="kw",SUMPRODUCT(N962:N1117,O962:O1117,AI962:AI1117),SUMPRODUCT(D962:D1117,AI962:AI1117))</f>
        <v>0</v>
      </c>
      <c r="AJ1119" s="329">
        <f>IF(AJ960="kw",SUMPRODUCT(N962:N1117,O962:O1117,AJ962:AJ1117),SUMPRODUCT(D962:D1117,AJ962:AJ1117))</f>
        <v>0</v>
      </c>
      <c r="AK1119" s="329">
        <f>IF(AK960="kw",SUMPRODUCT(N962:N1117,O962:O1117,AK962:AK1117),SUMPRODUCT(D962:D1117,AK962:AK1117))</f>
        <v>0</v>
      </c>
      <c r="AL1119" s="329">
        <f>IF(AL960="kw",SUMPRODUCT(N962:N1117,O962:O1117,AL962:AL1117),SUMPRODUCT(D962:D1117,AL962:AL1117))</f>
        <v>0</v>
      </c>
      <c r="AM1119" s="330"/>
    </row>
    <row r="1120" spans="1:39" ht="15.75">
      <c r="B1120" s="391" t="s">
        <v>348</v>
      </c>
      <c r="C1120" s="392"/>
      <c r="D1120" s="392"/>
      <c r="E1120" s="392"/>
      <c r="F1120" s="392"/>
      <c r="G1120" s="392"/>
      <c r="H1120" s="392"/>
      <c r="I1120" s="392"/>
      <c r="J1120" s="392"/>
      <c r="K1120" s="392"/>
      <c r="L1120" s="392"/>
      <c r="M1120" s="392"/>
      <c r="N1120" s="392"/>
      <c r="O1120" s="392"/>
      <c r="P1120" s="392"/>
      <c r="Q1120" s="392"/>
      <c r="R1120" s="392"/>
      <c r="S1120" s="392"/>
      <c r="T1120" s="392"/>
      <c r="U1120" s="392"/>
      <c r="V1120" s="392"/>
      <c r="W1120" s="392"/>
      <c r="X1120" s="392"/>
      <c r="Y1120" s="392">
        <f>HLOOKUP(Y776,'2. LRAMVA Threshold'!$B$42:$Q$53,12,FALSE)</f>
        <v>0</v>
      </c>
      <c r="Z1120" s="392">
        <f>HLOOKUP(Z776,'2. LRAMVA Threshold'!$B$42:$Q$53,12,FALSE)</f>
        <v>0</v>
      </c>
      <c r="AA1120" s="392">
        <f>HLOOKUP(AA776,'2. LRAMVA Threshold'!$B$42:$Q$53,12,FALSE)</f>
        <v>0</v>
      </c>
      <c r="AB1120" s="392">
        <f>HLOOKUP(AB776,'2. LRAMVA Threshold'!$B$42:$Q$53,12,FALSE)</f>
        <v>0</v>
      </c>
      <c r="AC1120" s="392">
        <f>HLOOKUP(AC776,'2. LRAMVA Threshold'!$B$42:$Q$53,12,FALSE)</f>
        <v>0</v>
      </c>
      <c r="AD1120" s="392">
        <f>HLOOKUP(AD776,'2. LRAMVA Threshold'!$B$42:$Q$53,12,FALSE)</f>
        <v>0</v>
      </c>
      <c r="AE1120" s="392">
        <f>HLOOKUP(AE776,'2. LRAMVA Threshold'!$B$42:$Q$53,12,FALSE)</f>
        <v>0</v>
      </c>
      <c r="AF1120" s="392">
        <f>HLOOKUP(AF776,'2. LRAMVA Threshold'!$B$42:$Q$53,12,FALSE)</f>
        <v>0</v>
      </c>
      <c r="AG1120" s="392">
        <f>HLOOKUP(AG776,'2. LRAMVA Threshold'!$B$42:$Q$53,12,FALSE)</f>
        <v>0</v>
      </c>
      <c r="AH1120" s="392">
        <f>HLOOKUP(AH776,'2. LRAMVA Threshold'!$B$42:$Q$53,12,FALSE)</f>
        <v>0</v>
      </c>
      <c r="AI1120" s="392">
        <f>HLOOKUP(AI776,'2. LRAMVA Threshold'!$B$42:$Q$53,12,FALSE)</f>
        <v>0</v>
      </c>
      <c r="AJ1120" s="392">
        <f>HLOOKUP(AJ776,'2. LRAMVA Threshold'!$B$42:$Q$53,12,FALSE)</f>
        <v>0</v>
      </c>
      <c r="AK1120" s="392">
        <f>HLOOKUP(AK776,'2. LRAMVA Threshold'!$B$42:$Q$53,12,FALSE)</f>
        <v>0</v>
      </c>
      <c r="AL1120" s="392">
        <f>HLOOKUP(AL776,'2. LRAMVA Threshold'!$B$42:$Q$53,12,FALSE)</f>
        <v>0</v>
      </c>
      <c r="AM1120" s="442"/>
    </row>
    <row r="1121" spans="2:39">
      <c r="B1121" s="394"/>
      <c r="C1121" s="432"/>
      <c r="D1121" s="433"/>
      <c r="E1121" s="433"/>
      <c r="F1121" s="433"/>
      <c r="G1121" s="433"/>
      <c r="H1121" s="433"/>
      <c r="I1121" s="433"/>
      <c r="J1121" s="433"/>
      <c r="K1121" s="433"/>
      <c r="L1121" s="433"/>
      <c r="M1121" s="433"/>
      <c r="N1121" s="433"/>
      <c r="O1121" s="434"/>
      <c r="P1121" s="433"/>
      <c r="Q1121" s="433"/>
      <c r="R1121" s="433"/>
      <c r="S1121" s="435"/>
      <c r="T1121" s="435"/>
      <c r="U1121" s="435"/>
      <c r="V1121" s="435"/>
      <c r="W1121" s="433"/>
      <c r="X1121" s="433"/>
      <c r="Y1121" s="436"/>
      <c r="Z1121" s="436"/>
      <c r="AA1121" s="436"/>
      <c r="AB1121" s="436"/>
      <c r="AC1121" s="436"/>
      <c r="AD1121" s="436"/>
      <c r="AE1121" s="436"/>
      <c r="AF1121" s="399"/>
      <c r="AG1121" s="399"/>
      <c r="AH1121" s="399"/>
      <c r="AI1121" s="399"/>
      <c r="AJ1121" s="399"/>
      <c r="AK1121" s="399"/>
      <c r="AL1121" s="399"/>
      <c r="AM1121" s="400"/>
    </row>
    <row r="1122" spans="2:39">
      <c r="B1122" s="324" t="s">
        <v>349</v>
      </c>
      <c r="C1122" s="338"/>
      <c r="D1122" s="338"/>
      <c r="E1122" s="376"/>
      <c r="F1122" s="376"/>
      <c r="G1122" s="376"/>
      <c r="H1122" s="376"/>
      <c r="I1122" s="376"/>
      <c r="J1122" s="376"/>
      <c r="K1122" s="376"/>
      <c r="L1122" s="376"/>
      <c r="M1122" s="376"/>
      <c r="N1122" s="376"/>
      <c r="O1122" s="291"/>
      <c r="P1122" s="340"/>
      <c r="Q1122" s="340"/>
      <c r="R1122" s="340"/>
      <c r="S1122" s="339"/>
      <c r="T1122" s="339"/>
      <c r="U1122" s="339"/>
      <c r="V1122" s="339"/>
      <c r="W1122" s="340"/>
      <c r="X1122" s="340"/>
      <c r="Y1122" s="341">
        <f>HLOOKUP(Y$35,'3.  Distribution Rates'!$C$122:$P$133,12,FALSE)</f>
        <v>0</v>
      </c>
      <c r="Z1122" s="341">
        <f>HLOOKUP(Z$35,'3.  Distribution Rates'!$C$122:$P$133,12,FALSE)</f>
        <v>0</v>
      </c>
      <c r="AA1122" s="341">
        <f>HLOOKUP(AA$35,'3.  Distribution Rates'!$C$122:$P$133,12,FALSE)</f>
        <v>0</v>
      </c>
      <c r="AB1122" s="341">
        <f>HLOOKUP(AB$35,'3.  Distribution Rates'!$C$122:$P$133,12,FALSE)</f>
        <v>0</v>
      </c>
      <c r="AC1122" s="341">
        <f>HLOOKUP(AC$35,'3.  Distribution Rates'!$C$122:$P$133,12,FALSE)</f>
        <v>0</v>
      </c>
      <c r="AD1122" s="341">
        <f>HLOOKUP(AD$35,'3.  Distribution Rates'!$C$122:$P$133,12,FALSE)</f>
        <v>0</v>
      </c>
      <c r="AE1122" s="341">
        <f>HLOOKUP(AE$35,'3.  Distribution Rates'!$C$122:$P$133,12,FALSE)</f>
        <v>0</v>
      </c>
      <c r="AF1122" s="341">
        <f>HLOOKUP(AF$35,'3.  Distribution Rates'!$C$122:$P$133,12,FALSE)</f>
        <v>0</v>
      </c>
      <c r="AG1122" s="341">
        <f>HLOOKUP(AG$35,'3.  Distribution Rates'!$C$122:$P$133,12,FALSE)</f>
        <v>0</v>
      </c>
      <c r="AH1122" s="341">
        <f>HLOOKUP(AH$35,'3.  Distribution Rates'!$C$122:$P$133,12,FALSE)</f>
        <v>0</v>
      </c>
      <c r="AI1122" s="341">
        <f>HLOOKUP(AI$35,'3.  Distribution Rates'!$C$122:$P$133,12,FALSE)</f>
        <v>0</v>
      </c>
      <c r="AJ1122" s="341">
        <f>HLOOKUP(AJ$35,'3.  Distribution Rates'!$C$122:$P$133,12,FALSE)</f>
        <v>0</v>
      </c>
      <c r="AK1122" s="341">
        <f>HLOOKUP(AK$35,'3.  Distribution Rates'!$C$122:$P$133,12,FALSE)</f>
        <v>0</v>
      </c>
      <c r="AL1122" s="341">
        <f>HLOOKUP(AL$35,'3.  Distribution Rates'!$C$122:$P$133,12,FALSE)</f>
        <v>0</v>
      </c>
      <c r="AM1122" s="444"/>
    </row>
    <row r="1123" spans="2:39">
      <c r="B1123" s="324" t="s">
        <v>353</v>
      </c>
      <c r="C1123" s="345"/>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8">
        <f>'4.  2011-2014 LRAM'!Y143*Y1122</f>
        <v>0</v>
      </c>
      <c r="Z1123" s="378">
        <f>'4.  2011-2014 LRAM'!Z143*Z1122</f>
        <v>0</v>
      </c>
      <c r="AA1123" s="378">
        <f>'4.  2011-2014 LRAM'!AA143*AA1122</f>
        <v>0</v>
      </c>
      <c r="AB1123" s="378">
        <f>'4.  2011-2014 LRAM'!AB143*AB1122</f>
        <v>0</v>
      </c>
      <c r="AC1123" s="378">
        <f>'4.  2011-2014 LRAM'!AC143*AC1122</f>
        <v>0</v>
      </c>
      <c r="AD1123" s="378">
        <f>'4.  2011-2014 LRAM'!AD143*AD1122</f>
        <v>0</v>
      </c>
      <c r="AE1123" s="378">
        <f>'4.  2011-2014 LRAM'!AE143*AE1122</f>
        <v>0</v>
      </c>
      <c r="AF1123" s="378">
        <f>'4.  2011-2014 LRAM'!AF143*AF1122</f>
        <v>0</v>
      </c>
      <c r="AG1123" s="378">
        <f>'4.  2011-2014 LRAM'!AG143*AG1122</f>
        <v>0</v>
      </c>
      <c r="AH1123" s="378">
        <f>'4.  2011-2014 LRAM'!AH143*AH1122</f>
        <v>0</v>
      </c>
      <c r="AI1123" s="378">
        <f>'4.  2011-2014 LRAM'!AI143*AI1122</f>
        <v>0</v>
      </c>
      <c r="AJ1123" s="378">
        <f>'4.  2011-2014 LRAM'!AJ143*AJ1122</f>
        <v>0</v>
      </c>
      <c r="AK1123" s="378">
        <f>'4.  2011-2014 LRAM'!AK143*AK1122</f>
        <v>0</v>
      </c>
      <c r="AL1123" s="378">
        <f>'4.  2011-2014 LRAM'!AL143*AL1122</f>
        <v>0</v>
      </c>
      <c r="AM1123" s="629">
        <f t="shared" ref="AM1123:AM1132" si="3134">SUM(Y1123:AL1123)</f>
        <v>0</v>
      </c>
    </row>
    <row r="1124" spans="2:39">
      <c r="B1124" s="324" t="s">
        <v>354</v>
      </c>
      <c r="C1124" s="345"/>
      <c r="D1124" s="309"/>
      <c r="E1124" s="279"/>
      <c r="F1124" s="279"/>
      <c r="G1124" s="279"/>
      <c r="H1124" s="279"/>
      <c r="I1124" s="279"/>
      <c r="J1124" s="279"/>
      <c r="K1124" s="279"/>
      <c r="L1124" s="279"/>
      <c r="M1124" s="279"/>
      <c r="N1124" s="279"/>
      <c r="O1124" s="291"/>
      <c r="P1124" s="279"/>
      <c r="Q1124" s="279"/>
      <c r="R1124" s="279"/>
      <c r="S1124" s="309"/>
      <c r="T1124" s="309"/>
      <c r="U1124" s="309"/>
      <c r="V1124" s="309"/>
      <c r="W1124" s="279"/>
      <c r="X1124" s="279"/>
      <c r="Y1124" s="378">
        <f>'4.  2011-2014 LRAM'!Y272*Y1122</f>
        <v>0</v>
      </c>
      <c r="Z1124" s="378">
        <f>'4.  2011-2014 LRAM'!Z272*Z1122</f>
        <v>0</v>
      </c>
      <c r="AA1124" s="378">
        <f>'4.  2011-2014 LRAM'!AA272*AA1122</f>
        <v>0</v>
      </c>
      <c r="AB1124" s="378">
        <f>'4.  2011-2014 LRAM'!AB272*AB1122</f>
        <v>0</v>
      </c>
      <c r="AC1124" s="378">
        <f>'4.  2011-2014 LRAM'!AC272*AC1122</f>
        <v>0</v>
      </c>
      <c r="AD1124" s="378">
        <f>'4.  2011-2014 LRAM'!AD272*AD1122</f>
        <v>0</v>
      </c>
      <c r="AE1124" s="378">
        <f>'4.  2011-2014 LRAM'!AE272*AE1122</f>
        <v>0</v>
      </c>
      <c r="AF1124" s="378">
        <f>'4.  2011-2014 LRAM'!AF272*AF1122</f>
        <v>0</v>
      </c>
      <c r="AG1124" s="378">
        <f>'4.  2011-2014 LRAM'!AG272*AG1122</f>
        <v>0</v>
      </c>
      <c r="AH1124" s="378">
        <f>'4.  2011-2014 LRAM'!AH272*AH1122</f>
        <v>0</v>
      </c>
      <c r="AI1124" s="378">
        <f>'4.  2011-2014 LRAM'!AI272*AI1122</f>
        <v>0</v>
      </c>
      <c r="AJ1124" s="378">
        <f>'4.  2011-2014 LRAM'!AJ272*AJ1122</f>
        <v>0</v>
      </c>
      <c r="AK1124" s="378">
        <f>'4.  2011-2014 LRAM'!AK272*AK1122</f>
        <v>0</v>
      </c>
      <c r="AL1124" s="378">
        <f>'4.  2011-2014 LRAM'!AL272*AL1122</f>
        <v>0</v>
      </c>
      <c r="AM1124" s="629">
        <f t="shared" si="3134"/>
        <v>0</v>
      </c>
    </row>
    <row r="1125" spans="2:39">
      <c r="B1125" s="324" t="s">
        <v>355</v>
      </c>
      <c r="C1125" s="345"/>
      <c r="D1125" s="309"/>
      <c r="E1125" s="279"/>
      <c r="F1125" s="279"/>
      <c r="G1125" s="279"/>
      <c r="H1125" s="279"/>
      <c r="I1125" s="279"/>
      <c r="J1125" s="279"/>
      <c r="K1125" s="279"/>
      <c r="L1125" s="279"/>
      <c r="M1125" s="279"/>
      <c r="N1125" s="279"/>
      <c r="O1125" s="291"/>
      <c r="P1125" s="279"/>
      <c r="Q1125" s="279"/>
      <c r="R1125" s="279"/>
      <c r="S1125" s="309"/>
      <c r="T1125" s="309"/>
      <c r="U1125" s="309"/>
      <c r="V1125" s="309"/>
      <c r="W1125" s="279"/>
      <c r="X1125" s="279"/>
      <c r="Y1125" s="378">
        <f>'4.  2011-2014 LRAM'!Y401*Y1122</f>
        <v>0</v>
      </c>
      <c r="Z1125" s="378">
        <f>'4.  2011-2014 LRAM'!Z401*Z1122</f>
        <v>0</v>
      </c>
      <c r="AA1125" s="378">
        <f>'4.  2011-2014 LRAM'!AA401*AA1122</f>
        <v>0</v>
      </c>
      <c r="AB1125" s="378">
        <f>'4.  2011-2014 LRAM'!AB401*AB1122</f>
        <v>0</v>
      </c>
      <c r="AC1125" s="378">
        <f>'4.  2011-2014 LRAM'!AC401*AC1122</f>
        <v>0</v>
      </c>
      <c r="AD1125" s="378">
        <f>'4.  2011-2014 LRAM'!AD401*AD1122</f>
        <v>0</v>
      </c>
      <c r="AE1125" s="378">
        <f>'4.  2011-2014 LRAM'!AE401*AE1122</f>
        <v>0</v>
      </c>
      <c r="AF1125" s="378">
        <f>'4.  2011-2014 LRAM'!AF401*AF1122</f>
        <v>0</v>
      </c>
      <c r="AG1125" s="378">
        <f>'4.  2011-2014 LRAM'!AG401*AG1122</f>
        <v>0</v>
      </c>
      <c r="AH1125" s="378">
        <f>'4.  2011-2014 LRAM'!AH401*AH1122</f>
        <v>0</v>
      </c>
      <c r="AI1125" s="378">
        <f>'4.  2011-2014 LRAM'!AI401*AI1122</f>
        <v>0</v>
      </c>
      <c r="AJ1125" s="378">
        <f>'4.  2011-2014 LRAM'!AJ401*AJ1122</f>
        <v>0</v>
      </c>
      <c r="AK1125" s="378">
        <f>'4.  2011-2014 LRAM'!AK401*AK1122</f>
        <v>0</v>
      </c>
      <c r="AL1125" s="378">
        <f>'4.  2011-2014 LRAM'!AL401*AL1122</f>
        <v>0</v>
      </c>
      <c r="AM1125" s="629">
        <f t="shared" si="3134"/>
        <v>0</v>
      </c>
    </row>
    <row r="1126" spans="2:39">
      <c r="B1126" s="324" t="s">
        <v>356</v>
      </c>
      <c r="C1126" s="345"/>
      <c r="D1126" s="309"/>
      <c r="E1126" s="279"/>
      <c r="F1126" s="279"/>
      <c r="G1126" s="279"/>
      <c r="H1126" s="279"/>
      <c r="I1126" s="279"/>
      <c r="J1126" s="279"/>
      <c r="K1126" s="279"/>
      <c r="L1126" s="279"/>
      <c r="M1126" s="279"/>
      <c r="N1126" s="279"/>
      <c r="O1126" s="291"/>
      <c r="P1126" s="279"/>
      <c r="Q1126" s="279"/>
      <c r="R1126" s="279"/>
      <c r="S1126" s="309"/>
      <c r="T1126" s="309"/>
      <c r="U1126" s="309"/>
      <c r="V1126" s="309"/>
      <c r="W1126" s="279"/>
      <c r="X1126" s="279"/>
      <c r="Y1126" s="378">
        <f>'4.  2011-2014 LRAM'!Y531*Y1122</f>
        <v>0</v>
      </c>
      <c r="Z1126" s="378">
        <f>'4.  2011-2014 LRAM'!Z531*Z1122</f>
        <v>0</v>
      </c>
      <c r="AA1126" s="378">
        <f>'4.  2011-2014 LRAM'!AA531*AA1122</f>
        <v>0</v>
      </c>
      <c r="AB1126" s="378">
        <f>'4.  2011-2014 LRAM'!AB531*AB1122</f>
        <v>0</v>
      </c>
      <c r="AC1126" s="378">
        <f>'4.  2011-2014 LRAM'!AC531*AC1122</f>
        <v>0</v>
      </c>
      <c r="AD1126" s="378">
        <f>'4.  2011-2014 LRAM'!AD531*AD1122</f>
        <v>0</v>
      </c>
      <c r="AE1126" s="378">
        <f>'4.  2011-2014 LRAM'!AE531*AE1122</f>
        <v>0</v>
      </c>
      <c r="AF1126" s="378">
        <f>'4.  2011-2014 LRAM'!AF531*AF1122</f>
        <v>0</v>
      </c>
      <c r="AG1126" s="378">
        <f>'4.  2011-2014 LRAM'!AG531*AG1122</f>
        <v>0</v>
      </c>
      <c r="AH1126" s="378">
        <f>'4.  2011-2014 LRAM'!AH531*AH1122</f>
        <v>0</v>
      </c>
      <c r="AI1126" s="378">
        <f>'4.  2011-2014 LRAM'!AI531*AI1122</f>
        <v>0</v>
      </c>
      <c r="AJ1126" s="378">
        <f>'4.  2011-2014 LRAM'!AJ531*AJ1122</f>
        <v>0</v>
      </c>
      <c r="AK1126" s="378">
        <f>'4.  2011-2014 LRAM'!AK531*AK1122</f>
        <v>0</v>
      </c>
      <c r="AL1126" s="378">
        <f>'4.  2011-2014 LRAM'!AL531*AL1122</f>
        <v>0</v>
      </c>
      <c r="AM1126" s="629">
        <f t="shared" si="3134"/>
        <v>0</v>
      </c>
    </row>
    <row r="1127" spans="2:39">
      <c r="B1127" s="324" t="s">
        <v>357</v>
      </c>
      <c r="C1127" s="345"/>
      <c r="D1127" s="309"/>
      <c r="E1127" s="279"/>
      <c r="F1127" s="279"/>
      <c r="G1127" s="279"/>
      <c r="H1127" s="279"/>
      <c r="I1127" s="279"/>
      <c r="J1127" s="279"/>
      <c r="K1127" s="279"/>
      <c r="L1127" s="279"/>
      <c r="M1127" s="279"/>
      <c r="N1127" s="279"/>
      <c r="O1127" s="291"/>
      <c r="P1127" s="279"/>
      <c r="Q1127" s="279"/>
      <c r="R1127" s="279"/>
      <c r="S1127" s="309"/>
      <c r="T1127" s="309"/>
      <c r="U1127" s="309"/>
      <c r="V1127" s="309"/>
      <c r="W1127" s="279"/>
      <c r="X1127" s="279"/>
      <c r="Y1127" s="378">
        <f t="shared" ref="Y1127:AL1127" si="3135">Y212*Y1122</f>
        <v>0</v>
      </c>
      <c r="Z1127" s="378">
        <f t="shared" si="3135"/>
        <v>0</v>
      </c>
      <c r="AA1127" s="378">
        <f t="shared" si="3135"/>
        <v>0</v>
      </c>
      <c r="AB1127" s="378">
        <f t="shared" si="3135"/>
        <v>0</v>
      </c>
      <c r="AC1127" s="378">
        <f t="shared" si="3135"/>
        <v>0</v>
      </c>
      <c r="AD1127" s="378">
        <f t="shared" si="3135"/>
        <v>0</v>
      </c>
      <c r="AE1127" s="378">
        <f t="shared" si="3135"/>
        <v>0</v>
      </c>
      <c r="AF1127" s="378">
        <f t="shared" si="3135"/>
        <v>0</v>
      </c>
      <c r="AG1127" s="378">
        <f t="shared" si="3135"/>
        <v>0</v>
      </c>
      <c r="AH1127" s="378">
        <f t="shared" si="3135"/>
        <v>0</v>
      </c>
      <c r="AI1127" s="378">
        <f t="shared" si="3135"/>
        <v>0</v>
      </c>
      <c r="AJ1127" s="378">
        <f t="shared" si="3135"/>
        <v>0</v>
      </c>
      <c r="AK1127" s="378">
        <f t="shared" si="3135"/>
        <v>0</v>
      </c>
      <c r="AL1127" s="378">
        <f t="shared" si="3135"/>
        <v>0</v>
      </c>
      <c r="AM1127" s="629">
        <f t="shared" si="3134"/>
        <v>0</v>
      </c>
    </row>
    <row r="1128" spans="2:39">
      <c r="B1128" s="324" t="s">
        <v>358</v>
      </c>
      <c r="C1128" s="345"/>
      <c r="D1128" s="309"/>
      <c r="E1128" s="279"/>
      <c r="F1128" s="279"/>
      <c r="G1128" s="279"/>
      <c r="H1128" s="279"/>
      <c r="I1128" s="279"/>
      <c r="J1128" s="279"/>
      <c r="K1128" s="279"/>
      <c r="L1128" s="279"/>
      <c r="M1128" s="279"/>
      <c r="N1128" s="279"/>
      <c r="O1128" s="291"/>
      <c r="P1128" s="279"/>
      <c r="Q1128" s="279"/>
      <c r="R1128" s="279"/>
      <c r="S1128" s="309"/>
      <c r="T1128" s="309"/>
      <c r="U1128" s="309"/>
      <c r="V1128" s="309"/>
      <c r="W1128" s="279"/>
      <c r="X1128" s="279"/>
      <c r="Y1128" s="378">
        <f t="shared" ref="Y1128:AL1128" si="3136">Y395*Y1122</f>
        <v>0</v>
      </c>
      <c r="Z1128" s="378">
        <f t="shared" si="3136"/>
        <v>0</v>
      </c>
      <c r="AA1128" s="378">
        <f t="shared" si="3136"/>
        <v>0</v>
      </c>
      <c r="AB1128" s="378">
        <f t="shared" si="3136"/>
        <v>0</v>
      </c>
      <c r="AC1128" s="378">
        <f t="shared" si="3136"/>
        <v>0</v>
      </c>
      <c r="AD1128" s="378">
        <f t="shared" si="3136"/>
        <v>0</v>
      </c>
      <c r="AE1128" s="378">
        <f t="shared" si="3136"/>
        <v>0</v>
      </c>
      <c r="AF1128" s="378">
        <f t="shared" si="3136"/>
        <v>0</v>
      </c>
      <c r="AG1128" s="378">
        <f t="shared" si="3136"/>
        <v>0</v>
      </c>
      <c r="AH1128" s="378">
        <f t="shared" si="3136"/>
        <v>0</v>
      </c>
      <c r="AI1128" s="378">
        <f t="shared" si="3136"/>
        <v>0</v>
      </c>
      <c r="AJ1128" s="378">
        <f t="shared" si="3136"/>
        <v>0</v>
      </c>
      <c r="AK1128" s="378">
        <f t="shared" si="3136"/>
        <v>0</v>
      </c>
      <c r="AL1128" s="378">
        <f t="shared" si="3136"/>
        <v>0</v>
      </c>
      <c r="AM1128" s="629">
        <f t="shared" si="3134"/>
        <v>0</v>
      </c>
    </row>
    <row r="1129" spans="2:39">
      <c r="B1129" s="324" t="s">
        <v>359</v>
      </c>
      <c r="C1129" s="345"/>
      <c r="D1129" s="309"/>
      <c r="E1129" s="279"/>
      <c r="F1129" s="279"/>
      <c r="G1129" s="279"/>
      <c r="H1129" s="279"/>
      <c r="I1129" s="279"/>
      <c r="J1129" s="279"/>
      <c r="K1129" s="279"/>
      <c r="L1129" s="279"/>
      <c r="M1129" s="279"/>
      <c r="N1129" s="279"/>
      <c r="O1129" s="291"/>
      <c r="P1129" s="279"/>
      <c r="Q1129" s="279"/>
      <c r="R1129" s="279"/>
      <c r="S1129" s="309"/>
      <c r="T1129" s="309"/>
      <c r="U1129" s="309"/>
      <c r="V1129" s="309"/>
      <c r="W1129" s="279"/>
      <c r="X1129" s="279"/>
      <c r="Y1129" s="378">
        <f t="shared" ref="Y1129:AL1129" si="3137">Y587*Y1122</f>
        <v>0</v>
      </c>
      <c r="Z1129" s="378">
        <f t="shared" si="3137"/>
        <v>0</v>
      </c>
      <c r="AA1129" s="378">
        <f t="shared" si="3137"/>
        <v>0</v>
      </c>
      <c r="AB1129" s="378">
        <f t="shared" si="3137"/>
        <v>0</v>
      </c>
      <c r="AC1129" s="378">
        <f t="shared" si="3137"/>
        <v>0</v>
      </c>
      <c r="AD1129" s="378">
        <f t="shared" si="3137"/>
        <v>0</v>
      </c>
      <c r="AE1129" s="378">
        <f t="shared" si="3137"/>
        <v>0</v>
      </c>
      <c r="AF1129" s="378">
        <f t="shared" si="3137"/>
        <v>0</v>
      </c>
      <c r="AG1129" s="378">
        <f t="shared" si="3137"/>
        <v>0</v>
      </c>
      <c r="AH1129" s="378">
        <f t="shared" si="3137"/>
        <v>0</v>
      </c>
      <c r="AI1129" s="378">
        <f t="shared" si="3137"/>
        <v>0</v>
      </c>
      <c r="AJ1129" s="378">
        <f t="shared" si="3137"/>
        <v>0</v>
      </c>
      <c r="AK1129" s="378">
        <f t="shared" si="3137"/>
        <v>0</v>
      </c>
      <c r="AL1129" s="378">
        <f t="shared" si="3137"/>
        <v>0</v>
      </c>
      <c r="AM1129" s="629">
        <f t="shared" si="3134"/>
        <v>0</v>
      </c>
    </row>
    <row r="1130" spans="2:39">
      <c r="B1130" s="324" t="s">
        <v>360</v>
      </c>
      <c r="C1130" s="345"/>
      <c r="D1130" s="309"/>
      <c r="E1130" s="279"/>
      <c r="F1130" s="279"/>
      <c r="G1130" s="279"/>
      <c r="H1130" s="279"/>
      <c r="I1130" s="279"/>
      <c r="J1130" s="279"/>
      <c r="K1130" s="279"/>
      <c r="L1130" s="279"/>
      <c r="M1130" s="279"/>
      <c r="N1130" s="279"/>
      <c r="O1130" s="291"/>
      <c r="P1130" s="279"/>
      <c r="Q1130" s="279"/>
      <c r="R1130" s="279"/>
      <c r="S1130" s="309"/>
      <c r="T1130" s="309"/>
      <c r="U1130" s="309"/>
      <c r="V1130" s="309"/>
      <c r="W1130" s="279"/>
      <c r="X1130" s="279"/>
      <c r="Y1130" s="378">
        <f t="shared" ref="Y1130:AL1130" si="3138">Y770*Y1122</f>
        <v>0</v>
      </c>
      <c r="Z1130" s="378">
        <f t="shared" si="3138"/>
        <v>0</v>
      </c>
      <c r="AA1130" s="378">
        <f t="shared" si="3138"/>
        <v>0</v>
      </c>
      <c r="AB1130" s="378">
        <f t="shared" si="3138"/>
        <v>0</v>
      </c>
      <c r="AC1130" s="378">
        <f t="shared" si="3138"/>
        <v>0</v>
      </c>
      <c r="AD1130" s="378">
        <f t="shared" si="3138"/>
        <v>0</v>
      </c>
      <c r="AE1130" s="378">
        <f t="shared" si="3138"/>
        <v>0</v>
      </c>
      <c r="AF1130" s="378">
        <f t="shared" si="3138"/>
        <v>0</v>
      </c>
      <c r="AG1130" s="378">
        <f t="shared" si="3138"/>
        <v>0</v>
      </c>
      <c r="AH1130" s="378">
        <f t="shared" si="3138"/>
        <v>0</v>
      </c>
      <c r="AI1130" s="378">
        <f t="shared" si="3138"/>
        <v>0</v>
      </c>
      <c r="AJ1130" s="378">
        <f t="shared" si="3138"/>
        <v>0</v>
      </c>
      <c r="AK1130" s="378">
        <f t="shared" si="3138"/>
        <v>0</v>
      </c>
      <c r="AL1130" s="378">
        <f t="shared" si="3138"/>
        <v>0</v>
      </c>
      <c r="AM1130" s="629">
        <f t="shared" si="3134"/>
        <v>0</v>
      </c>
    </row>
    <row r="1131" spans="2:39">
      <c r="B1131" s="324" t="s">
        <v>361</v>
      </c>
      <c r="C1131" s="345"/>
      <c r="D1131" s="309"/>
      <c r="E1131" s="279"/>
      <c r="F1131" s="279"/>
      <c r="G1131" s="279"/>
      <c r="H1131" s="279"/>
      <c r="I1131" s="279"/>
      <c r="J1131" s="279"/>
      <c r="K1131" s="279"/>
      <c r="L1131" s="279"/>
      <c r="M1131" s="279"/>
      <c r="N1131" s="279"/>
      <c r="O1131" s="291"/>
      <c r="P1131" s="279"/>
      <c r="Q1131" s="279"/>
      <c r="R1131" s="279"/>
      <c r="S1131" s="309"/>
      <c r="T1131" s="309"/>
      <c r="U1131" s="309"/>
      <c r="V1131" s="309"/>
      <c r="W1131" s="279"/>
      <c r="X1131" s="279"/>
      <c r="Y1131" s="378">
        <f t="shared" ref="Y1131:AL1131" si="3139">Y953*Y1122</f>
        <v>0</v>
      </c>
      <c r="Z1131" s="378">
        <f t="shared" si="3139"/>
        <v>0</v>
      </c>
      <c r="AA1131" s="378">
        <f t="shared" si="3139"/>
        <v>0</v>
      </c>
      <c r="AB1131" s="378">
        <f t="shared" si="3139"/>
        <v>0</v>
      </c>
      <c r="AC1131" s="378">
        <f t="shared" si="3139"/>
        <v>0</v>
      </c>
      <c r="AD1131" s="378">
        <f t="shared" si="3139"/>
        <v>0</v>
      </c>
      <c r="AE1131" s="378">
        <f t="shared" si="3139"/>
        <v>0</v>
      </c>
      <c r="AF1131" s="378">
        <f t="shared" si="3139"/>
        <v>0</v>
      </c>
      <c r="AG1131" s="378">
        <f t="shared" si="3139"/>
        <v>0</v>
      </c>
      <c r="AH1131" s="378">
        <f t="shared" si="3139"/>
        <v>0</v>
      </c>
      <c r="AI1131" s="378">
        <f t="shared" si="3139"/>
        <v>0</v>
      </c>
      <c r="AJ1131" s="378">
        <f t="shared" si="3139"/>
        <v>0</v>
      </c>
      <c r="AK1131" s="378">
        <f t="shared" si="3139"/>
        <v>0</v>
      </c>
      <c r="AL1131" s="378">
        <f t="shared" si="3139"/>
        <v>0</v>
      </c>
      <c r="AM1131" s="629">
        <f t="shared" si="3134"/>
        <v>0</v>
      </c>
    </row>
    <row r="1132" spans="2:39">
      <c r="B1132" s="324" t="s">
        <v>362</v>
      </c>
      <c r="C1132" s="345"/>
      <c r="D1132" s="309"/>
      <c r="E1132" s="279"/>
      <c r="F1132" s="279"/>
      <c r="G1132" s="279"/>
      <c r="H1132" s="279"/>
      <c r="I1132" s="279"/>
      <c r="J1132" s="279"/>
      <c r="K1132" s="279"/>
      <c r="L1132" s="279"/>
      <c r="M1132" s="279"/>
      <c r="N1132" s="279"/>
      <c r="O1132" s="291"/>
      <c r="P1132" s="279"/>
      <c r="Q1132" s="279"/>
      <c r="R1132" s="279"/>
      <c r="S1132" s="309"/>
      <c r="T1132" s="309"/>
      <c r="U1132" s="309"/>
      <c r="V1132" s="309"/>
      <c r="W1132" s="279"/>
      <c r="X1132" s="279"/>
      <c r="Y1132" s="378">
        <f>Y1119*Y1122</f>
        <v>0</v>
      </c>
      <c r="Z1132" s="378">
        <f>Z1119*Z1122</f>
        <v>0</v>
      </c>
      <c r="AA1132" s="378">
        <f t="shared" ref="AA1132:AL1132" si="3140">AA1119*AA1122</f>
        <v>0</v>
      </c>
      <c r="AB1132" s="378">
        <f t="shared" si="3140"/>
        <v>0</v>
      </c>
      <c r="AC1132" s="378">
        <f t="shared" si="3140"/>
        <v>0</v>
      </c>
      <c r="AD1132" s="378">
        <f t="shared" si="3140"/>
        <v>0</v>
      </c>
      <c r="AE1132" s="378">
        <f t="shared" si="3140"/>
        <v>0</v>
      </c>
      <c r="AF1132" s="378">
        <f t="shared" si="3140"/>
        <v>0</v>
      </c>
      <c r="AG1132" s="378">
        <f t="shared" si="3140"/>
        <v>0</v>
      </c>
      <c r="AH1132" s="378">
        <f t="shared" si="3140"/>
        <v>0</v>
      </c>
      <c r="AI1132" s="378">
        <f t="shared" si="3140"/>
        <v>0</v>
      </c>
      <c r="AJ1132" s="378">
        <f t="shared" si="3140"/>
        <v>0</v>
      </c>
      <c r="AK1132" s="378">
        <f t="shared" si="3140"/>
        <v>0</v>
      </c>
      <c r="AL1132" s="378">
        <f t="shared" si="3140"/>
        <v>0</v>
      </c>
      <c r="AM1132" s="629">
        <f t="shared" si="3134"/>
        <v>0</v>
      </c>
    </row>
    <row r="1133" spans="2:39" ht="15.75">
      <c r="B1133" s="349" t="s">
        <v>352</v>
      </c>
      <c r="C1133" s="345"/>
      <c r="D1133" s="336"/>
      <c r="E1133" s="334"/>
      <c r="F1133" s="334"/>
      <c r="G1133" s="334"/>
      <c r="H1133" s="334"/>
      <c r="I1133" s="334"/>
      <c r="J1133" s="334"/>
      <c r="K1133" s="334"/>
      <c r="L1133" s="334"/>
      <c r="M1133" s="334"/>
      <c r="N1133" s="334"/>
      <c r="O1133" s="300"/>
      <c r="P1133" s="334"/>
      <c r="Q1133" s="334"/>
      <c r="R1133" s="334"/>
      <c r="S1133" s="336"/>
      <c r="T1133" s="336"/>
      <c r="U1133" s="336"/>
      <c r="V1133" s="336"/>
      <c r="W1133" s="334"/>
      <c r="X1133" s="334"/>
      <c r="Y1133" s="346">
        <f>SUM(Y1123:Y1132)</f>
        <v>0</v>
      </c>
      <c r="Z1133" s="346">
        <f t="shared" ref="Z1133:AE1133" si="3141">SUM(Z1123:Z1132)</f>
        <v>0</v>
      </c>
      <c r="AA1133" s="346">
        <f t="shared" si="3141"/>
        <v>0</v>
      </c>
      <c r="AB1133" s="346">
        <f t="shared" si="3141"/>
        <v>0</v>
      </c>
      <c r="AC1133" s="346">
        <f t="shared" si="3141"/>
        <v>0</v>
      </c>
      <c r="AD1133" s="346">
        <f t="shared" si="3141"/>
        <v>0</v>
      </c>
      <c r="AE1133" s="346">
        <f t="shared" si="3141"/>
        <v>0</v>
      </c>
      <c r="AF1133" s="346">
        <f>SUM(AF1123:AF1132)</f>
        <v>0</v>
      </c>
      <c r="AG1133" s="346">
        <f t="shared" ref="AG1133:AL1133" si="3142">SUM(AG1123:AG1132)</f>
        <v>0</v>
      </c>
      <c r="AH1133" s="346">
        <f t="shared" si="3142"/>
        <v>0</v>
      </c>
      <c r="AI1133" s="346">
        <f t="shared" si="3142"/>
        <v>0</v>
      </c>
      <c r="AJ1133" s="346">
        <f t="shared" si="3142"/>
        <v>0</v>
      </c>
      <c r="AK1133" s="346">
        <f t="shared" si="3142"/>
        <v>0</v>
      </c>
      <c r="AL1133" s="346">
        <f t="shared" si="3142"/>
        <v>0</v>
      </c>
      <c r="AM1133" s="407">
        <f>SUM(AM1123:AM1132)</f>
        <v>0</v>
      </c>
    </row>
    <row r="1134" spans="2:39" ht="15.75">
      <c r="B1134" s="349" t="s">
        <v>351</v>
      </c>
      <c r="C1134" s="345"/>
      <c r="D1134" s="350"/>
      <c r="E1134" s="334"/>
      <c r="F1134" s="334"/>
      <c r="G1134" s="334"/>
      <c r="H1134" s="334"/>
      <c r="I1134" s="334"/>
      <c r="J1134" s="334"/>
      <c r="K1134" s="334"/>
      <c r="L1134" s="334"/>
      <c r="M1134" s="334"/>
      <c r="N1134" s="334"/>
      <c r="O1134" s="300"/>
      <c r="P1134" s="334"/>
      <c r="Q1134" s="334"/>
      <c r="R1134" s="334"/>
      <c r="S1134" s="336"/>
      <c r="T1134" s="336"/>
      <c r="U1134" s="336"/>
      <c r="V1134" s="336"/>
      <c r="W1134" s="334"/>
      <c r="X1134" s="334"/>
      <c r="Y1134" s="347">
        <f>Y1120*Y1122</f>
        <v>0</v>
      </c>
      <c r="Z1134" s="347">
        <f t="shared" ref="Z1134:AE1134" si="3143">Z1120*Z1122</f>
        <v>0</v>
      </c>
      <c r="AA1134" s="347">
        <f>AA1120*AA1122</f>
        <v>0</v>
      </c>
      <c r="AB1134" s="347">
        <f t="shared" si="3143"/>
        <v>0</v>
      </c>
      <c r="AC1134" s="347">
        <f t="shared" si="3143"/>
        <v>0</v>
      </c>
      <c r="AD1134" s="347">
        <f t="shared" si="3143"/>
        <v>0</v>
      </c>
      <c r="AE1134" s="347">
        <f t="shared" si="3143"/>
        <v>0</v>
      </c>
      <c r="AF1134" s="347">
        <f t="shared" ref="AF1134:AL1134" si="3144">AF1120*AF1122</f>
        <v>0</v>
      </c>
      <c r="AG1134" s="347">
        <f t="shared" si="3144"/>
        <v>0</v>
      </c>
      <c r="AH1134" s="347">
        <f t="shared" si="3144"/>
        <v>0</v>
      </c>
      <c r="AI1134" s="347">
        <f t="shared" si="3144"/>
        <v>0</v>
      </c>
      <c r="AJ1134" s="347">
        <f t="shared" si="3144"/>
        <v>0</v>
      </c>
      <c r="AK1134" s="347">
        <f t="shared" si="3144"/>
        <v>0</v>
      </c>
      <c r="AL1134" s="347">
        <f t="shared" si="3144"/>
        <v>0</v>
      </c>
      <c r="AM1134" s="407">
        <f>SUM(Y1134:AL1134)</f>
        <v>0</v>
      </c>
    </row>
    <row r="1135" spans="2:39" ht="15.75">
      <c r="B1135" s="349" t="s">
        <v>350</v>
      </c>
      <c r="C1135" s="345"/>
      <c r="D1135" s="350"/>
      <c r="E1135" s="334"/>
      <c r="F1135" s="334"/>
      <c r="G1135" s="334"/>
      <c r="H1135" s="334"/>
      <c r="I1135" s="334"/>
      <c r="J1135" s="334"/>
      <c r="K1135" s="334"/>
      <c r="L1135" s="334"/>
      <c r="M1135" s="334"/>
      <c r="N1135" s="334"/>
      <c r="O1135" s="300"/>
      <c r="P1135" s="334"/>
      <c r="Q1135" s="334"/>
      <c r="R1135" s="334"/>
      <c r="S1135" s="350"/>
      <c r="T1135" s="350"/>
      <c r="U1135" s="350"/>
      <c r="V1135" s="350"/>
      <c r="W1135" s="334"/>
      <c r="X1135" s="334"/>
      <c r="Y1135" s="351"/>
      <c r="Z1135" s="351"/>
      <c r="AA1135" s="351"/>
      <c r="AB1135" s="351"/>
      <c r="AC1135" s="351"/>
      <c r="AD1135" s="351"/>
      <c r="AE1135" s="351"/>
      <c r="AF1135" s="351"/>
      <c r="AG1135" s="351"/>
      <c r="AH1135" s="351"/>
      <c r="AI1135" s="351"/>
      <c r="AJ1135" s="351"/>
      <c r="AK1135" s="351"/>
      <c r="AL1135" s="351"/>
      <c r="AM1135" s="407">
        <f>AM1133-AM1134</f>
        <v>0</v>
      </c>
    </row>
    <row r="1136" spans="2:39">
      <c r="B1136" s="381"/>
      <c r="C1136" s="445"/>
      <c r="D1136" s="445"/>
      <c r="E1136" s="446"/>
      <c r="F1136" s="446"/>
      <c r="G1136" s="446"/>
      <c r="H1136" s="446"/>
      <c r="I1136" s="446"/>
      <c r="J1136" s="446"/>
      <c r="K1136" s="446"/>
      <c r="L1136" s="446"/>
      <c r="M1136" s="446"/>
      <c r="N1136" s="446"/>
      <c r="O1136" s="447"/>
      <c r="P1136" s="446"/>
      <c r="Q1136" s="446"/>
      <c r="R1136" s="446"/>
      <c r="S1136" s="445"/>
      <c r="T1136" s="448"/>
      <c r="U1136" s="445"/>
      <c r="V1136" s="445"/>
      <c r="W1136" s="446"/>
      <c r="X1136" s="446"/>
      <c r="Y1136" s="449"/>
      <c r="Z1136" s="449"/>
      <c r="AA1136" s="449"/>
      <c r="AB1136" s="449"/>
      <c r="AC1136" s="449"/>
      <c r="AD1136" s="449"/>
      <c r="AE1136" s="449"/>
      <c r="AF1136" s="449"/>
      <c r="AG1136" s="449"/>
      <c r="AH1136" s="449"/>
      <c r="AI1136" s="449"/>
      <c r="AJ1136" s="449"/>
      <c r="AK1136" s="449"/>
      <c r="AL1136" s="449"/>
      <c r="AM1136" s="386"/>
    </row>
    <row r="1137" spans="2:39" ht="19.5" customHeight="1">
      <c r="B1137" s="368" t="s">
        <v>592</v>
      </c>
      <c r="C1137" s="387"/>
      <c r="D1137" s="388"/>
      <c r="E1137" s="388"/>
      <c r="F1137" s="388"/>
      <c r="G1137" s="388"/>
      <c r="H1137" s="388"/>
      <c r="I1137" s="388"/>
      <c r="J1137" s="388"/>
      <c r="K1137" s="388"/>
      <c r="L1137" s="388"/>
      <c r="M1137" s="388"/>
      <c r="N1137" s="388"/>
      <c r="O1137" s="388"/>
      <c r="P1137" s="388"/>
      <c r="Q1137" s="388"/>
      <c r="R1137" s="388"/>
      <c r="S1137" s="371"/>
      <c r="T1137" s="372"/>
      <c r="U1137" s="388"/>
      <c r="V1137" s="388"/>
      <c r="W1137" s="388"/>
      <c r="X1137" s="388"/>
      <c r="Y1137" s="409"/>
      <c r="Z1137" s="409"/>
      <c r="AA1137" s="409"/>
      <c r="AB1137" s="409"/>
      <c r="AC1137" s="409"/>
      <c r="AD1137" s="409"/>
      <c r="AE1137" s="409"/>
      <c r="AF1137" s="409"/>
      <c r="AG1137" s="409"/>
      <c r="AH1137" s="409"/>
      <c r="AI1137" s="409"/>
      <c r="AJ1137" s="409"/>
      <c r="AK1137" s="409"/>
      <c r="AL1137" s="409"/>
      <c r="AM1137" s="389"/>
    </row>
    <row r="1139" spans="2:39">
      <c r="B1139" s="590" t="s">
        <v>526</v>
      </c>
    </row>
  </sheetData>
  <sheetProtection formatCells="0" formatColumns="0" formatRows="0" insertColumns="0" insertRows="0" insertHyperlinks="0" deleteColumns="0" deleteRows="0" sort="0" autoFilter="0" pivotTables="0"/>
  <mergeCells count="45">
    <mergeCell ref="Y958:AM958"/>
    <mergeCell ref="P592:X592"/>
    <mergeCell ref="B775:B776"/>
    <mergeCell ref="C775:C776"/>
    <mergeCell ref="E775:M775"/>
    <mergeCell ref="N775:N776"/>
    <mergeCell ref="P775:X775"/>
    <mergeCell ref="Y775:AM775"/>
    <mergeCell ref="Y592:AM592"/>
    <mergeCell ref="P958:X958"/>
    <mergeCell ref="N958:N959"/>
    <mergeCell ref="B958:B959"/>
    <mergeCell ref="C958:C959"/>
    <mergeCell ref="E958:M958"/>
    <mergeCell ref="C400:C401"/>
    <mergeCell ref="E400:M400"/>
    <mergeCell ref="N400:N401"/>
    <mergeCell ref="B592:B593"/>
    <mergeCell ref="C592:C593"/>
    <mergeCell ref="E592:M592"/>
    <mergeCell ref="N592:N593"/>
    <mergeCell ref="B400:B401"/>
    <mergeCell ref="B217:B218"/>
    <mergeCell ref="C217:C218"/>
    <mergeCell ref="E217:M217"/>
    <mergeCell ref="N217:N218"/>
    <mergeCell ref="P217:X217"/>
    <mergeCell ref="Y400:AM400"/>
    <mergeCell ref="Y217:AM217"/>
    <mergeCell ref="N34:N35"/>
    <mergeCell ref="P34:X34"/>
    <mergeCell ref="Y34:AM34"/>
    <mergeCell ref="P400:X400"/>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91"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6" location="'5.  2015-2020 LRAM'!A1" display="Return to top" xr:uid="{00000000-0004-0000-0A00-000007000000}"/>
    <hyperlink ref="D399" location="'5.  2015-2020 LRAM'!A1" display="Return to top" xr:uid="{00000000-0004-0000-0A00-000008000000}"/>
    <hyperlink ref="D774" location="'5.  2015-2020 LRAM'!A1" display="Return to top" xr:uid="{00000000-0004-0000-0A00-000009000000}"/>
    <hyperlink ref="D957" location="'5.  2015-2020 LRAM'!A1" display="Return to top" xr:uid="{00000000-0004-0000-0A00-00000A000000}"/>
    <hyperlink ref="B1139" location="'5.  2015-2020 LRAM'!A1" display="Return to top" xr:uid="{00000000-0004-0000-0A00-00000B00000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38"/>
  <sheetViews>
    <sheetView topLeftCell="A37" zoomScale="90" zoomScaleNormal="90" workbookViewId="0">
      <selection activeCell="C55" sqref="C55"/>
    </sheetView>
  </sheetViews>
  <sheetFormatPr defaultColWidth="9" defaultRowHeight="15"/>
  <cols>
    <col min="1" max="1" width="4.5703125" style="12" customWidth="1"/>
    <col min="2" max="2" width="19.5703125" style="11" customWidth="1"/>
    <col min="3" max="3" width="31" style="12" customWidth="1"/>
    <col min="4" max="4" width="5" style="12" customWidth="1"/>
    <col min="5" max="5" width="14.28515625" style="12" customWidth="1"/>
    <col min="6" max="6" width="15" style="12" customWidth="1"/>
    <col min="7" max="7" width="11.425781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5703125" style="12" customWidth="1"/>
    <col min="17" max="17" width="14" style="12" customWidth="1"/>
    <col min="18" max="18" width="15.5703125" style="12" customWidth="1"/>
    <col min="19" max="19" width="14" style="12" customWidth="1"/>
    <col min="20" max="22" width="15" style="12" customWidth="1"/>
    <col min="23" max="23" width="13.425781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10" t="s">
        <v>551</v>
      </c>
      <c r="D6" s="177"/>
      <c r="E6" s="177"/>
      <c r="F6" s="17"/>
      <c r="G6" s="177"/>
      <c r="H6" s="178"/>
      <c r="I6" s="179"/>
      <c r="J6" s="179"/>
      <c r="K6" s="179"/>
      <c r="L6" s="179"/>
      <c r="M6" s="179"/>
      <c r="N6" s="177"/>
      <c r="O6" s="177"/>
      <c r="P6" s="177"/>
      <c r="Q6" s="177"/>
      <c r="R6" s="177"/>
      <c r="S6" s="177"/>
      <c r="T6" s="177"/>
      <c r="U6" s="177"/>
      <c r="V6" s="177"/>
      <c r="W6" s="17"/>
    </row>
    <row r="7" spans="1:28" s="9" customFormat="1" ht="25.3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505</v>
      </c>
      <c r="C8" s="824" t="s">
        <v>669</v>
      </c>
      <c r="D8" s="824"/>
      <c r="E8" s="824"/>
      <c r="F8" s="824"/>
      <c r="G8" s="824"/>
      <c r="H8" s="824"/>
      <c r="I8" s="824"/>
      <c r="J8" s="824"/>
      <c r="K8" s="824"/>
      <c r="L8" s="824"/>
      <c r="M8" s="824"/>
      <c r="N8" s="824"/>
      <c r="O8" s="824"/>
      <c r="P8" s="824"/>
      <c r="Q8" s="824"/>
      <c r="R8" s="824"/>
      <c r="S8" s="824"/>
      <c r="T8" s="105"/>
      <c r="U8" s="105"/>
      <c r="V8" s="105"/>
      <c r="W8" s="105"/>
    </row>
    <row r="9" spans="1:28" s="9" customFormat="1" ht="47.1" customHeight="1">
      <c r="B9" s="55"/>
      <c r="C9" s="785" t="s">
        <v>680</v>
      </c>
      <c r="D9" s="785"/>
      <c r="E9" s="785"/>
      <c r="F9" s="785"/>
      <c r="G9" s="785"/>
      <c r="H9" s="785"/>
      <c r="I9" s="785"/>
      <c r="J9" s="785"/>
      <c r="K9" s="785"/>
      <c r="L9" s="785"/>
      <c r="M9" s="785"/>
      <c r="N9" s="785"/>
      <c r="O9" s="785"/>
      <c r="P9" s="785"/>
      <c r="Q9" s="785"/>
      <c r="R9" s="785"/>
      <c r="S9" s="785"/>
      <c r="T9" s="105"/>
      <c r="U9" s="105"/>
      <c r="V9" s="105"/>
      <c r="W9" s="105"/>
    </row>
    <row r="10" spans="1:28" s="9" customFormat="1" ht="38.1" customHeight="1">
      <c r="B10" s="88"/>
      <c r="C10" s="806" t="s">
        <v>681</v>
      </c>
      <c r="D10" s="785"/>
      <c r="E10" s="785"/>
      <c r="F10" s="785"/>
      <c r="G10" s="785"/>
      <c r="H10" s="785"/>
      <c r="I10" s="785"/>
      <c r="J10" s="785"/>
      <c r="K10" s="785"/>
      <c r="L10" s="785"/>
      <c r="M10" s="785"/>
      <c r="N10" s="785"/>
      <c r="O10" s="785"/>
      <c r="P10" s="785"/>
      <c r="Q10" s="785"/>
      <c r="R10" s="785"/>
      <c r="S10" s="785"/>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823" t="s">
        <v>235</v>
      </c>
      <c r="C12" s="823"/>
      <c r="D12" s="181"/>
      <c r="E12" s="182" t="s">
        <v>236</v>
      </c>
      <c r="F12" s="51"/>
      <c r="G12" s="51"/>
      <c r="H12" s="44"/>
      <c r="I12" s="51"/>
      <c r="K12" s="592" t="s">
        <v>535</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472</v>
      </c>
      <c r="D14" s="203"/>
      <c r="E14" s="204" t="s">
        <v>62</v>
      </c>
      <c r="F14" s="204" t="s">
        <v>494</v>
      </c>
      <c r="G14" s="204" t="s">
        <v>63</v>
      </c>
      <c r="H14" s="204" t="s">
        <v>64</v>
      </c>
      <c r="I14" s="204" t="str">
        <f>'1.  LRAMVA Summary'!D52</f>
        <v>Residential</v>
      </c>
      <c r="J14" s="204" t="str">
        <f>'1.  LRAMVA Summary'!E52</f>
        <v>GS&lt;50 kW</v>
      </c>
      <c r="K14" s="204" t="str">
        <f>'1.  LRAMVA Summary'!F52</f>
        <v>General Service 50 to 4,999 kW</v>
      </c>
      <c r="L14" s="204" t="str">
        <f>'1.  LRAMVA Summary'!G52</f>
        <v>Large Use</v>
      </c>
      <c r="M14" s="204" t="str">
        <f>'1.  LRAMVA Summary'!H52</f>
        <v>Large Use 2</v>
      </c>
      <c r="N14" s="204" t="str">
        <f>'1.  LRAMVA Summary'!I52</f>
        <v>Street Lighting</v>
      </c>
      <c r="O14" s="204" t="str">
        <f>'1.  LRAMVA Summary'!J52</f>
        <v>Unmetered Scattered Load</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75" thickBot="1">
      <c r="B27" s="213" t="s">
        <v>56</v>
      </c>
      <c r="C27" s="213">
        <v>1.47E-2</v>
      </c>
      <c r="D27" s="206"/>
      <c r="E27" s="216" t="s">
        <v>461</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7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425</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29">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29">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75" thickBot="1">
      <c r="B42" s="213" t="s">
        <v>80</v>
      </c>
      <c r="C42" s="729">
        <v>1.4999999999999999E-2</v>
      </c>
      <c r="D42" s="206"/>
      <c r="E42" s="216" t="s">
        <v>462</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75" thickTop="1">
      <c r="B43" s="213" t="s">
        <v>81</v>
      </c>
      <c r="C43" s="729">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29">
        <v>1.89E-2</v>
      </c>
      <c r="D44" s="206"/>
      <c r="E44" s="225" t="s">
        <v>426</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29">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729">
        <v>2.1700000000000001E-2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c r="B47" s="213" t="s">
        <v>85</v>
      </c>
      <c r="C47" s="746">
        <v>2.4500000000000001E-2</v>
      </c>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c r="B48" s="213" t="s">
        <v>86</v>
      </c>
      <c r="C48" s="746">
        <v>2.18E-2</v>
      </c>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c r="B49" s="213" t="s">
        <v>87</v>
      </c>
      <c r="C49" s="746">
        <v>2.18E-2</v>
      </c>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c r="B50" s="213" t="s">
        <v>88</v>
      </c>
      <c r="C50" s="746">
        <v>2.18E-2</v>
      </c>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c r="B51" s="213" t="s">
        <v>89</v>
      </c>
      <c r="C51" s="746">
        <v>2.18E-2</v>
      </c>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c r="B52" s="213" t="s">
        <v>91</v>
      </c>
      <c r="C52" s="233">
        <v>2.18E-2</v>
      </c>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c r="B53" s="213" t="s">
        <v>90</v>
      </c>
      <c r="C53" s="233">
        <v>5.7000000000000002E-3</v>
      </c>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c r="B54" s="235" t="s">
        <v>92</v>
      </c>
      <c r="C54" s="236">
        <v>5.7000000000000002E-3</v>
      </c>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c r="B55" s="213" t="s">
        <v>709</v>
      </c>
      <c r="C55" s="233"/>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c r="B56" s="213" t="s">
        <v>710</v>
      </c>
      <c r="C56" s="233"/>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75" thickBot="1">
      <c r="B57" s="213" t="s">
        <v>711</v>
      </c>
      <c r="C57" s="233"/>
      <c r="D57" s="206"/>
      <c r="E57" s="216" t="s">
        <v>463</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75" thickTop="1">
      <c r="B58" s="235" t="s">
        <v>712</v>
      </c>
      <c r="C58" s="236"/>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B59" s="213" t="s">
        <v>713</v>
      </c>
      <c r="C59" s="233"/>
      <c r="D59" s="206"/>
      <c r="E59" s="225" t="s">
        <v>427</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c r="B60" s="213" t="s">
        <v>714</v>
      </c>
      <c r="C60" s="233"/>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B61" s="213" t="s">
        <v>715</v>
      </c>
      <c r="C61" s="233"/>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c r="B62" s="235" t="s">
        <v>716</v>
      </c>
      <c r="C62" s="236"/>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c r="B63" s="213" t="s">
        <v>727</v>
      </c>
      <c r="C63" s="233"/>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c r="B64" s="213" t="s">
        <v>728</v>
      </c>
      <c r="C64" s="233"/>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c r="B65" s="213" t="s">
        <v>729</v>
      </c>
      <c r="C65" s="233"/>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c r="B66" s="235" t="s">
        <v>730</v>
      </c>
      <c r="C66" s="23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c r="B67" s="213" t="s">
        <v>732</v>
      </c>
      <c r="C67" s="233"/>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c r="B68" s="213" t="s">
        <v>733</v>
      </c>
      <c r="C68" s="233"/>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c r="B69" s="213" t="s">
        <v>734</v>
      </c>
      <c r="C69" s="233"/>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c r="B70" s="235" t="s">
        <v>735</v>
      </c>
      <c r="C70" s="23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c r="B71" s="213" t="s">
        <v>736</v>
      </c>
      <c r="C71" s="233"/>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75" thickBot="1">
      <c r="B72" s="213" t="s">
        <v>737</v>
      </c>
      <c r="C72" s="233"/>
      <c r="E72" s="216" t="s">
        <v>464</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75" thickTop="1">
      <c r="B73" s="213" t="s">
        <v>738</v>
      </c>
      <c r="C73" s="233"/>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235" t="s">
        <v>739</v>
      </c>
      <c r="C74" s="236"/>
      <c r="E74" s="225" t="s">
        <v>428</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181</v>
      </c>
      <c r="G76" s="215" t="s">
        <v>65</v>
      </c>
      <c r="H76" s="229">
        <f t="shared" ref="H76:H77" si="19">C$31/12</f>
        <v>1.225E-3</v>
      </c>
      <c r="I76" s="230">
        <f>(SUM('1.  LRAMVA Summary'!D$54:D$65)+SUM('1.  LRAMVA Summary'!D$66:D$67)*(MONTH($E76)-1)/12)*$H76</f>
        <v>0</v>
      </c>
      <c r="J76" s="230">
        <f>(SUM('1.  LRAMVA Summary'!E$54:E$65)+SUM('1.  LRAMVA Summary'!E$66:E$67)*(MONTH($E76)-1)/12)*$H76</f>
        <v>0</v>
      </c>
      <c r="K76" s="230">
        <f>(SUM('1.  LRAMVA Summary'!F$54:F$65)+SUM('1.  LRAMVA Summary'!F$66:F$67)*(MONTH($E76)-1)/12)*$H76</f>
        <v>0</v>
      </c>
      <c r="L76" s="230">
        <f>(SUM('1.  LRAMVA Summary'!G$54:G$65)+SUM('1.  LRAMVA Summary'!G$66:G$67)*(MONTH($E76)-1)/12)*$H76</f>
        <v>0</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0</v>
      </c>
    </row>
    <row r="77" spans="2:23" s="9" customFormat="1" ht="15.75">
      <c r="B77" s="183" t="s">
        <v>182</v>
      </c>
      <c r="E77" s="214">
        <v>42064</v>
      </c>
      <c r="F77" s="214" t="s">
        <v>181</v>
      </c>
      <c r="G77" s="215" t="s">
        <v>65</v>
      </c>
      <c r="H77" s="229">
        <f t="shared" si="19"/>
        <v>1.225E-3</v>
      </c>
      <c r="I77" s="230">
        <f>(SUM('1.  LRAMVA Summary'!D$54:D$65)+SUM('1.  LRAMVA Summary'!D$66:D$67)*(MONTH($E77)-1)/12)*$H77</f>
        <v>0</v>
      </c>
      <c r="J77" s="230">
        <f>(SUM('1.  LRAMVA Summary'!E$54:E$65)+SUM('1.  LRAMVA Summary'!E$66:E$67)*(MONTH($E77)-1)/12)*$H77</f>
        <v>0</v>
      </c>
      <c r="K77" s="230">
        <f>(SUM('1.  LRAMVA Summary'!F$54:F$65)+SUM('1.  LRAMVA Summary'!F$66:F$67)*(MONTH($E77)-1)/12)*$H77</f>
        <v>0</v>
      </c>
      <c r="L77" s="230">
        <f>(SUM('1.  LRAMVA Summary'!G$54:G$65)+SUM('1.  LRAMVA Summary'!G$66:G$67)*(MONTH($E77)-1)/12)*$H77</f>
        <v>0</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0</v>
      </c>
    </row>
    <row r="78" spans="2:23" s="9" customFormat="1">
      <c r="B78" s="66"/>
      <c r="E78" s="214">
        <v>42095</v>
      </c>
      <c r="F78" s="214" t="s">
        <v>181</v>
      </c>
      <c r="G78" s="215" t="s">
        <v>66</v>
      </c>
      <c r="H78" s="229">
        <f>C$32/12</f>
        <v>9.1666666666666665E-4</v>
      </c>
      <c r="I78" s="230">
        <f>(SUM('1.  LRAMVA Summary'!D$54:D$65)+SUM('1.  LRAMVA Summary'!D$66:D$67)*(MONTH($E78)-1)/12)*$H78</f>
        <v>0</v>
      </c>
      <c r="J78" s="230">
        <f>(SUM('1.  LRAMVA Summary'!E$54:E$65)+SUM('1.  LRAMVA Summary'!E$66:E$67)*(MONTH($E78)-1)/12)*$H78</f>
        <v>0</v>
      </c>
      <c r="K78" s="230">
        <f>(SUM('1.  LRAMVA Summary'!F$54:F$65)+SUM('1.  LRAMVA Summary'!F$66:F$67)*(MONTH($E78)-1)/12)*$H78</f>
        <v>0</v>
      </c>
      <c r="L78" s="230">
        <f>(SUM('1.  LRAMVA Summary'!G$54:G$65)+SUM('1.  LRAMVA Summary'!G$66:G$67)*(MONTH($E78)-1)/12)*$H78</f>
        <v>0</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0</v>
      </c>
    </row>
    <row r="79" spans="2:23" s="9" customFormat="1">
      <c r="B79" s="66"/>
      <c r="E79" s="214">
        <v>42125</v>
      </c>
      <c r="F79" s="214" t="s">
        <v>181</v>
      </c>
      <c r="G79" s="215" t="s">
        <v>66</v>
      </c>
      <c r="H79" s="229">
        <f t="shared" ref="H79:H80" si="21">C$32/12</f>
        <v>9.1666666666666665E-4</v>
      </c>
      <c r="I79" s="230">
        <f>(SUM('1.  LRAMVA Summary'!D$54:D$65)+SUM('1.  LRAMVA Summary'!D$66:D$67)*(MONTH($E79)-1)/12)*$H79</f>
        <v>0</v>
      </c>
      <c r="J79" s="230">
        <f>(SUM('1.  LRAMVA Summary'!E$54:E$65)+SUM('1.  LRAMVA Summary'!E$66:E$67)*(MONTH($E79)-1)/12)*$H79</f>
        <v>0</v>
      </c>
      <c r="K79" s="230">
        <f>(SUM('1.  LRAMVA Summary'!F$54:F$65)+SUM('1.  LRAMVA Summary'!F$66:F$67)*(MONTH($E79)-1)/12)*$H79</f>
        <v>0</v>
      </c>
      <c r="L79" s="230">
        <f>(SUM('1.  LRAMVA Summary'!G$54:G$65)+SUM('1.  LRAMVA Summary'!G$66:G$67)*(MONTH($E79)-1)/12)*$H79</f>
        <v>0</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0</v>
      </c>
    </row>
    <row r="80" spans="2:23" s="9" customFormat="1">
      <c r="B80" s="66"/>
      <c r="E80" s="214">
        <v>42156</v>
      </c>
      <c r="F80" s="214" t="s">
        <v>181</v>
      </c>
      <c r="G80" s="215" t="s">
        <v>66</v>
      </c>
      <c r="H80" s="229">
        <f t="shared" si="21"/>
        <v>9.1666666666666665E-4</v>
      </c>
      <c r="I80" s="230">
        <f>(SUM('1.  LRAMVA Summary'!D$54:D$65)+SUM('1.  LRAMVA Summary'!D$66:D$67)*(MONTH($E80)-1)/12)*$H80</f>
        <v>0</v>
      </c>
      <c r="J80" s="230">
        <f>(SUM('1.  LRAMVA Summary'!E$54:E$65)+SUM('1.  LRAMVA Summary'!E$66:E$67)*(MONTH($E80)-1)/12)*$H80</f>
        <v>0</v>
      </c>
      <c r="K80" s="230">
        <f>(SUM('1.  LRAMVA Summary'!F$54:F$65)+SUM('1.  LRAMVA Summary'!F$66:F$67)*(MONTH($E80)-1)/12)*$H80</f>
        <v>0</v>
      </c>
      <c r="L80" s="230">
        <f>(SUM('1.  LRAMVA Summary'!G$54:G$65)+SUM('1.  LRAMVA Summary'!G$66:G$67)*(MONTH($E80)-1)/12)*$H80</f>
        <v>0</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0</v>
      </c>
    </row>
    <row r="81" spans="2:23" s="9" customFormat="1">
      <c r="B81" s="66"/>
      <c r="E81" s="214">
        <v>42186</v>
      </c>
      <c r="F81" s="214" t="s">
        <v>181</v>
      </c>
      <c r="G81" s="215" t="s">
        <v>68</v>
      </c>
      <c r="H81" s="229">
        <f>C$33/12</f>
        <v>9.1666666666666665E-4</v>
      </c>
      <c r="I81" s="230">
        <f>(SUM('1.  LRAMVA Summary'!D$54:D$65)+SUM('1.  LRAMVA Summary'!D$66:D$67)*(MONTH($E81)-1)/12)*$H81</f>
        <v>0</v>
      </c>
      <c r="J81" s="230">
        <f>(SUM('1.  LRAMVA Summary'!E$54:E$65)+SUM('1.  LRAMVA Summary'!E$66:E$67)*(MONTH($E81)-1)/12)*$H81</f>
        <v>0</v>
      </c>
      <c r="K81" s="230">
        <f>(SUM('1.  LRAMVA Summary'!F$54:F$65)+SUM('1.  LRAMVA Summary'!F$66:F$67)*(MONTH($E81)-1)/12)*$H81</f>
        <v>0</v>
      </c>
      <c r="L81" s="230">
        <f>(SUM('1.  LRAMVA Summary'!G$54:G$65)+SUM('1.  LRAMVA Summary'!G$66:G$67)*(MONTH($E81)-1)/12)*$H81</f>
        <v>0</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0</v>
      </c>
    </row>
    <row r="82" spans="2:23" s="9" customFormat="1">
      <c r="B82" s="66"/>
      <c r="E82" s="214">
        <v>42217</v>
      </c>
      <c r="F82" s="214" t="s">
        <v>181</v>
      </c>
      <c r="G82" s="215" t="s">
        <v>68</v>
      </c>
      <c r="H82" s="229">
        <f t="shared" ref="H82:H83" si="22">C$33/12</f>
        <v>9.1666666666666665E-4</v>
      </c>
      <c r="I82" s="230">
        <f>(SUM('1.  LRAMVA Summary'!D$54:D$65)+SUM('1.  LRAMVA Summary'!D$66:D$67)*(MONTH($E82)-1)/12)*$H82</f>
        <v>0</v>
      </c>
      <c r="J82" s="230">
        <f>(SUM('1.  LRAMVA Summary'!E$54:E$65)+SUM('1.  LRAMVA Summary'!E$66:E$67)*(MONTH($E82)-1)/12)*$H82</f>
        <v>0</v>
      </c>
      <c r="K82" s="230">
        <f>(SUM('1.  LRAMVA Summary'!F$54:F$65)+SUM('1.  LRAMVA Summary'!F$66:F$67)*(MONTH($E82)-1)/12)*$H82</f>
        <v>0</v>
      </c>
      <c r="L82" s="230">
        <f>(SUM('1.  LRAMVA Summary'!G$54:G$65)+SUM('1.  LRAMVA Summary'!G$66:G$67)*(MONTH($E82)-1)/12)*$H82</f>
        <v>0</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0</v>
      </c>
    </row>
    <row r="83" spans="2:23" s="9" customFormat="1">
      <c r="B83" s="66"/>
      <c r="E83" s="214">
        <v>42248</v>
      </c>
      <c r="F83" s="214" t="s">
        <v>181</v>
      </c>
      <c r="G83" s="215" t="s">
        <v>68</v>
      </c>
      <c r="H83" s="229">
        <f t="shared" si="22"/>
        <v>9.1666666666666665E-4</v>
      </c>
      <c r="I83" s="230">
        <f>(SUM('1.  LRAMVA Summary'!D$54:D$65)+SUM('1.  LRAMVA Summary'!D$66:D$67)*(MONTH($E83)-1)/12)*$H83</f>
        <v>0</v>
      </c>
      <c r="J83" s="230">
        <f>(SUM('1.  LRAMVA Summary'!E$54:E$65)+SUM('1.  LRAMVA Summary'!E$66:E$67)*(MONTH($E83)-1)/12)*$H83</f>
        <v>0</v>
      </c>
      <c r="K83" s="230">
        <f>(SUM('1.  LRAMVA Summary'!F$54:F$65)+SUM('1.  LRAMVA Summary'!F$66:F$67)*(MONTH($E83)-1)/12)*$H83</f>
        <v>0</v>
      </c>
      <c r="L83" s="230">
        <f>(SUM('1.  LRAMVA Summary'!G$54:G$65)+SUM('1.  LRAMVA Summary'!G$66:G$67)*(MONTH($E83)-1)/12)*$H83</f>
        <v>0</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0</v>
      </c>
    </row>
    <row r="84" spans="2:23" s="9" customFormat="1">
      <c r="B84" s="66"/>
      <c r="E84" s="214">
        <v>42278</v>
      </c>
      <c r="F84" s="214" t="s">
        <v>181</v>
      </c>
      <c r="G84" s="215" t="s">
        <v>69</v>
      </c>
      <c r="H84" s="229">
        <f>C$34/12</f>
        <v>9.1666666666666665E-4</v>
      </c>
      <c r="I84" s="230">
        <f>(SUM('1.  LRAMVA Summary'!D$54:D$65)+SUM('1.  LRAMVA Summary'!D$66:D$67)*(MONTH($E84)-1)/12)*$H84</f>
        <v>0</v>
      </c>
      <c r="J84" s="230">
        <f>(SUM('1.  LRAMVA Summary'!E$54:E$65)+SUM('1.  LRAMVA Summary'!E$66:E$67)*(MONTH($E84)-1)/12)*$H84</f>
        <v>0</v>
      </c>
      <c r="K84" s="230">
        <f>(SUM('1.  LRAMVA Summary'!F$54:F$65)+SUM('1.  LRAMVA Summary'!F$66:F$67)*(MONTH($E84)-1)/12)*$H84</f>
        <v>0</v>
      </c>
      <c r="L84" s="230">
        <f>(SUM('1.  LRAMVA Summary'!G$54:G$65)+SUM('1.  LRAMVA Summary'!G$66:G$67)*(MONTH($E84)-1)/12)*$H84</f>
        <v>0</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0</v>
      </c>
    </row>
    <row r="85" spans="2:23" s="9" customFormat="1">
      <c r="B85" s="66"/>
      <c r="E85" s="214">
        <v>42309</v>
      </c>
      <c r="F85" s="214" t="s">
        <v>181</v>
      </c>
      <c r="G85" s="215" t="s">
        <v>69</v>
      </c>
      <c r="H85" s="229">
        <f t="shared" ref="H85:H86" si="23">C$34/12</f>
        <v>9.1666666666666665E-4</v>
      </c>
      <c r="I85" s="230">
        <f>(SUM('1.  LRAMVA Summary'!D$54:D$65)+SUM('1.  LRAMVA Summary'!D$66:D$67)*(MONTH($E85)-1)/12)*$H85</f>
        <v>0</v>
      </c>
      <c r="J85" s="230">
        <f>(SUM('1.  LRAMVA Summary'!E$54:E$65)+SUM('1.  LRAMVA Summary'!E$66:E$67)*(MONTH($E85)-1)/12)*$H85</f>
        <v>0</v>
      </c>
      <c r="K85" s="230">
        <f>(SUM('1.  LRAMVA Summary'!F$54:F$65)+SUM('1.  LRAMVA Summary'!F$66:F$67)*(MONTH($E85)-1)/12)*$H85</f>
        <v>0</v>
      </c>
      <c r="L85" s="230">
        <f>(SUM('1.  LRAMVA Summary'!G$54:G$65)+SUM('1.  LRAMVA Summary'!G$66:G$67)*(MONTH($E85)-1)/12)*$H85</f>
        <v>0</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0</v>
      </c>
    </row>
    <row r="86" spans="2:23" s="9" customFormat="1">
      <c r="B86" s="66"/>
      <c r="E86" s="214">
        <v>42339</v>
      </c>
      <c r="F86" s="214" t="s">
        <v>181</v>
      </c>
      <c r="G86" s="215" t="s">
        <v>69</v>
      </c>
      <c r="H86" s="229">
        <f t="shared" si="23"/>
        <v>9.1666666666666665E-4</v>
      </c>
      <c r="I86" s="230">
        <f>(SUM('1.  LRAMVA Summary'!D$54:D$65)+SUM('1.  LRAMVA Summary'!D$66:D$67)*(MONTH($E86)-1)/12)*$H86</f>
        <v>0</v>
      </c>
      <c r="J86" s="230">
        <f>(SUM('1.  LRAMVA Summary'!E$54:E$65)+SUM('1.  LRAMVA Summary'!E$66:E$67)*(MONTH($E86)-1)/12)*$H86</f>
        <v>0</v>
      </c>
      <c r="K86" s="230">
        <f>(SUM('1.  LRAMVA Summary'!F$54:F$65)+SUM('1.  LRAMVA Summary'!F$66:F$67)*(MONTH($E86)-1)/12)*$H86</f>
        <v>0</v>
      </c>
      <c r="L86" s="230">
        <f>(SUM('1.  LRAMVA Summary'!G$54:G$65)+SUM('1.  LRAMVA Summary'!G$66:G$67)*(MONTH($E86)-1)/12)*$H86</f>
        <v>0</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0</v>
      </c>
    </row>
    <row r="87" spans="2:23" s="9" customFormat="1" ht="15.75" thickBot="1">
      <c r="B87" s="66"/>
      <c r="E87" s="216" t="s">
        <v>465</v>
      </c>
      <c r="F87" s="216"/>
      <c r="G87" s="217"/>
      <c r="H87" s="218"/>
      <c r="I87" s="219">
        <f>SUM(I74:I86)</f>
        <v>0</v>
      </c>
      <c r="J87" s="219">
        <f>SUM(J74:J86)</f>
        <v>0</v>
      </c>
      <c r="K87" s="219">
        <f t="shared" ref="K87:O87" si="24">SUM(K74:K86)</f>
        <v>0</v>
      </c>
      <c r="L87" s="219">
        <f t="shared" si="24"/>
        <v>0</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0</v>
      </c>
    </row>
    <row r="88" spans="2:23" s="9" customFormat="1" ht="15.75" thickTop="1">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429</v>
      </c>
      <c r="F89" s="225"/>
      <c r="G89" s="226"/>
      <c r="H89" s="227"/>
      <c r="I89" s="228">
        <f>I87+I88</f>
        <v>0</v>
      </c>
      <c r="J89" s="228">
        <f t="shared" ref="J89" si="26">J87+J88</f>
        <v>0</v>
      </c>
      <c r="K89" s="228">
        <f t="shared" ref="K89" si="27">K87+K88</f>
        <v>0</v>
      </c>
      <c r="L89" s="228">
        <f t="shared" ref="L89" si="28">L87+L88</f>
        <v>0</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0</v>
      </c>
    </row>
    <row r="90" spans="2:23" s="9" customFormat="1">
      <c r="B90" s="66"/>
      <c r="E90" s="214">
        <v>42370</v>
      </c>
      <c r="F90" s="214" t="s">
        <v>183</v>
      </c>
      <c r="G90" s="215" t="s">
        <v>65</v>
      </c>
      <c r="H90" s="229">
        <f>$C$35/12</f>
        <v>9.1666666666666665E-4</v>
      </c>
      <c r="I90" s="230">
        <f>(SUM('1.  LRAMVA Summary'!D$54:D$68)+SUM('1.  LRAMVA Summary'!D$69:D$70)*(MONTH($E90)-1)/12)*$H90</f>
        <v>0</v>
      </c>
      <c r="J90" s="230">
        <f>(SUM('1.  LRAMVA Summary'!E$54:E$68)+SUM('1.  LRAMVA Summary'!E$69:E$70)*(MONTH($E90)-1)/12)*$H90</f>
        <v>0</v>
      </c>
      <c r="K90" s="230">
        <f>(SUM('1.  LRAMVA Summary'!F$54:F$68)+SUM('1.  LRAMVA Summary'!F$69:F$70)*(MONTH($E90)-1)/12)*$H90</f>
        <v>0</v>
      </c>
      <c r="L90" s="230">
        <f>(SUM('1.  LRAMVA Summary'!G$54:G$68)+SUM('1.  LRAMVA Summary'!G$69:G$70)*(MONTH($E90)-1)/12)*$H90</f>
        <v>0</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0</v>
      </c>
    </row>
    <row r="91" spans="2:23" s="9" customFormat="1">
      <c r="B91" s="66"/>
      <c r="E91" s="214">
        <v>42401</v>
      </c>
      <c r="F91" s="214" t="s">
        <v>183</v>
      </c>
      <c r="G91" s="215" t="s">
        <v>65</v>
      </c>
      <c r="H91" s="229">
        <f t="shared" ref="H91:H92" si="34">$C$35/12</f>
        <v>9.1666666666666665E-4</v>
      </c>
      <c r="I91" s="230">
        <f>(SUM('1.  LRAMVA Summary'!D$54:D$68)+SUM('1.  LRAMVA Summary'!D$69:D$70)*(MONTH($E91)-1)/12)*$H91</f>
        <v>0</v>
      </c>
      <c r="J91" s="230">
        <f>(SUM('1.  LRAMVA Summary'!E$54:E$68)+SUM('1.  LRAMVA Summary'!E$69:E$70)*(MONTH($E91)-1)/12)*$H91</f>
        <v>0</v>
      </c>
      <c r="K91" s="230">
        <f>(SUM('1.  LRAMVA Summary'!F$54:F$68)+SUM('1.  LRAMVA Summary'!F$69:F$70)*(MONTH($E91)-1)/12)*$H91</f>
        <v>0</v>
      </c>
      <c r="L91" s="230">
        <f>(SUM('1.  LRAMVA Summary'!G$54:G$68)+SUM('1.  LRAMVA Summary'!G$69:G$70)*(MONTH($E91)-1)/12)*$H91</f>
        <v>0</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0</v>
      </c>
    </row>
    <row r="92" spans="2:23" s="9" customFormat="1" ht="14.25" customHeight="1">
      <c r="B92" s="66"/>
      <c r="E92" s="214">
        <v>42430</v>
      </c>
      <c r="F92" s="214" t="s">
        <v>183</v>
      </c>
      <c r="G92" s="215" t="s">
        <v>65</v>
      </c>
      <c r="H92" s="229">
        <f t="shared" si="34"/>
        <v>9.1666666666666665E-4</v>
      </c>
      <c r="I92" s="230">
        <f>(SUM('1.  LRAMVA Summary'!D$54:D$68)+SUM('1.  LRAMVA Summary'!D$69:D$70)*(MONTH($E92)-1)/12)*$H92</f>
        <v>0</v>
      </c>
      <c r="J92" s="230">
        <f>(SUM('1.  LRAMVA Summary'!E$54:E$68)+SUM('1.  LRAMVA Summary'!E$69:E$70)*(MONTH($E92)-1)/12)*$H92</f>
        <v>0</v>
      </c>
      <c r="K92" s="230">
        <f>(SUM('1.  LRAMVA Summary'!F$54:F$68)+SUM('1.  LRAMVA Summary'!F$69:F$70)*(MONTH($E92)-1)/12)*$H92</f>
        <v>0</v>
      </c>
      <c r="L92" s="230">
        <f>(SUM('1.  LRAMVA Summary'!G$54:G$68)+SUM('1.  LRAMVA Summary'!G$69:G$70)*(MONTH($E92)-1)/12)*$H92</f>
        <v>0</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0</v>
      </c>
    </row>
    <row r="93" spans="2:23" s="8" customFormat="1">
      <c r="B93" s="239"/>
      <c r="D93" s="9"/>
      <c r="E93" s="214">
        <v>42461</v>
      </c>
      <c r="F93" s="214" t="s">
        <v>183</v>
      </c>
      <c r="G93" s="215" t="s">
        <v>66</v>
      </c>
      <c r="H93" s="229">
        <f>$C$36/12</f>
        <v>9.1666666666666665E-4</v>
      </c>
      <c r="I93" s="230">
        <f>(SUM('1.  LRAMVA Summary'!D$54:D$68)+SUM('1.  LRAMVA Summary'!D$69:D$70)*(MONTH($E93)-1)/12)*$H93</f>
        <v>0</v>
      </c>
      <c r="J93" s="230">
        <f>(SUM('1.  LRAMVA Summary'!E$54:E$68)+SUM('1.  LRAMVA Summary'!E$69:E$70)*(MONTH($E93)-1)/12)*$H93</f>
        <v>0</v>
      </c>
      <c r="K93" s="230">
        <f>(SUM('1.  LRAMVA Summary'!F$54:F$68)+SUM('1.  LRAMVA Summary'!F$69:F$70)*(MONTH($E93)-1)/12)*$H93</f>
        <v>0</v>
      </c>
      <c r="L93" s="230">
        <f>(SUM('1.  LRAMVA Summary'!G$54:G$68)+SUM('1.  LRAMVA Summary'!G$69:G$70)*(MONTH($E93)-1)/12)*$H93</f>
        <v>0</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0</v>
      </c>
    </row>
    <row r="94" spans="2:23" s="9" customFormat="1">
      <c r="B94" s="66"/>
      <c r="E94" s="214">
        <v>42491</v>
      </c>
      <c r="F94" s="214" t="s">
        <v>183</v>
      </c>
      <c r="G94" s="215" t="s">
        <v>66</v>
      </c>
      <c r="H94" s="229">
        <f t="shared" ref="H94:H95" si="36">$C$36/12</f>
        <v>9.1666666666666665E-4</v>
      </c>
      <c r="I94" s="230">
        <f>(SUM('1.  LRAMVA Summary'!D$54:D$68)+SUM('1.  LRAMVA Summary'!D$69:D$70)*(MONTH($E94)-1)/12)*$H94</f>
        <v>0</v>
      </c>
      <c r="J94" s="230">
        <f>(SUM('1.  LRAMVA Summary'!E$54:E$68)+SUM('1.  LRAMVA Summary'!E$69:E$70)*(MONTH($E94)-1)/12)*$H94</f>
        <v>0</v>
      </c>
      <c r="K94" s="230">
        <f>(SUM('1.  LRAMVA Summary'!F$54:F$68)+SUM('1.  LRAMVA Summary'!F$69:F$70)*(MONTH($E94)-1)/12)*$H94</f>
        <v>0</v>
      </c>
      <c r="L94" s="230">
        <f>(SUM('1.  LRAMVA Summary'!G$54:G$68)+SUM('1.  LRAMVA Summary'!G$69:G$70)*(MONTH($E94)-1)/12)*$H94</f>
        <v>0</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0</v>
      </c>
    </row>
    <row r="95" spans="2:23" s="238" customFormat="1">
      <c r="B95" s="237"/>
      <c r="D95" s="9"/>
      <c r="E95" s="214">
        <v>42522</v>
      </c>
      <c r="F95" s="214" t="s">
        <v>183</v>
      </c>
      <c r="G95" s="215" t="s">
        <v>66</v>
      </c>
      <c r="H95" s="229">
        <f t="shared" si="36"/>
        <v>9.1666666666666665E-4</v>
      </c>
      <c r="I95" s="230">
        <f>(SUM('1.  LRAMVA Summary'!D$54:D$68)+SUM('1.  LRAMVA Summary'!D$69:D$70)*(MONTH($E95)-1)/12)*$H95</f>
        <v>0</v>
      </c>
      <c r="J95" s="230">
        <f>(SUM('1.  LRAMVA Summary'!E$54:E$68)+SUM('1.  LRAMVA Summary'!E$69:E$70)*(MONTH($E95)-1)/12)*$H95</f>
        <v>0</v>
      </c>
      <c r="K95" s="230">
        <f>(SUM('1.  LRAMVA Summary'!F$54:F$68)+SUM('1.  LRAMVA Summary'!F$69:F$70)*(MONTH($E95)-1)/12)*$H95</f>
        <v>0</v>
      </c>
      <c r="L95" s="230">
        <f>(SUM('1.  LRAMVA Summary'!G$54:G$68)+SUM('1.  LRAMVA Summary'!G$69:G$70)*(MONTH($E95)-1)/12)*$H95</f>
        <v>0</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0</v>
      </c>
    </row>
    <row r="96" spans="2:23" s="9" customFormat="1">
      <c r="B96" s="66"/>
      <c r="E96" s="214">
        <v>42552</v>
      </c>
      <c r="F96" s="214" t="s">
        <v>183</v>
      </c>
      <c r="G96" s="215" t="s">
        <v>68</v>
      </c>
      <c r="H96" s="229">
        <f>$C$37/12</f>
        <v>9.1666666666666665E-4</v>
      </c>
      <c r="I96" s="230">
        <f>(SUM('1.  LRAMVA Summary'!D$54:D$68)+SUM('1.  LRAMVA Summary'!D$69:D$70)*(MONTH($E96)-1)/12)*$H96</f>
        <v>0</v>
      </c>
      <c r="J96" s="230">
        <f>(SUM('1.  LRAMVA Summary'!E$54:E$68)+SUM('1.  LRAMVA Summary'!E$69:E$70)*(MONTH($E96)-1)/12)*$H96</f>
        <v>0</v>
      </c>
      <c r="K96" s="230">
        <f>(SUM('1.  LRAMVA Summary'!F$54:F$68)+SUM('1.  LRAMVA Summary'!F$69:F$70)*(MONTH($E96)-1)/12)*$H96</f>
        <v>0</v>
      </c>
      <c r="L96" s="230">
        <f>(SUM('1.  LRAMVA Summary'!G$54:G$68)+SUM('1.  LRAMVA Summary'!G$69:G$70)*(MONTH($E96)-1)/12)*$H96</f>
        <v>0</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0</v>
      </c>
    </row>
    <row r="97" spans="2:23" s="9" customFormat="1">
      <c r="B97" s="66"/>
      <c r="E97" s="214">
        <v>42583</v>
      </c>
      <c r="F97" s="214" t="s">
        <v>183</v>
      </c>
      <c r="G97" s="215" t="s">
        <v>68</v>
      </c>
      <c r="H97" s="229">
        <f t="shared" ref="H97:H98" si="37">$C$37/12</f>
        <v>9.1666666666666665E-4</v>
      </c>
      <c r="I97" s="230">
        <f>(SUM('1.  LRAMVA Summary'!D$54:D$68)+SUM('1.  LRAMVA Summary'!D$69:D$70)*(MONTH($E97)-1)/12)*$H97</f>
        <v>0</v>
      </c>
      <c r="J97" s="230">
        <f>(SUM('1.  LRAMVA Summary'!E$54:E$68)+SUM('1.  LRAMVA Summary'!E$69:E$70)*(MONTH($E97)-1)/12)*$H97</f>
        <v>0</v>
      </c>
      <c r="K97" s="230">
        <f>(SUM('1.  LRAMVA Summary'!F$54:F$68)+SUM('1.  LRAMVA Summary'!F$69:F$70)*(MONTH($E97)-1)/12)*$H97</f>
        <v>0</v>
      </c>
      <c r="L97" s="230">
        <f>(SUM('1.  LRAMVA Summary'!G$54:G$68)+SUM('1.  LRAMVA Summary'!G$69:G$70)*(MONTH($E97)-1)/12)*$H97</f>
        <v>0</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0</v>
      </c>
    </row>
    <row r="98" spans="2:23" s="9" customFormat="1">
      <c r="B98" s="66"/>
      <c r="E98" s="214">
        <v>42614</v>
      </c>
      <c r="F98" s="214" t="s">
        <v>183</v>
      </c>
      <c r="G98" s="215" t="s">
        <v>68</v>
      </c>
      <c r="H98" s="229">
        <f t="shared" si="37"/>
        <v>9.1666666666666665E-4</v>
      </c>
      <c r="I98" s="230">
        <f>(SUM('1.  LRAMVA Summary'!D$54:D$68)+SUM('1.  LRAMVA Summary'!D$69:D$70)*(MONTH($E98)-1)/12)*$H98</f>
        <v>0</v>
      </c>
      <c r="J98" s="230">
        <f>(SUM('1.  LRAMVA Summary'!E$54:E$68)+SUM('1.  LRAMVA Summary'!E$69:E$70)*(MONTH($E98)-1)/12)*$H98</f>
        <v>0</v>
      </c>
      <c r="K98" s="230">
        <f>(SUM('1.  LRAMVA Summary'!F$54:F$68)+SUM('1.  LRAMVA Summary'!F$69:F$70)*(MONTH($E98)-1)/12)*$H98</f>
        <v>0</v>
      </c>
      <c r="L98" s="230">
        <f>(SUM('1.  LRAMVA Summary'!G$54:G$68)+SUM('1.  LRAMVA Summary'!G$69:G$70)*(MONTH($E98)-1)/12)*$H98</f>
        <v>0</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0</v>
      </c>
    </row>
    <row r="99" spans="2:23" s="9" customFormat="1">
      <c r="B99" s="66"/>
      <c r="E99" s="214">
        <v>42644</v>
      </c>
      <c r="F99" s="214" t="s">
        <v>183</v>
      </c>
      <c r="G99" s="215" t="s">
        <v>69</v>
      </c>
      <c r="H99" s="210">
        <f>$C$38/12</f>
        <v>9.1666666666666665E-4</v>
      </c>
      <c r="I99" s="230">
        <f>(SUM('1.  LRAMVA Summary'!D$54:D$68)+SUM('1.  LRAMVA Summary'!D$69:D$70)*(MONTH($E99)-1)/12)*$H99</f>
        <v>0</v>
      </c>
      <c r="J99" s="230">
        <f>(SUM('1.  LRAMVA Summary'!E$54:E$68)+SUM('1.  LRAMVA Summary'!E$69:E$70)*(MONTH($E99)-1)/12)*$H99</f>
        <v>0</v>
      </c>
      <c r="K99" s="230">
        <f>(SUM('1.  LRAMVA Summary'!F$54:F$68)+SUM('1.  LRAMVA Summary'!F$69:F$70)*(MONTH($E99)-1)/12)*$H99</f>
        <v>0</v>
      </c>
      <c r="L99" s="230">
        <f>(SUM('1.  LRAMVA Summary'!G$54:G$68)+SUM('1.  LRAMVA Summary'!G$69:G$70)*(MONTH($E99)-1)/12)*$H99</f>
        <v>0</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0</v>
      </c>
    </row>
    <row r="100" spans="2:23" s="9" customFormat="1">
      <c r="B100" s="66"/>
      <c r="E100" s="214">
        <v>42675</v>
      </c>
      <c r="F100" s="214" t="s">
        <v>183</v>
      </c>
      <c r="G100" s="215" t="s">
        <v>69</v>
      </c>
      <c r="H100" s="210">
        <f t="shared" ref="H100:H101" si="38">$C$38/12</f>
        <v>9.1666666666666665E-4</v>
      </c>
      <c r="I100" s="230">
        <f>(SUM('1.  LRAMVA Summary'!D$54:D$68)+SUM('1.  LRAMVA Summary'!D$69:D$70)*(MONTH($E100)-1)/12)*$H100</f>
        <v>0</v>
      </c>
      <c r="J100" s="230">
        <f>(SUM('1.  LRAMVA Summary'!E$54:E$68)+SUM('1.  LRAMVA Summary'!E$69:E$70)*(MONTH($E100)-1)/12)*$H100</f>
        <v>0</v>
      </c>
      <c r="K100" s="230">
        <f>(SUM('1.  LRAMVA Summary'!F$54:F$68)+SUM('1.  LRAMVA Summary'!F$69:F$70)*(MONTH($E100)-1)/12)*$H100</f>
        <v>0</v>
      </c>
      <c r="L100" s="230">
        <f>(SUM('1.  LRAMVA Summary'!G$54:G$68)+SUM('1.  LRAMVA Summary'!G$69:G$70)*(MONTH($E100)-1)/12)*$H100</f>
        <v>0</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0</v>
      </c>
    </row>
    <row r="101" spans="2:23" s="9" customFormat="1">
      <c r="B101" s="66"/>
      <c r="E101" s="214">
        <v>42705</v>
      </c>
      <c r="F101" s="214" t="s">
        <v>183</v>
      </c>
      <c r="G101" s="215" t="s">
        <v>69</v>
      </c>
      <c r="H101" s="210">
        <f t="shared" si="38"/>
        <v>9.1666666666666665E-4</v>
      </c>
      <c r="I101" s="230">
        <f>(SUM('1.  LRAMVA Summary'!D$54:D$68)+SUM('1.  LRAMVA Summary'!D$69:D$70)*(MONTH($E101)-1)/12)*$H101</f>
        <v>0</v>
      </c>
      <c r="J101" s="230">
        <f>(SUM('1.  LRAMVA Summary'!E$54:E$68)+SUM('1.  LRAMVA Summary'!E$69:E$70)*(MONTH($E101)-1)/12)*$H101</f>
        <v>0</v>
      </c>
      <c r="K101" s="230">
        <f>(SUM('1.  LRAMVA Summary'!F$54:F$68)+SUM('1.  LRAMVA Summary'!F$69:F$70)*(MONTH($E101)-1)/12)*$H101</f>
        <v>0</v>
      </c>
      <c r="L101" s="230">
        <f>(SUM('1.  LRAMVA Summary'!G$54:G$68)+SUM('1.  LRAMVA Summary'!G$69:G$70)*(MONTH($E101)-1)/12)*$H101</f>
        <v>0</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0</v>
      </c>
    </row>
    <row r="102" spans="2:23" s="9" customFormat="1" ht="15.75" thickBot="1">
      <c r="B102" s="66"/>
      <c r="E102" s="216" t="s">
        <v>466</v>
      </c>
      <c r="F102" s="216"/>
      <c r="G102" s="217"/>
      <c r="H102" s="218"/>
      <c r="I102" s="219">
        <f>SUM(I89:I101)</f>
        <v>0</v>
      </c>
      <c r="J102" s="219">
        <f>SUM(J89:J101)</f>
        <v>0</v>
      </c>
      <c r="K102" s="219">
        <f t="shared" ref="K102:O102" si="39">SUM(K89:K101)</f>
        <v>0</v>
      </c>
      <c r="L102" s="219">
        <f t="shared" si="39"/>
        <v>0</v>
      </c>
      <c r="M102" s="219">
        <f t="shared" si="39"/>
        <v>0</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0</v>
      </c>
    </row>
    <row r="103" spans="2:23" s="9" customFormat="1" ht="15.7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430</v>
      </c>
      <c r="F104" s="225"/>
      <c r="G104" s="226"/>
      <c r="H104" s="227"/>
      <c r="I104" s="228">
        <f>I102+I103</f>
        <v>0</v>
      </c>
      <c r="J104" s="228">
        <f t="shared" ref="J104" si="41">J102+J103</f>
        <v>0</v>
      </c>
      <c r="K104" s="228">
        <f t="shared" ref="K104" si="42">K102+K103</f>
        <v>0</v>
      </c>
      <c r="L104" s="228">
        <f t="shared" ref="L104" si="43">L102+L103</f>
        <v>0</v>
      </c>
      <c r="M104" s="228">
        <f t="shared" ref="M104" si="44">M102+M103</f>
        <v>0</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0</v>
      </c>
    </row>
    <row r="105" spans="2:23" s="9" customFormat="1">
      <c r="B105" s="66"/>
      <c r="E105" s="214">
        <v>42736</v>
      </c>
      <c r="F105" s="214" t="s">
        <v>184</v>
      </c>
      <c r="G105" s="215" t="s">
        <v>65</v>
      </c>
      <c r="H105" s="240">
        <f>$C$39/12</f>
        <v>9.1666666666666665E-4</v>
      </c>
      <c r="I105" s="230">
        <f>(SUM('1.  LRAMVA Summary'!D$54:D$71)+SUM('1.  LRAMVA Summary'!D$72:D$73)*(MONTH($E105)-1)/12)*$H105</f>
        <v>0</v>
      </c>
      <c r="J105" s="230">
        <f>(SUM('1.  LRAMVA Summary'!E$54:E$71)+SUM('1.  LRAMVA Summary'!E$72:E$73)*(MONTH($E105)-1)/12)*$H105</f>
        <v>0</v>
      </c>
      <c r="K105" s="230">
        <f>(SUM('1.  LRAMVA Summary'!F$54:F$71)+SUM('1.  LRAMVA Summary'!F$72:F$73)*(MONTH($E105)-1)/12)*$H105</f>
        <v>0</v>
      </c>
      <c r="L105" s="230">
        <f>(SUM('1.  LRAMVA Summary'!G$54:G$71)+SUM('1.  LRAMVA Summary'!G$72:G$73)*(MONTH($E105)-1)/12)*$H105</f>
        <v>0</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0</v>
      </c>
    </row>
    <row r="106" spans="2:23" s="9" customFormat="1">
      <c r="B106" s="66"/>
      <c r="E106" s="214">
        <v>42767</v>
      </c>
      <c r="F106" s="214" t="s">
        <v>184</v>
      </c>
      <c r="G106" s="215" t="s">
        <v>65</v>
      </c>
      <c r="H106" s="240">
        <f t="shared" ref="H106:H107" si="48">$C$39/12</f>
        <v>9.1666666666666665E-4</v>
      </c>
      <c r="I106" s="230">
        <f>(SUM('1.  LRAMVA Summary'!D$54:D$71)+SUM('1.  LRAMVA Summary'!D$72:D$73)*(MONTH($E106)-1)/12)*$H106</f>
        <v>0</v>
      </c>
      <c r="J106" s="230">
        <f>(SUM('1.  LRAMVA Summary'!E$54:E$71)+SUM('1.  LRAMVA Summary'!E$72:E$73)*(MONTH($E106)-1)/12)*$H106</f>
        <v>0</v>
      </c>
      <c r="K106" s="230">
        <f>(SUM('1.  LRAMVA Summary'!F$54:F$71)+SUM('1.  LRAMVA Summary'!F$72:F$73)*(MONTH($E106)-1)/12)*$H106</f>
        <v>0</v>
      </c>
      <c r="L106" s="230">
        <f>(SUM('1.  LRAMVA Summary'!G$54:G$71)+SUM('1.  LRAMVA Summary'!G$72:G$73)*(MONTH($E106)-1)/12)*$H106</f>
        <v>0</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0</v>
      </c>
    </row>
    <row r="107" spans="2:23" s="9" customFormat="1">
      <c r="B107" s="66"/>
      <c r="E107" s="214">
        <v>42795</v>
      </c>
      <c r="F107" s="214" t="s">
        <v>184</v>
      </c>
      <c r="G107" s="215" t="s">
        <v>65</v>
      </c>
      <c r="H107" s="240">
        <f t="shared" si="48"/>
        <v>9.1666666666666665E-4</v>
      </c>
      <c r="I107" s="230">
        <f>(SUM('1.  LRAMVA Summary'!D$54:D$71)+SUM('1.  LRAMVA Summary'!D$72:D$73)*(MONTH($E107)-1)/12)*$H107</f>
        <v>0</v>
      </c>
      <c r="J107" s="230">
        <f>(SUM('1.  LRAMVA Summary'!E$54:E$71)+SUM('1.  LRAMVA Summary'!E$72:E$73)*(MONTH($E107)-1)/12)*$H107</f>
        <v>0</v>
      </c>
      <c r="K107" s="230">
        <f>(SUM('1.  LRAMVA Summary'!F$54:F$71)+SUM('1.  LRAMVA Summary'!F$72:F$73)*(MONTH($E107)-1)/12)*$H107</f>
        <v>0</v>
      </c>
      <c r="L107" s="230">
        <f>(SUM('1.  LRAMVA Summary'!G$54:G$71)+SUM('1.  LRAMVA Summary'!G$72:G$73)*(MONTH($E107)-1)/12)*$H107</f>
        <v>0</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0</v>
      </c>
    </row>
    <row r="108" spans="2:23" s="8" customFormat="1">
      <c r="B108" s="239"/>
      <c r="E108" s="214">
        <v>42826</v>
      </c>
      <c r="F108" s="214" t="s">
        <v>184</v>
      </c>
      <c r="G108" s="215" t="s">
        <v>66</v>
      </c>
      <c r="H108" s="240">
        <f>$C$40/12</f>
        <v>9.1666666666666665E-4</v>
      </c>
      <c r="I108" s="230">
        <f>(SUM('1.  LRAMVA Summary'!D$54:D$71)+SUM('1.  LRAMVA Summary'!D$72:D$73)*(MONTH($E108)-1)/12)*$H108</f>
        <v>0</v>
      </c>
      <c r="J108" s="230">
        <f>(SUM('1.  LRAMVA Summary'!E$54:E$71)+SUM('1.  LRAMVA Summary'!E$72:E$73)*(MONTH($E108)-1)/12)*$H108</f>
        <v>0</v>
      </c>
      <c r="K108" s="230">
        <f>(SUM('1.  LRAMVA Summary'!F$54:F$71)+SUM('1.  LRAMVA Summary'!F$72:F$73)*(MONTH($E108)-1)/12)*$H108</f>
        <v>0</v>
      </c>
      <c r="L108" s="230">
        <f>(SUM('1.  LRAMVA Summary'!G$54:G$71)+SUM('1.  LRAMVA Summary'!G$72:G$73)*(MONTH($E108)-1)/12)*$H108</f>
        <v>0</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0</v>
      </c>
    </row>
    <row r="109" spans="2:23" s="9" customFormat="1">
      <c r="B109" s="66"/>
      <c r="E109" s="214">
        <v>42856</v>
      </c>
      <c r="F109" s="214" t="s">
        <v>184</v>
      </c>
      <c r="G109" s="215" t="s">
        <v>66</v>
      </c>
      <c r="H109" s="240">
        <f t="shared" ref="H109:H110" si="50">$C$40/12</f>
        <v>9.1666666666666665E-4</v>
      </c>
      <c r="I109" s="230">
        <f>(SUM('1.  LRAMVA Summary'!D$54:D$71)+SUM('1.  LRAMVA Summary'!D$72:D$73)*(MONTH($E109)-1)/12)*$H109</f>
        <v>0</v>
      </c>
      <c r="J109" s="230">
        <f>(SUM('1.  LRAMVA Summary'!E$54:E$71)+SUM('1.  LRAMVA Summary'!E$72:E$73)*(MONTH($E109)-1)/12)*$H109</f>
        <v>0</v>
      </c>
      <c r="K109" s="230">
        <f>(SUM('1.  LRAMVA Summary'!F$54:F$71)+SUM('1.  LRAMVA Summary'!F$72:F$73)*(MONTH($E109)-1)/12)*$H109</f>
        <v>0</v>
      </c>
      <c r="L109" s="230">
        <f>(SUM('1.  LRAMVA Summary'!G$54:G$71)+SUM('1.  LRAMVA Summary'!G$72:G$73)*(MONTH($E109)-1)/12)*$H109</f>
        <v>0</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0</v>
      </c>
    </row>
    <row r="110" spans="2:23" s="238" customFormat="1">
      <c r="B110" s="237"/>
      <c r="E110" s="214">
        <v>42887</v>
      </c>
      <c r="F110" s="214" t="s">
        <v>184</v>
      </c>
      <c r="G110" s="215" t="s">
        <v>66</v>
      </c>
      <c r="H110" s="240">
        <f t="shared" si="50"/>
        <v>9.1666666666666665E-4</v>
      </c>
      <c r="I110" s="230">
        <f>(SUM('1.  LRAMVA Summary'!D$54:D$71)+SUM('1.  LRAMVA Summary'!D$72:D$73)*(MONTH($E110)-1)/12)*$H110</f>
        <v>0</v>
      </c>
      <c r="J110" s="230">
        <f>(SUM('1.  LRAMVA Summary'!E$54:E$71)+SUM('1.  LRAMVA Summary'!E$72:E$73)*(MONTH($E110)-1)/12)*$H110</f>
        <v>0</v>
      </c>
      <c r="K110" s="230">
        <f>(SUM('1.  LRAMVA Summary'!F$54:F$71)+SUM('1.  LRAMVA Summary'!F$72:F$73)*(MONTH($E110)-1)/12)*$H110</f>
        <v>0</v>
      </c>
      <c r="L110" s="230">
        <f>(SUM('1.  LRAMVA Summary'!G$54:G$71)+SUM('1.  LRAMVA Summary'!G$72:G$73)*(MONTH($E110)-1)/12)*$H110</f>
        <v>0</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0</v>
      </c>
    </row>
    <row r="111" spans="2:23" s="9" customFormat="1">
      <c r="B111" s="66"/>
      <c r="E111" s="214">
        <v>42917</v>
      </c>
      <c r="F111" s="214" t="s">
        <v>184</v>
      </c>
      <c r="G111" s="215" t="s">
        <v>68</v>
      </c>
      <c r="H111" s="240">
        <f>$C$41/12</f>
        <v>9.1666666666666665E-4</v>
      </c>
      <c r="I111" s="230">
        <f>(SUM('1.  LRAMVA Summary'!D$54:D$71)+SUM('1.  LRAMVA Summary'!D$72:D$73)*(MONTH($E111)-1)/12)*$H111</f>
        <v>0</v>
      </c>
      <c r="J111" s="230">
        <f>(SUM('1.  LRAMVA Summary'!E$54:E$71)+SUM('1.  LRAMVA Summary'!E$72:E$73)*(MONTH($E111)-1)/12)*$H111</f>
        <v>0</v>
      </c>
      <c r="K111" s="230">
        <f>(SUM('1.  LRAMVA Summary'!F$54:F$71)+SUM('1.  LRAMVA Summary'!F$72:F$73)*(MONTH($E111)-1)/12)*$H111</f>
        <v>0</v>
      </c>
      <c r="L111" s="230">
        <f>(SUM('1.  LRAMVA Summary'!G$54:G$71)+SUM('1.  LRAMVA Summary'!G$72:G$73)*(MONTH($E111)-1)/12)*$H111</f>
        <v>0</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0</v>
      </c>
    </row>
    <row r="112" spans="2:23" s="9" customFormat="1">
      <c r="B112" s="66"/>
      <c r="E112" s="214">
        <v>42948</v>
      </c>
      <c r="F112" s="214" t="s">
        <v>184</v>
      </c>
      <c r="G112" s="215" t="s">
        <v>68</v>
      </c>
      <c r="H112" s="240">
        <f t="shared" ref="H112:H113" si="51">$C$41/12</f>
        <v>9.1666666666666665E-4</v>
      </c>
      <c r="I112" s="230">
        <f>(SUM('1.  LRAMVA Summary'!D$54:D$71)+SUM('1.  LRAMVA Summary'!D$72:D$73)*(MONTH($E112)-1)/12)*$H112</f>
        <v>0</v>
      </c>
      <c r="J112" s="230">
        <f>(SUM('1.  LRAMVA Summary'!E$54:E$71)+SUM('1.  LRAMVA Summary'!E$72:E$73)*(MONTH($E112)-1)/12)*$H112</f>
        <v>0</v>
      </c>
      <c r="K112" s="230">
        <f>(SUM('1.  LRAMVA Summary'!F$54:F$71)+SUM('1.  LRAMVA Summary'!F$72:F$73)*(MONTH($E112)-1)/12)*$H112</f>
        <v>0</v>
      </c>
      <c r="L112" s="230">
        <f>(SUM('1.  LRAMVA Summary'!G$54:G$71)+SUM('1.  LRAMVA Summary'!G$72:G$73)*(MONTH($E112)-1)/12)*$H112</f>
        <v>0</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0</v>
      </c>
    </row>
    <row r="113" spans="2:23" s="9" customFormat="1">
      <c r="B113" s="66"/>
      <c r="E113" s="214">
        <v>42979</v>
      </c>
      <c r="F113" s="214" t="s">
        <v>184</v>
      </c>
      <c r="G113" s="215" t="s">
        <v>68</v>
      </c>
      <c r="H113" s="240">
        <f t="shared" si="51"/>
        <v>9.1666666666666665E-4</v>
      </c>
      <c r="I113" s="230">
        <f>(SUM('1.  LRAMVA Summary'!D$54:D$71)+SUM('1.  LRAMVA Summary'!D$72:D$73)*(MONTH($E113)-1)/12)*$H113</f>
        <v>0</v>
      </c>
      <c r="J113" s="230">
        <f>(SUM('1.  LRAMVA Summary'!E$54:E$71)+SUM('1.  LRAMVA Summary'!E$72:E$73)*(MONTH($E113)-1)/12)*$H113</f>
        <v>0</v>
      </c>
      <c r="K113" s="230">
        <f>(SUM('1.  LRAMVA Summary'!F$54:F$71)+SUM('1.  LRAMVA Summary'!F$72:F$73)*(MONTH($E113)-1)/12)*$H113</f>
        <v>0</v>
      </c>
      <c r="L113" s="230">
        <f>(SUM('1.  LRAMVA Summary'!G$54:G$71)+SUM('1.  LRAMVA Summary'!G$72:G$73)*(MONTH($E113)-1)/12)*$H113</f>
        <v>0</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0</v>
      </c>
    </row>
    <row r="114" spans="2:23" s="9" customFormat="1">
      <c r="B114" s="66"/>
      <c r="E114" s="214">
        <v>43009</v>
      </c>
      <c r="F114" s="214" t="s">
        <v>184</v>
      </c>
      <c r="G114" s="215" t="s">
        <v>69</v>
      </c>
      <c r="H114" s="240">
        <f>$C$42/12</f>
        <v>1.25E-3</v>
      </c>
      <c r="I114" s="230">
        <f>(SUM('1.  LRAMVA Summary'!D$54:D$71)+SUM('1.  LRAMVA Summary'!D$72:D$73)*(MONTH($E114)-1)/12)*$H114</f>
        <v>0</v>
      </c>
      <c r="J114" s="230">
        <f>(SUM('1.  LRAMVA Summary'!E$54:E$71)+SUM('1.  LRAMVA Summary'!E$72:E$73)*(MONTH($E114)-1)/12)*$H114</f>
        <v>0</v>
      </c>
      <c r="K114" s="230">
        <f>(SUM('1.  LRAMVA Summary'!F$54:F$71)+SUM('1.  LRAMVA Summary'!F$72:F$73)*(MONTH($E114)-1)/12)*$H114</f>
        <v>0</v>
      </c>
      <c r="L114" s="230">
        <f>(SUM('1.  LRAMVA Summary'!G$54:G$71)+SUM('1.  LRAMVA Summary'!G$72:G$73)*(MONTH($E114)-1)/12)*$H114</f>
        <v>0</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0</v>
      </c>
    </row>
    <row r="115" spans="2:23" s="9" customFormat="1">
      <c r="B115" s="66"/>
      <c r="E115" s="214">
        <v>43040</v>
      </c>
      <c r="F115" s="214" t="s">
        <v>184</v>
      </c>
      <c r="G115" s="215" t="s">
        <v>69</v>
      </c>
      <c r="H115" s="240">
        <f t="shared" ref="H115:H116" si="52">$C$42/12</f>
        <v>1.25E-3</v>
      </c>
      <c r="I115" s="230">
        <f>(SUM('1.  LRAMVA Summary'!D$54:D$71)+SUM('1.  LRAMVA Summary'!D$72:D$73)*(MONTH($E115)-1)/12)*$H115</f>
        <v>0</v>
      </c>
      <c r="J115" s="230">
        <f>(SUM('1.  LRAMVA Summary'!E$54:E$71)+SUM('1.  LRAMVA Summary'!E$72:E$73)*(MONTH($E115)-1)/12)*$H115</f>
        <v>0</v>
      </c>
      <c r="K115" s="230">
        <f>(SUM('1.  LRAMVA Summary'!F$54:F$71)+SUM('1.  LRAMVA Summary'!F$72:F$73)*(MONTH($E115)-1)/12)*$H115</f>
        <v>0</v>
      </c>
      <c r="L115" s="230">
        <f>(SUM('1.  LRAMVA Summary'!G$54:G$71)+SUM('1.  LRAMVA Summary'!G$72:G$73)*(MONTH($E115)-1)/12)*$H115</f>
        <v>0</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0</v>
      </c>
    </row>
    <row r="116" spans="2:23" s="9" customFormat="1">
      <c r="B116" s="66"/>
      <c r="E116" s="214">
        <v>43070</v>
      </c>
      <c r="F116" s="214" t="s">
        <v>184</v>
      </c>
      <c r="G116" s="215" t="s">
        <v>69</v>
      </c>
      <c r="H116" s="240">
        <f t="shared" si="52"/>
        <v>1.25E-3</v>
      </c>
      <c r="I116" s="230">
        <f>(SUM('1.  LRAMVA Summary'!D$54:D$71)+SUM('1.  LRAMVA Summary'!D$72:D$73)*(MONTH($E116)-1)/12)*$H116</f>
        <v>0</v>
      </c>
      <c r="J116" s="230">
        <f>(SUM('1.  LRAMVA Summary'!E$54:E$71)+SUM('1.  LRAMVA Summary'!E$72:E$73)*(MONTH($E116)-1)/12)*$H116</f>
        <v>0</v>
      </c>
      <c r="K116" s="230">
        <f>(SUM('1.  LRAMVA Summary'!F$54:F$71)+SUM('1.  LRAMVA Summary'!F$72:F$73)*(MONTH($E116)-1)/12)*$H116</f>
        <v>0</v>
      </c>
      <c r="L116" s="230">
        <f>(SUM('1.  LRAMVA Summary'!G$54:G$71)+SUM('1.  LRAMVA Summary'!G$72:G$73)*(MONTH($E116)-1)/12)*$H116</f>
        <v>0</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0</v>
      </c>
    </row>
    <row r="117" spans="2:23" s="9" customFormat="1" ht="15.75" thickBot="1">
      <c r="B117" s="66"/>
      <c r="E117" s="216" t="s">
        <v>467</v>
      </c>
      <c r="F117" s="216"/>
      <c r="G117" s="217"/>
      <c r="H117" s="218"/>
      <c r="I117" s="219">
        <f>SUM(I104:I116)</f>
        <v>0</v>
      </c>
      <c r="J117" s="219">
        <f>SUM(J104:J116)</f>
        <v>0</v>
      </c>
      <c r="K117" s="219">
        <f t="shared" ref="K117:O117" si="53">SUM(K104:K116)</f>
        <v>0</v>
      </c>
      <c r="L117" s="219">
        <f t="shared" si="53"/>
        <v>0</v>
      </c>
      <c r="M117" s="219">
        <f t="shared" si="53"/>
        <v>0</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0</v>
      </c>
    </row>
    <row r="118" spans="2:23" s="9" customFormat="1" ht="15.7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431</v>
      </c>
      <c r="F119" s="225"/>
      <c r="G119" s="226"/>
      <c r="H119" s="227"/>
      <c r="I119" s="228">
        <f>I117+I118</f>
        <v>0</v>
      </c>
      <c r="J119" s="228">
        <f t="shared" ref="J119" si="55">J117+J118</f>
        <v>0</v>
      </c>
      <c r="K119" s="228">
        <f t="shared" ref="K119" si="56">K117+K118</f>
        <v>0</v>
      </c>
      <c r="L119" s="228">
        <f t="shared" ref="L119" si="57">L117+L118</f>
        <v>0</v>
      </c>
      <c r="M119" s="228">
        <f t="shared" ref="M119" si="58">M117+M118</f>
        <v>0</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0</v>
      </c>
    </row>
    <row r="120" spans="2:23" s="9" customFormat="1">
      <c r="B120" s="66"/>
      <c r="E120" s="214">
        <v>43101</v>
      </c>
      <c r="F120" s="214" t="s">
        <v>185</v>
      </c>
      <c r="G120" s="215" t="s">
        <v>65</v>
      </c>
      <c r="H120" s="240">
        <f>$C$43/12</f>
        <v>1.25E-3</v>
      </c>
      <c r="I120" s="230">
        <f>(SUM('1.  LRAMVA Summary'!D$54:D$74)+SUM('1.  LRAMVA Summary'!D$75:D$76)*(MONTH($E120)-1)/12)*$H120</f>
        <v>0</v>
      </c>
      <c r="J120" s="230">
        <f>(SUM('1.  LRAMVA Summary'!E$54:E$74)+SUM('1.  LRAMVA Summary'!E$75:E$76)*(MONTH($E120)-1)/12)*$H120</f>
        <v>0</v>
      </c>
      <c r="K120" s="230">
        <f>(SUM('1.  LRAMVA Summary'!F$54:F$74)+SUM('1.  LRAMVA Summary'!F$75:F$76)*(MONTH($E120)-1)/12)*$H120</f>
        <v>0</v>
      </c>
      <c r="L120" s="230">
        <f>(SUM('1.  LRAMVA Summary'!G$54:G$74)+SUM('1.  LRAMVA Summary'!G$75:G$76)*(MONTH($E120)-1)/12)*$H120</f>
        <v>0</v>
      </c>
      <c r="M120" s="230">
        <f>(SUM('1.  LRAMVA Summary'!H$54:H$74)+SUM('1.  LRAMVA Summary'!H$75:H$76)*(MONTH($E120)-1)/12)*$H120</f>
        <v>0</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0</v>
      </c>
    </row>
    <row r="121" spans="2:23" s="9" customFormat="1">
      <c r="B121" s="66"/>
      <c r="E121" s="214">
        <v>43132</v>
      </c>
      <c r="F121" s="214" t="s">
        <v>185</v>
      </c>
      <c r="G121" s="215" t="s">
        <v>65</v>
      </c>
      <c r="H121" s="240">
        <f t="shared" ref="H121:H122" si="62">$C$43/12</f>
        <v>1.25E-3</v>
      </c>
      <c r="I121" s="230">
        <f>(SUM('1.  LRAMVA Summary'!D$54:D$74)+SUM('1.  LRAMVA Summary'!D$75:D$76)*(MONTH($E121)-1)/12)*$H121</f>
        <v>37.864381338786394</v>
      </c>
      <c r="J121" s="230">
        <f>(SUM('1.  LRAMVA Summary'!E$54:E$74)+SUM('1.  LRAMVA Summary'!E$75:E$76)*(MONTH($E121)-1)/12)*$H121</f>
        <v>44.057372787010792</v>
      </c>
      <c r="K121" s="230">
        <f>(SUM('1.  LRAMVA Summary'!F$54:F$74)+SUM('1.  LRAMVA Summary'!F$75:F$76)*(MONTH($E121)-1)/12)*$H121</f>
        <v>-2.0215598317742236</v>
      </c>
      <c r="L121" s="230">
        <f>(SUM('1.  LRAMVA Summary'!G$54:G$74)+SUM('1.  LRAMVA Summary'!G$75:G$76)*(MONTH($E121)-1)/12)*$H121</f>
        <v>2.562705562567333</v>
      </c>
      <c r="M121" s="230">
        <f>(SUM('1.  LRAMVA Summary'!H$54:H$74)+SUM('1.  LRAMVA Summary'!H$75:H$76)*(MONTH($E121)-1)/12)*$H121</f>
        <v>2.4563859091010398</v>
      </c>
      <c r="N121" s="230">
        <f>(SUM('1.  LRAMVA Summary'!I$54:I$74)+SUM('1.  LRAMVA Summary'!I$75:I$76)*(MONTH($E121)-1)/12)*$H121</f>
        <v>12.197733351242476</v>
      </c>
      <c r="O121" s="230">
        <f>(SUM('1.  LRAMVA Summary'!J$54:J$74)+SUM('1.  LRAMVA Summary'!J$75:J$76)*(MONTH($E121)-1)/12)*$H121</f>
        <v>4.5715198452311521</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101.68853896216496</v>
      </c>
    </row>
    <row r="122" spans="2:23" s="9" customFormat="1">
      <c r="B122" s="66"/>
      <c r="E122" s="214">
        <v>43160</v>
      </c>
      <c r="F122" s="214" t="s">
        <v>185</v>
      </c>
      <c r="G122" s="215" t="s">
        <v>65</v>
      </c>
      <c r="H122" s="240">
        <f t="shared" si="62"/>
        <v>1.25E-3</v>
      </c>
      <c r="I122" s="230">
        <f>(SUM('1.  LRAMVA Summary'!D$54:D$74)+SUM('1.  LRAMVA Summary'!D$75:D$76)*(MONTH($E122)-1)/12)*$H122</f>
        <v>75.728762677572789</v>
      </c>
      <c r="J122" s="230">
        <f>(SUM('1.  LRAMVA Summary'!E$54:E$74)+SUM('1.  LRAMVA Summary'!E$75:E$76)*(MONTH($E122)-1)/12)*$H122</f>
        <v>88.114745574021583</v>
      </c>
      <c r="K122" s="230">
        <f>(SUM('1.  LRAMVA Summary'!F$54:F$74)+SUM('1.  LRAMVA Summary'!F$75:F$76)*(MONTH($E122)-1)/12)*$H122</f>
        <v>-4.0431196635484472</v>
      </c>
      <c r="L122" s="230">
        <f>(SUM('1.  LRAMVA Summary'!G$54:G$74)+SUM('1.  LRAMVA Summary'!G$75:G$76)*(MONTH($E122)-1)/12)*$H122</f>
        <v>5.1254111251346659</v>
      </c>
      <c r="M122" s="230">
        <f>(SUM('1.  LRAMVA Summary'!H$54:H$74)+SUM('1.  LRAMVA Summary'!H$75:H$76)*(MONTH($E122)-1)/12)*$H122</f>
        <v>4.9127718182020796</v>
      </c>
      <c r="N122" s="230">
        <f>(SUM('1.  LRAMVA Summary'!I$54:I$74)+SUM('1.  LRAMVA Summary'!I$75:I$76)*(MONTH($E122)-1)/12)*$H122</f>
        <v>24.395466702484953</v>
      </c>
      <c r="O122" s="230">
        <f>(SUM('1.  LRAMVA Summary'!J$54:J$74)+SUM('1.  LRAMVA Summary'!J$75:J$76)*(MONTH($E122)-1)/12)*$H122</f>
        <v>9.1430396904623041</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203.37707792432991</v>
      </c>
    </row>
    <row r="123" spans="2:23" s="8" customFormat="1">
      <c r="B123" s="239"/>
      <c r="E123" s="214">
        <v>43191</v>
      </c>
      <c r="F123" s="214" t="s">
        <v>185</v>
      </c>
      <c r="G123" s="215" t="s">
        <v>66</v>
      </c>
      <c r="H123" s="240">
        <f>$C$44/12</f>
        <v>1.575E-3</v>
      </c>
      <c r="I123" s="230">
        <f>(SUM('1.  LRAMVA Summary'!D$54:D$74)+SUM('1.  LRAMVA Summary'!D$75:D$76)*(MONTH($E123)-1)/12)*$H123</f>
        <v>143.1273614606126</v>
      </c>
      <c r="J123" s="230">
        <f>(SUM('1.  LRAMVA Summary'!E$54:E$74)+SUM('1.  LRAMVA Summary'!E$75:E$76)*(MONTH($E123)-1)/12)*$H123</f>
        <v>166.53686913490083</v>
      </c>
      <c r="K123" s="230">
        <f>(SUM('1.  LRAMVA Summary'!F$54:F$74)+SUM('1.  LRAMVA Summary'!F$75:F$76)*(MONTH($E123)-1)/12)*$H123</f>
        <v>-7.6414961641065657</v>
      </c>
      <c r="L123" s="230">
        <f>(SUM('1.  LRAMVA Summary'!G$54:G$74)+SUM('1.  LRAMVA Summary'!G$75:G$76)*(MONTH($E123)-1)/12)*$H123</f>
        <v>9.68702702650452</v>
      </c>
      <c r="M123" s="230">
        <f>(SUM('1.  LRAMVA Summary'!H$54:H$74)+SUM('1.  LRAMVA Summary'!H$75:H$76)*(MONTH($E123)-1)/12)*$H123</f>
        <v>9.2851387364019295</v>
      </c>
      <c r="N123" s="230">
        <f>(SUM('1.  LRAMVA Summary'!I$54:I$74)+SUM('1.  LRAMVA Summary'!I$75:I$76)*(MONTH($E123)-1)/12)*$H123</f>
        <v>46.107432067696557</v>
      </c>
      <c r="O123" s="230">
        <f>(SUM('1.  LRAMVA Summary'!J$54:J$74)+SUM('1.  LRAMVA Summary'!J$75:J$76)*(MONTH($E123)-1)/12)*$H123</f>
        <v>17.280345014973751</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384.3826772769836</v>
      </c>
    </row>
    <row r="124" spans="2:23" s="9" customFormat="1">
      <c r="B124" s="66"/>
      <c r="E124" s="214">
        <v>43221</v>
      </c>
      <c r="F124" s="214" t="s">
        <v>185</v>
      </c>
      <c r="G124" s="215" t="s">
        <v>66</v>
      </c>
      <c r="H124" s="240">
        <f t="shared" ref="H124:H125" si="64">$C$44/12</f>
        <v>1.575E-3</v>
      </c>
      <c r="I124" s="230">
        <f>(SUM('1.  LRAMVA Summary'!D$54:D$74)+SUM('1.  LRAMVA Summary'!D$75:D$76)*(MONTH($E124)-1)/12)*$H124</f>
        <v>190.83648194748343</v>
      </c>
      <c r="J124" s="230">
        <f>(SUM('1.  LRAMVA Summary'!E$54:E$74)+SUM('1.  LRAMVA Summary'!E$75:E$76)*(MONTH($E124)-1)/12)*$H124</f>
        <v>222.0491588465344</v>
      </c>
      <c r="K124" s="230">
        <f>(SUM('1.  LRAMVA Summary'!F$54:F$74)+SUM('1.  LRAMVA Summary'!F$75:F$76)*(MONTH($E124)-1)/12)*$H124</f>
        <v>-10.188661552142088</v>
      </c>
      <c r="L124" s="230">
        <f>(SUM('1.  LRAMVA Summary'!G$54:G$74)+SUM('1.  LRAMVA Summary'!G$75:G$76)*(MONTH($E124)-1)/12)*$H124</f>
        <v>12.916036035339358</v>
      </c>
      <c r="M124" s="230">
        <f>(SUM('1.  LRAMVA Summary'!H$54:H$74)+SUM('1.  LRAMVA Summary'!H$75:H$76)*(MONTH($E124)-1)/12)*$H124</f>
        <v>12.38018498186924</v>
      </c>
      <c r="N124" s="230">
        <f>(SUM('1.  LRAMVA Summary'!I$54:I$74)+SUM('1.  LRAMVA Summary'!I$75:I$76)*(MONTH($E124)-1)/12)*$H124</f>
        <v>61.476576090262078</v>
      </c>
      <c r="O124" s="230">
        <f>(SUM('1.  LRAMVA Summary'!J$54:J$74)+SUM('1.  LRAMVA Summary'!J$75:J$76)*(MONTH($E124)-1)/12)*$H124</f>
        <v>23.040460019965007</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512.51023636931143</v>
      </c>
    </row>
    <row r="125" spans="2:23" s="238" customFormat="1">
      <c r="B125" s="237"/>
      <c r="E125" s="214">
        <v>43252</v>
      </c>
      <c r="F125" s="214" t="s">
        <v>185</v>
      </c>
      <c r="G125" s="215" t="s">
        <v>66</v>
      </c>
      <c r="H125" s="240">
        <f t="shared" si="64"/>
        <v>1.575E-3</v>
      </c>
      <c r="I125" s="230">
        <f>(SUM('1.  LRAMVA Summary'!D$54:D$74)+SUM('1.  LRAMVA Summary'!D$75:D$76)*(MONTH($E125)-1)/12)*$H125</f>
        <v>238.54560243435427</v>
      </c>
      <c r="J125" s="230">
        <f>(SUM('1.  LRAMVA Summary'!E$54:E$74)+SUM('1.  LRAMVA Summary'!E$75:E$76)*(MONTH($E125)-1)/12)*$H125</f>
        <v>277.56144855816797</v>
      </c>
      <c r="K125" s="230">
        <f>(SUM('1.  LRAMVA Summary'!F$54:F$74)+SUM('1.  LRAMVA Summary'!F$75:F$76)*(MONTH($E125)-1)/12)*$H125</f>
        <v>-12.735826940177608</v>
      </c>
      <c r="L125" s="230">
        <f>(SUM('1.  LRAMVA Summary'!G$54:G$74)+SUM('1.  LRAMVA Summary'!G$75:G$76)*(MONTH($E125)-1)/12)*$H125</f>
        <v>16.1450450441742</v>
      </c>
      <c r="M125" s="230">
        <f>(SUM('1.  LRAMVA Summary'!H$54:H$74)+SUM('1.  LRAMVA Summary'!H$75:H$76)*(MONTH($E125)-1)/12)*$H125</f>
        <v>15.475231227336549</v>
      </c>
      <c r="N125" s="230">
        <f>(SUM('1.  LRAMVA Summary'!I$54:I$74)+SUM('1.  LRAMVA Summary'!I$75:I$76)*(MONTH($E125)-1)/12)*$H125</f>
        <v>76.845720112827593</v>
      </c>
      <c r="O125" s="230">
        <f>(SUM('1.  LRAMVA Summary'!J$54:J$74)+SUM('1.  LRAMVA Summary'!J$75:J$76)*(MONTH($E125)-1)/12)*$H125</f>
        <v>28.80057502495626</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640.63779546163926</v>
      </c>
    </row>
    <row r="126" spans="2:23" s="9" customFormat="1">
      <c r="B126" s="66"/>
      <c r="E126" s="214">
        <v>43282</v>
      </c>
      <c r="F126" s="214" t="s">
        <v>185</v>
      </c>
      <c r="G126" s="215" t="s">
        <v>68</v>
      </c>
      <c r="H126" s="240">
        <f>$C$45/12</f>
        <v>1.575E-3</v>
      </c>
      <c r="I126" s="230">
        <f>(SUM('1.  LRAMVA Summary'!D$54:D$74)+SUM('1.  LRAMVA Summary'!D$75:D$76)*(MONTH($E126)-1)/12)*$H126</f>
        <v>286.25472292122521</v>
      </c>
      <c r="J126" s="230">
        <f>(SUM('1.  LRAMVA Summary'!E$54:E$74)+SUM('1.  LRAMVA Summary'!E$75:E$76)*(MONTH($E126)-1)/12)*$H126</f>
        <v>333.07373826980165</v>
      </c>
      <c r="K126" s="230">
        <f>(SUM('1.  LRAMVA Summary'!F$54:F$74)+SUM('1.  LRAMVA Summary'!F$75:F$76)*(MONTH($E126)-1)/12)*$H126</f>
        <v>-15.282992328213131</v>
      </c>
      <c r="L126" s="230">
        <f>(SUM('1.  LRAMVA Summary'!G$54:G$74)+SUM('1.  LRAMVA Summary'!G$75:G$76)*(MONTH($E126)-1)/12)*$H126</f>
        <v>19.37405405300904</v>
      </c>
      <c r="M126" s="230">
        <f>(SUM('1.  LRAMVA Summary'!H$54:H$74)+SUM('1.  LRAMVA Summary'!H$75:H$76)*(MONTH($E126)-1)/12)*$H126</f>
        <v>18.570277472803859</v>
      </c>
      <c r="N126" s="230">
        <f>(SUM('1.  LRAMVA Summary'!I$54:I$74)+SUM('1.  LRAMVA Summary'!I$75:I$76)*(MONTH($E126)-1)/12)*$H126</f>
        <v>92.214864135393114</v>
      </c>
      <c r="O126" s="230">
        <f>(SUM('1.  LRAMVA Summary'!J$54:J$74)+SUM('1.  LRAMVA Summary'!J$75:J$76)*(MONTH($E126)-1)/12)*$H126</f>
        <v>34.560690029947502</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768.7653545539672</v>
      </c>
    </row>
    <row r="127" spans="2:23" s="9" customFormat="1">
      <c r="B127" s="66"/>
      <c r="E127" s="214">
        <v>43313</v>
      </c>
      <c r="F127" s="214" t="s">
        <v>185</v>
      </c>
      <c r="G127" s="215" t="s">
        <v>68</v>
      </c>
      <c r="H127" s="240">
        <f t="shared" ref="H127:H128" si="65">$C$45/12</f>
        <v>1.575E-3</v>
      </c>
      <c r="I127" s="230">
        <f>(SUM('1.  LRAMVA Summary'!D$54:D$74)+SUM('1.  LRAMVA Summary'!D$75:D$76)*(MONTH($E127)-1)/12)*$H127</f>
        <v>333.96384340809601</v>
      </c>
      <c r="J127" s="230">
        <f>(SUM('1.  LRAMVA Summary'!E$54:E$74)+SUM('1.  LRAMVA Summary'!E$75:E$76)*(MONTH($E127)-1)/12)*$H127</f>
        <v>388.58602798143517</v>
      </c>
      <c r="K127" s="230">
        <f>(SUM('1.  LRAMVA Summary'!F$54:F$74)+SUM('1.  LRAMVA Summary'!F$75:F$76)*(MONTH($E127)-1)/12)*$H127</f>
        <v>-17.830157716248653</v>
      </c>
      <c r="L127" s="230">
        <f>(SUM('1.  LRAMVA Summary'!G$54:G$74)+SUM('1.  LRAMVA Summary'!G$75:G$76)*(MONTH($E127)-1)/12)*$H127</f>
        <v>22.603063061843876</v>
      </c>
      <c r="M127" s="230">
        <f>(SUM('1.  LRAMVA Summary'!H$54:H$74)+SUM('1.  LRAMVA Summary'!H$75:H$76)*(MONTH($E127)-1)/12)*$H127</f>
        <v>21.665323718271171</v>
      </c>
      <c r="N127" s="230">
        <f>(SUM('1.  LRAMVA Summary'!I$54:I$74)+SUM('1.  LRAMVA Summary'!I$75:I$76)*(MONTH($E127)-1)/12)*$H127</f>
        <v>107.58400815795864</v>
      </c>
      <c r="O127" s="230">
        <f>(SUM('1.  LRAMVA Summary'!J$54:J$74)+SUM('1.  LRAMVA Summary'!J$75:J$76)*(MONTH($E127)-1)/12)*$H127</f>
        <v>40.320805034938758</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896.89291364629503</v>
      </c>
    </row>
    <row r="128" spans="2:23" s="9" customFormat="1">
      <c r="B128" s="66"/>
      <c r="E128" s="214">
        <v>43344</v>
      </c>
      <c r="F128" s="214" t="s">
        <v>185</v>
      </c>
      <c r="G128" s="215" t="s">
        <v>68</v>
      </c>
      <c r="H128" s="240">
        <f t="shared" si="65"/>
        <v>1.575E-3</v>
      </c>
      <c r="I128" s="230">
        <f>(SUM('1.  LRAMVA Summary'!D$54:D$74)+SUM('1.  LRAMVA Summary'!D$75:D$76)*(MONTH($E128)-1)/12)*$H128</f>
        <v>381.67296389496687</v>
      </c>
      <c r="J128" s="230">
        <f>(SUM('1.  LRAMVA Summary'!E$54:E$74)+SUM('1.  LRAMVA Summary'!E$75:E$76)*(MONTH($E128)-1)/12)*$H128</f>
        <v>444.09831769306879</v>
      </c>
      <c r="K128" s="230">
        <f>(SUM('1.  LRAMVA Summary'!F$54:F$74)+SUM('1.  LRAMVA Summary'!F$75:F$76)*(MONTH($E128)-1)/12)*$H128</f>
        <v>-20.377323104284176</v>
      </c>
      <c r="L128" s="230">
        <f>(SUM('1.  LRAMVA Summary'!G$54:G$74)+SUM('1.  LRAMVA Summary'!G$75:G$76)*(MONTH($E128)-1)/12)*$H128</f>
        <v>25.832072070678716</v>
      </c>
      <c r="M128" s="230">
        <f>(SUM('1.  LRAMVA Summary'!H$54:H$74)+SUM('1.  LRAMVA Summary'!H$75:H$76)*(MONTH($E128)-1)/12)*$H128</f>
        <v>24.76036996373848</v>
      </c>
      <c r="N128" s="230">
        <f>(SUM('1.  LRAMVA Summary'!I$54:I$74)+SUM('1.  LRAMVA Summary'!I$75:I$76)*(MONTH($E128)-1)/12)*$H128</f>
        <v>122.95315218052416</v>
      </c>
      <c r="O128" s="230">
        <f>(SUM('1.  LRAMVA Summary'!J$54:J$74)+SUM('1.  LRAMVA Summary'!J$75:J$76)*(MONTH($E128)-1)/12)*$H128</f>
        <v>46.080920039930014</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1025.0204727386229</v>
      </c>
    </row>
    <row r="129" spans="2:23" s="9" customFormat="1">
      <c r="B129" s="66"/>
      <c r="E129" s="214">
        <v>43374</v>
      </c>
      <c r="F129" s="214" t="s">
        <v>185</v>
      </c>
      <c r="G129" s="215" t="s">
        <v>69</v>
      </c>
      <c r="H129" s="240">
        <f>$C$46/12</f>
        <v>1.8083333333333335E-3</v>
      </c>
      <c r="I129" s="230">
        <f>(SUM('1.  LRAMVA Summary'!D$54:D$74)+SUM('1.  LRAMVA Summary'!D$75:D$76)*(MONTH($E129)-1)/12)*$H129</f>
        <v>492.99424503099885</v>
      </c>
      <c r="J129" s="230">
        <f>(SUM('1.  LRAMVA Summary'!E$54:E$74)+SUM('1.  LRAMVA Summary'!E$75:E$76)*(MONTH($E129)-1)/12)*$H129</f>
        <v>573.6269936868805</v>
      </c>
      <c r="K129" s="230">
        <f>(SUM('1.  LRAMVA Summary'!F$54:F$74)+SUM('1.  LRAMVA Summary'!F$75:F$76)*(MONTH($E129)-1)/12)*$H129</f>
        <v>-26.320709009700394</v>
      </c>
      <c r="L129" s="230">
        <f>(SUM('1.  LRAMVA Summary'!G$54:G$74)+SUM('1.  LRAMVA Summary'!G$75:G$76)*(MONTH($E129)-1)/12)*$H129</f>
        <v>33.366426424626681</v>
      </c>
      <c r="M129" s="230">
        <f>(SUM('1.  LRAMVA Summary'!H$54:H$74)+SUM('1.  LRAMVA Summary'!H$75:H$76)*(MONTH($E129)-1)/12)*$H129</f>
        <v>31.982144536495539</v>
      </c>
      <c r="N129" s="230">
        <f>(SUM('1.  LRAMVA Summary'!I$54:I$74)+SUM('1.  LRAMVA Summary'!I$75:I$76)*(MONTH($E129)-1)/12)*$H129</f>
        <v>158.814488233177</v>
      </c>
      <c r="O129" s="230">
        <f>(SUM('1.  LRAMVA Summary'!J$54:J$74)+SUM('1.  LRAMVA Summary'!J$75:J$76)*(MONTH($E129)-1)/12)*$H129</f>
        <v>59.521188384909614</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1323.9847772873879</v>
      </c>
    </row>
    <row r="130" spans="2:23" s="9" customFormat="1">
      <c r="B130" s="66"/>
      <c r="E130" s="214">
        <v>43405</v>
      </c>
      <c r="F130" s="214" t="s">
        <v>185</v>
      </c>
      <c r="G130" s="215" t="s">
        <v>69</v>
      </c>
      <c r="H130" s="240">
        <f t="shared" ref="H130:H131" si="66">$C$46/12</f>
        <v>1.8083333333333335E-3</v>
      </c>
      <c r="I130" s="230">
        <f>(SUM('1.  LRAMVA Summary'!D$54:D$74)+SUM('1.  LRAMVA Summary'!D$75:D$76)*(MONTH($E130)-1)/12)*$H130</f>
        <v>547.77138336777648</v>
      </c>
      <c r="J130" s="230">
        <f>(SUM('1.  LRAMVA Summary'!E$54:E$74)+SUM('1.  LRAMVA Summary'!E$75:E$76)*(MONTH($E130)-1)/12)*$H130</f>
        <v>637.36332631875609</v>
      </c>
      <c r="K130" s="230">
        <f>(SUM('1.  LRAMVA Summary'!F$54:F$74)+SUM('1.  LRAMVA Summary'!F$75:F$76)*(MONTH($E130)-1)/12)*$H130</f>
        <v>-29.245232233000436</v>
      </c>
      <c r="L130" s="230">
        <f>(SUM('1.  LRAMVA Summary'!G$54:G$74)+SUM('1.  LRAMVA Summary'!G$75:G$76)*(MONTH($E130)-1)/12)*$H130</f>
        <v>37.073807138474095</v>
      </c>
      <c r="M130" s="230">
        <f>(SUM('1.  LRAMVA Summary'!H$54:H$74)+SUM('1.  LRAMVA Summary'!H$75:H$76)*(MONTH($E130)-1)/12)*$H130</f>
        <v>35.53571615166171</v>
      </c>
      <c r="N130" s="230">
        <f>(SUM('1.  LRAMVA Summary'!I$54:I$74)+SUM('1.  LRAMVA Summary'!I$75:I$76)*(MONTH($E130)-1)/12)*$H130</f>
        <v>176.46054248130781</v>
      </c>
      <c r="O130" s="230">
        <f>(SUM('1.  LRAMVA Summary'!J$54:J$74)+SUM('1.  LRAMVA Summary'!J$75:J$76)*(MONTH($E130)-1)/12)*$H130</f>
        <v>66.134653761010682</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1471.0941969859864</v>
      </c>
    </row>
    <row r="131" spans="2:23" s="9" customFormat="1">
      <c r="B131" s="66"/>
      <c r="E131" s="214">
        <v>43435</v>
      </c>
      <c r="F131" s="214" t="s">
        <v>185</v>
      </c>
      <c r="G131" s="215" t="s">
        <v>69</v>
      </c>
      <c r="H131" s="240">
        <f t="shared" si="66"/>
        <v>1.8083333333333335E-3</v>
      </c>
      <c r="I131" s="230">
        <f>(SUM('1.  LRAMVA Summary'!D$54:D$74)+SUM('1.  LRAMVA Summary'!D$75:D$76)*(MONTH($E131)-1)/12)*$H131</f>
        <v>602.54852170455422</v>
      </c>
      <c r="J131" s="230">
        <f>(SUM('1.  LRAMVA Summary'!E$54:E$74)+SUM('1.  LRAMVA Summary'!E$75:E$76)*(MONTH($E131)-1)/12)*$H131</f>
        <v>701.09965895063169</v>
      </c>
      <c r="K131" s="230">
        <f>(SUM('1.  LRAMVA Summary'!F$54:F$74)+SUM('1.  LRAMVA Summary'!F$75:F$76)*(MONTH($E131)-1)/12)*$H131</f>
        <v>-32.169755456300479</v>
      </c>
      <c r="L131" s="230">
        <f>(SUM('1.  LRAMVA Summary'!G$54:G$74)+SUM('1.  LRAMVA Summary'!G$75:G$76)*(MONTH($E131)-1)/12)*$H131</f>
        <v>40.781187852321494</v>
      </c>
      <c r="M131" s="230">
        <f>(SUM('1.  LRAMVA Summary'!H$54:H$74)+SUM('1.  LRAMVA Summary'!H$75:H$76)*(MONTH($E131)-1)/12)*$H131</f>
        <v>39.08928776682788</v>
      </c>
      <c r="N131" s="230">
        <f>(SUM('1.  LRAMVA Summary'!I$54:I$74)+SUM('1.  LRAMVA Summary'!I$75:I$76)*(MONTH($E131)-1)/12)*$H131</f>
        <v>194.10659672943859</v>
      </c>
      <c r="O131" s="230">
        <f>(SUM('1.  LRAMVA Summary'!J$54:J$74)+SUM('1.  LRAMVA Summary'!J$75:J$76)*(MONTH($E131)-1)/12)*$H131</f>
        <v>72.748119137111743</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1618.2036166845851</v>
      </c>
    </row>
    <row r="132" spans="2:23" s="9" customFormat="1" ht="15.75" thickBot="1">
      <c r="B132" s="66"/>
      <c r="E132" s="216" t="s">
        <v>468</v>
      </c>
      <c r="F132" s="216"/>
      <c r="G132" s="217"/>
      <c r="H132" s="218"/>
      <c r="I132" s="219">
        <f>SUM(I119:I131)</f>
        <v>3331.3082701864269</v>
      </c>
      <c r="J132" s="219">
        <f>SUM(J119:J131)</f>
        <v>3876.1676578012093</v>
      </c>
      <c r="K132" s="219">
        <f t="shared" ref="K132:O132" si="67">SUM(K119:K131)</f>
        <v>-177.85683399949619</v>
      </c>
      <c r="L132" s="219">
        <f t="shared" si="67"/>
        <v>225.46683539467395</v>
      </c>
      <c r="M132" s="219">
        <f t="shared" si="67"/>
        <v>216.11283228270949</v>
      </c>
      <c r="N132" s="219">
        <f t="shared" si="67"/>
        <v>1073.1565802423129</v>
      </c>
      <c r="O132" s="219">
        <f t="shared" si="67"/>
        <v>402.20231598343679</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8946.5576578912733</v>
      </c>
    </row>
    <row r="133" spans="2:23" s="9" customFormat="1" ht="15.7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432</v>
      </c>
      <c r="F134" s="225"/>
      <c r="G134" s="226"/>
      <c r="H134" s="227"/>
      <c r="I134" s="228">
        <f>I132+I133</f>
        <v>3331.3082701864269</v>
      </c>
      <c r="J134" s="228">
        <f t="shared" ref="J134" si="69">J132+J133</f>
        <v>3876.1676578012093</v>
      </c>
      <c r="K134" s="228">
        <f t="shared" ref="K134" si="70">K132+K133</f>
        <v>-177.85683399949619</v>
      </c>
      <c r="L134" s="228">
        <f t="shared" ref="L134" si="71">L132+L133</f>
        <v>225.46683539467395</v>
      </c>
      <c r="M134" s="228">
        <f t="shared" ref="M134" si="72">M132+M133</f>
        <v>216.11283228270949</v>
      </c>
      <c r="N134" s="228">
        <f t="shared" ref="N134" si="73">N132+N133</f>
        <v>1073.1565802423129</v>
      </c>
      <c r="O134" s="228">
        <f t="shared" ref="O134:V134" si="74">O132+O133</f>
        <v>402.20231598343679</v>
      </c>
      <c r="P134" s="228">
        <f t="shared" si="74"/>
        <v>0</v>
      </c>
      <c r="Q134" s="228">
        <f t="shared" si="74"/>
        <v>0</v>
      </c>
      <c r="R134" s="228">
        <f t="shared" si="74"/>
        <v>0</v>
      </c>
      <c r="S134" s="228">
        <f t="shared" si="74"/>
        <v>0</v>
      </c>
      <c r="T134" s="228">
        <f t="shared" si="74"/>
        <v>0</v>
      </c>
      <c r="U134" s="228">
        <f t="shared" si="74"/>
        <v>0</v>
      </c>
      <c r="V134" s="228">
        <f t="shared" si="74"/>
        <v>0</v>
      </c>
      <c r="W134" s="228">
        <f>W132+W133</f>
        <v>8946.5576578912733</v>
      </c>
    </row>
    <row r="135" spans="2:23" s="9" customFormat="1">
      <c r="B135" s="66"/>
      <c r="E135" s="214">
        <v>43466</v>
      </c>
      <c r="F135" s="214" t="s">
        <v>186</v>
      </c>
      <c r="G135" s="215" t="s">
        <v>65</v>
      </c>
      <c r="H135" s="240">
        <f>$C$47/12</f>
        <v>2.0416666666666669E-3</v>
      </c>
      <c r="I135" s="230">
        <f>(SUM('1.  LRAMVA Summary'!D$54:D$77)+SUM('1.  LRAMVA Summary'!D$78:D$79)*(MONTH($E135)-1)/12)*$H135</f>
        <v>742.14187424021338</v>
      </c>
      <c r="J135" s="230">
        <f>(SUM('1.  LRAMVA Summary'!E$54:E$77)+SUM('1.  LRAMVA Summary'!E$78:E$79)*(MONTH($E135)-1)/12)*$H135</f>
        <v>863.52450662541162</v>
      </c>
      <c r="K135" s="230">
        <f>(SUM('1.  LRAMVA Summary'!F$54:F$77)+SUM('1.  LRAMVA Summary'!F$78:F$79)*(MONTH($E135)-1)/12)*$H135</f>
        <v>-39.622572702774789</v>
      </c>
      <c r="L135" s="230">
        <f>(SUM('1.  LRAMVA Summary'!G$54:G$77)+SUM('1.  LRAMVA Summary'!G$78:G$79)*(MONTH($E135)-1)/12)*$H135</f>
        <v>50.229029026319736</v>
      </c>
      <c r="M135" s="230">
        <f>(SUM('1.  LRAMVA Summary'!H$54:H$77)+SUM('1.  LRAMVA Summary'!H$78:H$79)*(MONTH($E135)-1)/12)*$H135</f>
        <v>48.145163818380382</v>
      </c>
      <c r="N135" s="230">
        <f>(SUM('1.  LRAMVA Summary'!I$54:I$77)+SUM('1.  LRAMVA Summary'!I$78:I$79)*(MONTH($E135)-1)/12)*$H135</f>
        <v>239.07557368435252</v>
      </c>
      <c r="O135" s="230">
        <f>(SUM('1.  LRAMVA Summary'!J$54:J$77)+SUM('1.  LRAMVA Summary'!J$78:J$79)*(MONTH($E135)-1)/12)*$H135</f>
        <v>89.601788966530592</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1993.0953636584334</v>
      </c>
    </row>
    <row r="136" spans="2:23" s="9" customFormat="1">
      <c r="B136" s="66"/>
      <c r="E136" s="214">
        <v>43497</v>
      </c>
      <c r="F136" s="214" t="s">
        <v>186</v>
      </c>
      <c r="G136" s="215" t="s">
        <v>65</v>
      </c>
      <c r="H136" s="240">
        <f t="shared" ref="H136:H137" si="75">$C$47/12</f>
        <v>2.0416666666666669E-3</v>
      </c>
      <c r="I136" s="230">
        <f>(SUM('1.  LRAMVA Summary'!D$54:D$77)+SUM('1.  LRAMVA Summary'!D$78:D$79)*(MONTH($E136)-1)/12)*$H136</f>
        <v>742.14187424021338</v>
      </c>
      <c r="J136" s="230">
        <f>(SUM('1.  LRAMVA Summary'!E$54:E$77)+SUM('1.  LRAMVA Summary'!E$78:E$79)*(MONTH($E136)-1)/12)*$H136</f>
        <v>863.52450662541162</v>
      </c>
      <c r="K136" s="230">
        <f>(SUM('1.  LRAMVA Summary'!F$54:F$77)+SUM('1.  LRAMVA Summary'!F$78:F$79)*(MONTH($E136)-1)/12)*$H136</f>
        <v>-39.622572702774789</v>
      </c>
      <c r="L136" s="230">
        <f>(SUM('1.  LRAMVA Summary'!G$54:G$77)+SUM('1.  LRAMVA Summary'!G$78:G$79)*(MONTH($E136)-1)/12)*$H136</f>
        <v>50.229029026319736</v>
      </c>
      <c r="M136" s="230">
        <f>(SUM('1.  LRAMVA Summary'!H$54:H$77)+SUM('1.  LRAMVA Summary'!H$78:H$79)*(MONTH($E136)-1)/12)*$H136</f>
        <v>48.145163818380382</v>
      </c>
      <c r="N136" s="230">
        <f>(SUM('1.  LRAMVA Summary'!I$54:I$77)+SUM('1.  LRAMVA Summary'!I$78:I$79)*(MONTH($E136)-1)/12)*$H136</f>
        <v>239.07557368435252</v>
      </c>
      <c r="O136" s="230">
        <f>(SUM('1.  LRAMVA Summary'!J$54:J$77)+SUM('1.  LRAMVA Summary'!J$78:J$79)*(MONTH($E136)-1)/12)*$H136</f>
        <v>89.601788966530592</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1993.0953636584334</v>
      </c>
    </row>
    <row r="137" spans="2:23" s="9" customFormat="1">
      <c r="B137" s="66"/>
      <c r="E137" s="214">
        <v>43525</v>
      </c>
      <c r="F137" s="214" t="s">
        <v>186</v>
      </c>
      <c r="G137" s="215" t="s">
        <v>65</v>
      </c>
      <c r="H137" s="240">
        <f t="shared" si="75"/>
        <v>2.0416666666666669E-3</v>
      </c>
      <c r="I137" s="230">
        <f>(SUM('1.  LRAMVA Summary'!D$54:D$77)+SUM('1.  LRAMVA Summary'!D$78:D$79)*(MONTH($E137)-1)/12)*$H137</f>
        <v>742.14187424021338</v>
      </c>
      <c r="J137" s="230">
        <f>(SUM('1.  LRAMVA Summary'!E$54:E$77)+SUM('1.  LRAMVA Summary'!E$78:E$79)*(MONTH($E137)-1)/12)*$H137</f>
        <v>863.52450662541162</v>
      </c>
      <c r="K137" s="230">
        <f>(SUM('1.  LRAMVA Summary'!F$54:F$77)+SUM('1.  LRAMVA Summary'!F$78:F$79)*(MONTH($E137)-1)/12)*$H137</f>
        <v>-39.622572702774789</v>
      </c>
      <c r="L137" s="230">
        <f>(SUM('1.  LRAMVA Summary'!G$54:G$77)+SUM('1.  LRAMVA Summary'!G$78:G$79)*(MONTH($E137)-1)/12)*$H137</f>
        <v>50.229029026319736</v>
      </c>
      <c r="M137" s="230">
        <f>(SUM('1.  LRAMVA Summary'!H$54:H$77)+SUM('1.  LRAMVA Summary'!H$78:H$79)*(MONTH($E137)-1)/12)*$H137</f>
        <v>48.145163818380382</v>
      </c>
      <c r="N137" s="230">
        <f>(SUM('1.  LRAMVA Summary'!I$54:I$77)+SUM('1.  LRAMVA Summary'!I$78:I$79)*(MONTH($E137)-1)/12)*$H137</f>
        <v>239.07557368435252</v>
      </c>
      <c r="O137" s="230">
        <f>(SUM('1.  LRAMVA Summary'!J$54:J$77)+SUM('1.  LRAMVA Summary'!J$78:J$79)*(MONTH($E137)-1)/12)*$H137</f>
        <v>89.601788966530592</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1993.0953636584334</v>
      </c>
    </row>
    <row r="138" spans="2:23" s="8" customFormat="1">
      <c r="B138" s="239"/>
      <c r="E138" s="214">
        <v>43556</v>
      </c>
      <c r="F138" s="214" t="s">
        <v>186</v>
      </c>
      <c r="G138" s="215" t="s">
        <v>66</v>
      </c>
      <c r="H138" s="240">
        <f>$C$48/12</f>
        <v>1.8166666666666667E-3</v>
      </c>
      <c r="I138" s="230">
        <f>(SUM('1.  LRAMVA Summary'!D$54:D$77)+SUM('1.  LRAMVA Summary'!D$78:D$79)*(MONTH($E138)-1)/12)*$H138</f>
        <v>660.35481054843478</v>
      </c>
      <c r="J138" s="230">
        <f>(SUM('1.  LRAMVA Summary'!E$54:E$77)+SUM('1.  LRAMVA Summary'!E$78:E$79)*(MONTH($E138)-1)/12)*$H138</f>
        <v>768.36058140546822</v>
      </c>
      <c r="K138" s="230">
        <f>(SUM('1.  LRAMVA Summary'!F$54:F$77)+SUM('1.  LRAMVA Summary'!F$78:F$79)*(MONTH($E138)-1)/12)*$H138</f>
        <v>-35.25600346614246</v>
      </c>
      <c r="L138" s="230">
        <f>(SUM('1.  LRAMVA Summary'!G$54:G$77)+SUM('1.  LRAMVA Summary'!G$78:G$79)*(MONTH($E138)-1)/12)*$H138</f>
        <v>44.693585011174292</v>
      </c>
      <c r="M138" s="230">
        <f>(SUM('1.  LRAMVA Summary'!H$54:H$77)+SUM('1.  LRAMVA Summary'!H$78:H$79)*(MONTH($E138)-1)/12)*$H138</f>
        <v>42.839370254722134</v>
      </c>
      <c r="N138" s="230">
        <f>(SUM('1.  LRAMVA Summary'!I$54:I$77)+SUM('1.  LRAMVA Summary'!I$78:I$79)*(MONTH($E138)-1)/12)*$H138</f>
        <v>212.72846964566875</v>
      </c>
      <c r="O138" s="230">
        <f>(SUM('1.  LRAMVA Summary'!J$54:J$77)+SUM('1.  LRAMVA Summary'!J$78:J$79)*(MONTH($E138)-1)/12)*$H138</f>
        <v>79.727306100831299</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1773.4481195001572</v>
      </c>
    </row>
    <row r="139" spans="2:23" s="9" customFormat="1">
      <c r="B139" s="66"/>
      <c r="E139" s="214">
        <v>43586</v>
      </c>
      <c r="F139" s="214" t="s">
        <v>186</v>
      </c>
      <c r="G139" s="215" t="s">
        <v>66</v>
      </c>
      <c r="H139" s="240">
        <f>$C$48/12</f>
        <v>1.8166666666666667E-3</v>
      </c>
      <c r="I139" s="230">
        <f>(SUM('1.  LRAMVA Summary'!D$54:D$77)+SUM('1.  LRAMVA Summary'!D$78:D$79)*(MONTH($E139)-1)/12)*$H139</f>
        <v>660.35481054843478</v>
      </c>
      <c r="J139" s="230">
        <f>(SUM('1.  LRAMVA Summary'!E$54:E$77)+SUM('1.  LRAMVA Summary'!E$78:E$79)*(MONTH($E139)-1)/12)*$H139</f>
        <v>768.36058140546822</v>
      </c>
      <c r="K139" s="230">
        <f>(SUM('1.  LRAMVA Summary'!F$54:F$77)+SUM('1.  LRAMVA Summary'!F$78:F$79)*(MONTH($E139)-1)/12)*$H139</f>
        <v>-35.25600346614246</v>
      </c>
      <c r="L139" s="230">
        <f>(SUM('1.  LRAMVA Summary'!G$54:G$77)+SUM('1.  LRAMVA Summary'!G$78:G$79)*(MONTH($E139)-1)/12)*$H139</f>
        <v>44.693585011174292</v>
      </c>
      <c r="M139" s="230">
        <f>(SUM('1.  LRAMVA Summary'!H$54:H$77)+SUM('1.  LRAMVA Summary'!H$78:H$79)*(MONTH($E139)-1)/12)*$H139</f>
        <v>42.839370254722134</v>
      </c>
      <c r="N139" s="230">
        <f>(SUM('1.  LRAMVA Summary'!I$54:I$77)+SUM('1.  LRAMVA Summary'!I$78:I$79)*(MONTH($E139)-1)/12)*$H139</f>
        <v>212.72846964566875</v>
      </c>
      <c r="O139" s="230">
        <f>(SUM('1.  LRAMVA Summary'!J$54:J$77)+SUM('1.  LRAMVA Summary'!J$78:J$79)*(MONTH($E139)-1)/12)*$H139</f>
        <v>79.727306100831299</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1773.4481195001572</v>
      </c>
    </row>
    <row r="140" spans="2:23" s="9" customFormat="1">
      <c r="B140" s="66"/>
      <c r="E140" s="214">
        <v>43617</v>
      </c>
      <c r="F140" s="214" t="s">
        <v>186</v>
      </c>
      <c r="G140" s="215" t="s">
        <v>66</v>
      </c>
      <c r="H140" s="240">
        <f t="shared" ref="H140" si="77">$C$48/12</f>
        <v>1.8166666666666667E-3</v>
      </c>
      <c r="I140" s="230">
        <f>(SUM('1.  LRAMVA Summary'!D$54:D$77)+SUM('1.  LRAMVA Summary'!D$78:D$79)*(MONTH($E140)-1)/12)*$H140</f>
        <v>660.35481054843478</v>
      </c>
      <c r="J140" s="230">
        <f>(SUM('1.  LRAMVA Summary'!E$54:E$77)+SUM('1.  LRAMVA Summary'!E$78:E$79)*(MONTH($E140)-1)/12)*$H140</f>
        <v>768.36058140546822</v>
      </c>
      <c r="K140" s="230">
        <f>(SUM('1.  LRAMVA Summary'!F$54:F$77)+SUM('1.  LRAMVA Summary'!F$78:F$79)*(MONTH($E140)-1)/12)*$H140</f>
        <v>-35.25600346614246</v>
      </c>
      <c r="L140" s="230">
        <f>(SUM('1.  LRAMVA Summary'!G$54:G$77)+SUM('1.  LRAMVA Summary'!G$78:G$79)*(MONTH($E140)-1)/12)*$H140</f>
        <v>44.693585011174292</v>
      </c>
      <c r="M140" s="230">
        <f>(SUM('1.  LRAMVA Summary'!H$54:H$77)+SUM('1.  LRAMVA Summary'!H$78:H$79)*(MONTH($E140)-1)/12)*$H140</f>
        <v>42.839370254722134</v>
      </c>
      <c r="N140" s="230">
        <f>(SUM('1.  LRAMVA Summary'!I$54:I$77)+SUM('1.  LRAMVA Summary'!I$78:I$79)*(MONTH($E140)-1)/12)*$H140</f>
        <v>212.72846964566875</v>
      </c>
      <c r="O140" s="230">
        <f>(SUM('1.  LRAMVA Summary'!J$54:J$77)+SUM('1.  LRAMVA Summary'!J$78:J$79)*(MONTH($E140)-1)/12)*$H140</f>
        <v>79.727306100831299</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1773.4481195001572</v>
      </c>
    </row>
    <row r="141" spans="2:23" s="9" customFormat="1">
      <c r="B141" s="66"/>
      <c r="E141" s="214">
        <v>43647</v>
      </c>
      <c r="F141" s="214" t="s">
        <v>186</v>
      </c>
      <c r="G141" s="215" t="s">
        <v>68</v>
      </c>
      <c r="H141" s="240">
        <f>$C$49/12</f>
        <v>1.8166666666666667E-3</v>
      </c>
      <c r="I141" s="230">
        <f>(SUM('1.  LRAMVA Summary'!D$54:D$77)+SUM('1.  LRAMVA Summary'!D$78:D$79)*(MONTH($E141)-1)/12)*$H141</f>
        <v>660.35481054843478</v>
      </c>
      <c r="J141" s="230">
        <f>(SUM('1.  LRAMVA Summary'!E$54:E$77)+SUM('1.  LRAMVA Summary'!E$78:E$79)*(MONTH($E141)-1)/12)*$H141</f>
        <v>768.36058140546822</v>
      </c>
      <c r="K141" s="230">
        <f>(SUM('1.  LRAMVA Summary'!F$54:F$77)+SUM('1.  LRAMVA Summary'!F$78:F$79)*(MONTH($E141)-1)/12)*$H141</f>
        <v>-35.25600346614246</v>
      </c>
      <c r="L141" s="230">
        <f>(SUM('1.  LRAMVA Summary'!G$54:G$77)+SUM('1.  LRAMVA Summary'!G$78:G$79)*(MONTH($E141)-1)/12)*$H141</f>
        <v>44.693585011174292</v>
      </c>
      <c r="M141" s="230">
        <f>(SUM('1.  LRAMVA Summary'!H$54:H$77)+SUM('1.  LRAMVA Summary'!H$78:H$79)*(MONTH($E141)-1)/12)*$H141</f>
        <v>42.839370254722134</v>
      </c>
      <c r="N141" s="230">
        <f>(SUM('1.  LRAMVA Summary'!I$54:I$77)+SUM('1.  LRAMVA Summary'!I$78:I$79)*(MONTH($E141)-1)/12)*$H141</f>
        <v>212.72846964566875</v>
      </c>
      <c r="O141" s="230">
        <f>(SUM('1.  LRAMVA Summary'!J$54:J$77)+SUM('1.  LRAMVA Summary'!J$78:J$79)*(MONTH($E141)-1)/12)*$H141</f>
        <v>79.727306100831299</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1773.4481195001572</v>
      </c>
    </row>
    <row r="142" spans="2:23" s="9" customFormat="1">
      <c r="B142" s="66"/>
      <c r="E142" s="214">
        <v>43678</v>
      </c>
      <c r="F142" s="214" t="s">
        <v>186</v>
      </c>
      <c r="G142" s="215" t="s">
        <v>68</v>
      </c>
      <c r="H142" s="240">
        <f t="shared" ref="H142" si="78">$C$49/12</f>
        <v>1.8166666666666667E-3</v>
      </c>
      <c r="I142" s="230">
        <f>(SUM('1.  LRAMVA Summary'!D$54:D$77)+SUM('1.  LRAMVA Summary'!D$78:D$79)*(MONTH($E142)-1)/12)*$H142</f>
        <v>660.35481054843478</v>
      </c>
      <c r="J142" s="230">
        <f>(SUM('1.  LRAMVA Summary'!E$54:E$77)+SUM('1.  LRAMVA Summary'!E$78:E$79)*(MONTH($E142)-1)/12)*$H142</f>
        <v>768.36058140546822</v>
      </c>
      <c r="K142" s="230">
        <f>(SUM('1.  LRAMVA Summary'!F$54:F$77)+SUM('1.  LRAMVA Summary'!F$78:F$79)*(MONTH($E142)-1)/12)*$H142</f>
        <v>-35.25600346614246</v>
      </c>
      <c r="L142" s="230">
        <f>(SUM('1.  LRAMVA Summary'!G$54:G$77)+SUM('1.  LRAMVA Summary'!G$78:G$79)*(MONTH($E142)-1)/12)*$H142</f>
        <v>44.693585011174292</v>
      </c>
      <c r="M142" s="230">
        <f>(SUM('1.  LRAMVA Summary'!H$54:H$77)+SUM('1.  LRAMVA Summary'!H$78:H$79)*(MONTH($E142)-1)/12)*$H142</f>
        <v>42.839370254722134</v>
      </c>
      <c r="N142" s="230">
        <f>(SUM('1.  LRAMVA Summary'!I$54:I$77)+SUM('1.  LRAMVA Summary'!I$78:I$79)*(MONTH($E142)-1)/12)*$H142</f>
        <v>212.72846964566875</v>
      </c>
      <c r="O142" s="230">
        <f>(SUM('1.  LRAMVA Summary'!J$54:J$77)+SUM('1.  LRAMVA Summary'!J$78:J$79)*(MONTH($E142)-1)/12)*$H142</f>
        <v>79.727306100831299</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1773.4481195001572</v>
      </c>
    </row>
    <row r="143" spans="2:23" s="9" customFormat="1">
      <c r="B143" s="66"/>
      <c r="E143" s="214">
        <v>43709</v>
      </c>
      <c r="F143" s="214" t="s">
        <v>186</v>
      </c>
      <c r="G143" s="215" t="s">
        <v>68</v>
      </c>
      <c r="H143" s="240">
        <f>$C$49/12</f>
        <v>1.8166666666666667E-3</v>
      </c>
      <c r="I143" s="230">
        <f>(SUM('1.  LRAMVA Summary'!D$54:D$77)+SUM('1.  LRAMVA Summary'!D$78:D$79)*(MONTH($E143)-1)/12)*$H143</f>
        <v>660.35481054843478</v>
      </c>
      <c r="J143" s="230">
        <f>(SUM('1.  LRAMVA Summary'!E$54:E$77)+SUM('1.  LRAMVA Summary'!E$78:E$79)*(MONTH($E143)-1)/12)*$H143</f>
        <v>768.36058140546822</v>
      </c>
      <c r="K143" s="230">
        <f>(SUM('1.  LRAMVA Summary'!F$54:F$77)+SUM('1.  LRAMVA Summary'!F$78:F$79)*(MONTH($E143)-1)/12)*$H143</f>
        <v>-35.25600346614246</v>
      </c>
      <c r="L143" s="230">
        <f>(SUM('1.  LRAMVA Summary'!G$54:G$77)+SUM('1.  LRAMVA Summary'!G$78:G$79)*(MONTH($E143)-1)/12)*$H143</f>
        <v>44.693585011174292</v>
      </c>
      <c r="M143" s="230">
        <f>(SUM('1.  LRAMVA Summary'!H$54:H$77)+SUM('1.  LRAMVA Summary'!H$78:H$79)*(MONTH($E143)-1)/12)*$H143</f>
        <v>42.839370254722134</v>
      </c>
      <c r="N143" s="230">
        <f>(SUM('1.  LRAMVA Summary'!I$54:I$77)+SUM('1.  LRAMVA Summary'!I$78:I$79)*(MONTH($E143)-1)/12)*$H143</f>
        <v>212.72846964566875</v>
      </c>
      <c r="O143" s="230">
        <f>(SUM('1.  LRAMVA Summary'!J$54:J$77)+SUM('1.  LRAMVA Summary'!J$78:J$79)*(MONTH($E143)-1)/12)*$H143</f>
        <v>79.727306100831299</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1773.4481195001572</v>
      </c>
    </row>
    <row r="144" spans="2:23" s="9" customFormat="1">
      <c r="B144" s="66"/>
      <c r="E144" s="214">
        <v>43739</v>
      </c>
      <c r="F144" s="214" t="s">
        <v>186</v>
      </c>
      <c r="G144" s="215" t="s">
        <v>69</v>
      </c>
      <c r="H144" s="240">
        <f>$C$50/12</f>
        <v>1.8166666666666667E-3</v>
      </c>
      <c r="I144" s="230">
        <f>(SUM('1.  LRAMVA Summary'!D$54:D$77)+SUM('1.  LRAMVA Summary'!D$78:D$79)*(MONTH($E144)-1)/12)*$H144</f>
        <v>660.35481054843478</v>
      </c>
      <c r="J144" s="230">
        <f>(SUM('1.  LRAMVA Summary'!E$54:E$77)+SUM('1.  LRAMVA Summary'!E$78:E$79)*(MONTH($E144)-1)/12)*$H144</f>
        <v>768.36058140546822</v>
      </c>
      <c r="K144" s="230">
        <f>(SUM('1.  LRAMVA Summary'!F$54:F$77)+SUM('1.  LRAMVA Summary'!F$78:F$79)*(MONTH($E144)-1)/12)*$H144</f>
        <v>-35.25600346614246</v>
      </c>
      <c r="L144" s="230">
        <f>(SUM('1.  LRAMVA Summary'!G$54:G$77)+SUM('1.  LRAMVA Summary'!G$78:G$79)*(MONTH($E144)-1)/12)*$H144</f>
        <v>44.693585011174292</v>
      </c>
      <c r="M144" s="230">
        <f>(SUM('1.  LRAMVA Summary'!H$54:H$77)+SUM('1.  LRAMVA Summary'!H$78:H$79)*(MONTH($E144)-1)/12)*$H144</f>
        <v>42.839370254722134</v>
      </c>
      <c r="N144" s="230">
        <f>(SUM('1.  LRAMVA Summary'!I$54:I$77)+SUM('1.  LRAMVA Summary'!I$78:I$79)*(MONTH($E144)-1)/12)*$H144</f>
        <v>212.72846964566875</v>
      </c>
      <c r="O144" s="230">
        <f>(SUM('1.  LRAMVA Summary'!J$54:J$77)+SUM('1.  LRAMVA Summary'!J$78:J$79)*(MONTH($E144)-1)/12)*$H144</f>
        <v>79.727306100831299</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1773.4481195001572</v>
      </c>
    </row>
    <row r="145" spans="2:23" s="9" customFormat="1">
      <c r="B145" s="66"/>
      <c r="E145" s="214">
        <v>43770</v>
      </c>
      <c r="F145" s="214" t="s">
        <v>186</v>
      </c>
      <c r="G145" s="215" t="s">
        <v>69</v>
      </c>
      <c r="H145" s="240">
        <f t="shared" ref="H145:H146" si="79">$C$50/12</f>
        <v>1.8166666666666667E-3</v>
      </c>
      <c r="I145" s="230">
        <f>(SUM('1.  LRAMVA Summary'!D$54:D$77)+SUM('1.  LRAMVA Summary'!D$78:D$79)*(MONTH($E145)-1)/12)*$H145</f>
        <v>660.35481054843478</v>
      </c>
      <c r="J145" s="230">
        <f>(SUM('1.  LRAMVA Summary'!E$54:E$77)+SUM('1.  LRAMVA Summary'!E$78:E$79)*(MONTH($E145)-1)/12)*$H145</f>
        <v>768.36058140546822</v>
      </c>
      <c r="K145" s="230">
        <f>(SUM('1.  LRAMVA Summary'!F$54:F$77)+SUM('1.  LRAMVA Summary'!F$78:F$79)*(MONTH($E145)-1)/12)*$H145</f>
        <v>-35.25600346614246</v>
      </c>
      <c r="L145" s="230">
        <f>(SUM('1.  LRAMVA Summary'!G$54:G$77)+SUM('1.  LRAMVA Summary'!G$78:G$79)*(MONTH($E145)-1)/12)*$H145</f>
        <v>44.693585011174292</v>
      </c>
      <c r="M145" s="230">
        <f>(SUM('1.  LRAMVA Summary'!H$54:H$77)+SUM('1.  LRAMVA Summary'!H$78:H$79)*(MONTH($E145)-1)/12)*$H145</f>
        <v>42.839370254722134</v>
      </c>
      <c r="N145" s="230">
        <f>(SUM('1.  LRAMVA Summary'!I$54:I$77)+SUM('1.  LRAMVA Summary'!I$78:I$79)*(MONTH($E145)-1)/12)*$H145</f>
        <v>212.72846964566875</v>
      </c>
      <c r="O145" s="230">
        <f>(SUM('1.  LRAMVA Summary'!J$54:J$77)+SUM('1.  LRAMVA Summary'!J$78:J$79)*(MONTH($E145)-1)/12)*$H145</f>
        <v>79.727306100831299</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1773.4481195001572</v>
      </c>
    </row>
    <row r="146" spans="2:23" s="9" customFormat="1">
      <c r="B146" s="66"/>
      <c r="E146" s="214">
        <v>43800</v>
      </c>
      <c r="F146" s="214" t="s">
        <v>186</v>
      </c>
      <c r="G146" s="215" t="s">
        <v>69</v>
      </c>
      <c r="H146" s="240">
        <f t="shared" si="79"/>
        <v>1.8166666666666667E-3</v>
      </c>
      <c r="I146" s="230">
        <f>(SUM('1.  LRAMVA Summary'!D$54:D$77)+SUM('1.  LRAMVA Summary'!D$78:D$79)*(MONTH($E146)-1)/12)*$H146</f>
        <v>660.35481054843478</v>
      </c>
      <c r="J146" s="230">
        <f>(SUM('1.  LRAMVA Summary'!E$54:E$77)+SUM('1.  LRAMVA Summary'!E$78:E$79)*(MONTH($E146)-1)/12)*$H146</f>
        <v>768.36058140546822</v>
      </c>
      <c r="K146" s="230">
        <f>(SUM('1.  LRAMVA Summary'!F$54:F$77)+SUM('1.  LRAMVA Summary'!F$78:F$79)*(MONTH($E146)-1)/12)*$H146</f>
        <v>-35.25600346614246</v>
      </c>
      <c r="L146" s="230">
        <f>(SUM('1.  LRAMVA Summary'!G$54:G$77)+SUM('1.  LRAMVA Summary'!G$78:G$79)*(MONTH($E146)-1)/12)*$H146</f>
        <v>44.693585011174292</v>
      </c>
      <c r="M146" s="230">
        <f>(SUM('1.  LRAMVA Summary'!H$54:H$77)+SUM('1.  LRAMVA Summary'!H$78:H$79)*(MONTH($E146)-1)/12)*$H146</f>
        <v>42.839370254722134</v>
      </c>
      <c r="N146" s="230">
        <f>(SUM('1.  LRAMVA Summary'!I$54:I$77)+SUM('1.  LRAMVA Summary'!I$78:I$79)*(MONTH($E146)-1)/12)*$H146</f>
        <v>212.72846964566875</v>
      </c>
      <c r="O146" s="230">
        <f>(SUM('1.  LRAMVA Summary'!J$54:J$77)+SUM('1.  LRAMVA Summary'!J$78:J$79)*(MONTH($E146)-1)/12)*$H146</f>
        <v>79.727306100831299</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1773.4481195001572</v>
      </c>
    </row>
    <row r="147" spans="2:23" s="9" customFormat="1" ht="15.75" thickBot="1">
      <c r="B147" s="66"/>
      <c r="E147" s="216" t="s">
        <v>469</v>
      </c>
      <c r="F147" s="216"/>
      <c r="G147" s="217"/>
      <c r="H147" s="218"/>
      <c r="I147" s="219">
        <f>SUM(I134:I146)</f>
        <v>11500.927187842983</v>
      </c>
      <c r="J147" s="219">
        <f>SUM(J134:J146)</f>
        <v>13381.986410326659</v>
      </c>
      <c r="K147" s="219">
        <f t="shared" ref="K147:O147" si="80">SUM(K134:K146)</f>
        <v>-614.02858330310289</v>
      </c>
      <c r="L147" s="219">
        <f t="shared" si="80"/>
        <v>778.39618757420158</v>
      </c>
      <c r="M147" s="219">
        <f t="shared" si="80"/>
        <v>746.10265603034975</v>
      </c>
      <c r="N147" s="219">
        <f t="shared" si="80"/>
        <v>3704.9395281063885</v>
      </c>
      <c r="O147" s="219">
        <f t="shared" si="80"/>
        <v>1388.5534377905108</v>
      </c>
      <c r="P147" s="219">
        <f t="shared" ref="P147:V147" si="81">SUM(P134:P146)</f>
        <v>0</v>
      </c>
      <c r="Q147" s="219">
        <f t="shared" si="81"/>
        <v>0</v>
      </c>
      <c r="R147" s="219">
        <f t="shared" si="81"/>
        <v>0</v>
      </c>
      <c r="S147" s="219">
        <f t="shared" si="81"/>
        <v>0</v>
      </c>
      <c r="T147" s="219">
        <f t="shared" si="81"/>
        <v>0</v>
      </c>
      <c r="U147" s="219">
        <f t="shared" si="81"/>
        <v>0</v>
      </c>
      <c r="V147" s="219">
        <f t="shared" si="81"/>
        <v>0</v>
      </c>
      <c r="W147" s="219">
        <f>SUM(W134:W146)</f>
        <v>30886.876824367988</v>
      </c>
    </row>
    <row r="148" spans="2:23" s="9" customFormat="1" ht="15.7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433</v>
      </c>
      <c r="F149" s="225"/>
      <c r="G149" s="226"/>
      <c r="H149" s="227"/>
      <c r="I149" s="228">
        <f>I147+I148</f>
        <v>11500.927187842983</v>
      </c>
      <c r="J149" s="228">
        <f t="shared" ref="J149" si="82">J147+J148</f>
        <v>13381.986410326659</v>
      </c>
      <c r="K149" s="228">
        <f t="shared" ref="K149" si="83">K147+K148</f>
        <v>-614.02858330310289</v>
      </c>
      <c r="L149" s="228">
        <f t="shared" ref="L149" si="84">L147+L148</f>
        <v>778.39618757420158</v>
      </c>
      <c r="M149" s="228">
        <f t="shared" ref="M149" si="85">M147+M148</f>
        <v>746.10265603034975</v>
      </c>
      <c r="N149" s="228">
        <f t="shared" ref="N149" si="86">N147+N148</f>
        <v>3704.9395281063885</v>
      </c>
      <c r="O149" s="228">
        <f t="shared" ref="O149:V149" si="87">O147+O148</f>
        <v>1388.5534377905108</v>
      </c>
      <c r="P149" s="228">
        <f t="shared" si="87"/>
        <v>0</v>
      </c>
      <c r="Q149" s="228">
        <f t="shared" si="87"/>
        <v>0</v>
      </c>
      <c r="R149" s="228">
        <f t="shared" si="87"/>
        <v>0</v>
      </c>
      <c r="S149" s="228">
        <f t="shared" si="87"/>
        <v>0</v>
      </c>
      <c r="T149" s="228">
        <f t="shared" si="87"/>
        <v>0</v>
      </c>
      <c r="U149" s="228">
        <f t="shared" si="87"/>
        <v>0</v>
      </c>
      <c r="V149" s="228">
        <f t="shared" si="87"/>
        <v>0</v>
      </c>
      <c r="W149" s="228">
        <f>W147+W148</f>
        <v>30886.876824367988</v>
      </c>
    </row>
    <row r="150" spans="2:23" s="9" customFormat="1">
      <c r="B150" s="66"/>
      <c r="E150" s="214">
        <v>43831</v>
      </c>
      <c r="F150" s="214" t="s">
        <v>187</v>
      </c>
      <c r="G150" s="215" t="s">
        <v>65</v>
      </c>
      <c r="H150" s="240">
        <f>$C$51/12</f>
        <v>1.8166666666666667E-3</v>
      </c>
      <c r="I150" s="230">
        <f>(SUM('1.  LRAMVA Summary'!D$54:D$80)+SUM('1.  LRAMVA Summary'!D$81:D$82)*(MONTH($E150)-1)/12)*$H150</f>
        <v>660.35481054843478</v>
      </c>
      <c r="J150" s="230">
        <f>(SUM('1.  LRAMVA Summary'!E$54:E$80)+SUM('1.  LRAMVA Summary'!E$81:E$82)*(MONTH($E150)-1)/12)*$H150</f>
        <v>768.36058140546822</v>
      </c>
      <c r="K150" s="230">
        <f>(SUM('1.  LRAMVA Summary'!F$54:F$80)+SUM('1.  LRAMVA Summary'!F$81:F$82)*(MONTH($E150)-1)/12)*$H150</f>
        <v>-35.25600346614246</v>
      </c>
      <c r="L150" s="230">
        <f>(SUM('1.  LRAMVA Summary'!G$54:G$80)+SUM('1.  LRAMVA Summary'!G$81:G$82)*(MONTH($E150)-1)/12)*$H150</f>
        <v>44.693585011174292</v>
      </c>
      <c r="M150" s="230">
        <f>(SUM('1.  LRAMVA Summary'!H$54:H$80)+SUM('1.  LRAMVA Summary'!H$81:H$82)*(MONTH($E150)-1)/12)*$H150</f>
        <v>42.839370254722134</v>
      </c>
      <c r="N150" s="230">
        <f>(SUM('1.  LRAMVA Summary'!I$54:I$80)+SUM('1.  LRAMVA Summary'!I$81:I$82)*(MONTH($E150)-1)/12)*$H150</f>
        <v>212.72846964566875</v>
      </c>
      <c r="O150" s="230">
        <f>(SUM('1.  LRAMVA Summary'!J$54:J$80)+SUM('1.  LRAMVA Summary'!J$81:J$82)*(MONTH($E150)-1)/12)*$H150</f>
        <v>79.727306100831299</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1773.4481195001572</v>
      </c>
    </row>
    <row r="151" spans="2:23" s="9" customFormat="1">
      <c r="B151" s="66"/>
      <c r="E151" s="214">
        <v>43862</v>
      </c>
      <c r="F151" s="214" t="s">
        <v>187</v>
      </c>
      <c r="G151" s="215" t="s">
        <v>65</v>
      </c>
      <c r="H151" s="240">
        <f t="shared" ref="H151:H152" si="88">$C$51/12</f>
        <v>1.8166666666666667E-3</v>
      </c>
      <c r="I151" s="230">
        <f>(SUM('1.  LRAMVA Summary'!D$54:D$80)+SUM('1.  LRAMVA Summary'!D$81:D$82)*(MONTH($E151)-1)/12)*$H151</f>
        <v>660.35481054843478</v>
      </c>
      <c r="J151" s="230">
        <f>(SUM('1.  LRAMVA Summary'!E$54:E$80)+SUM('1.  LRAMVA Summary'!E$81:E$82)*(MONTH($E151)-1)/12)*$H151</f>
        <v>768.36058140546822</v>
      </c>
      <c r="K151" s="230">
        <f>(SUM('1.  LRAMVA Summary'!F$54:F$80)+SUM('1.  LRAMVA Summary'!F$81:F$82)*(MONTH($E151)-1)/12)*$H151</f>
        <v>-35.25600346614246</v>
      </c>
      <c r="L151" s="230">
        <f>(SUM('1.  LRAMVA Summary'!G$54:G$80)+SUM('1.  LRAMVA Summary'!G$81:G$82)*(MONTH($E151)-1)/12)*$H151</f>
        <v>44.693585011174292</v>
      </c>
      <c r="M151" s="230">
        <f>(SUM('1.  LRAMVA Summary'!H$54:H$80)+SUM('1.  LRAMVA Summary'!H$81:H$82)*(MONTH($E151)-1)/12)*$H151</f>
        <v>42.839370254722134</v>
      </c>
      <c r="N151" s="230">
        <f>(SUM('1.  LRAMVA Summary'!I$54:I$80)+SUM('1.  LRAMVA Summary'!I$81:I$82)*(MONTH($E151)-1)/12)*$H151</f>
        <v>212.72846964566875</v>
      </c>
      <c r="O151" s="230">
        <f>(SUM('1.  LRAMVA Summary'!J$54:J$80)+SUM('1.  LRAMVA Summary'!J$81:J$82)*(MONTH($E151)-1)/12)*$H151</f>
        <v>79.727306100831299</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1773.4481195001572</v>
      </c>
    </row>
    <row r="152" spans="2:23" s="9" customFormat="1">
      <c r="B152" s="66"/>
      <c r="E152" s="214">
        <v>43891</v>
      </c>
      <c r="F152" s="214" t="s">
        <v>187</v>
      </c>
      <c r="G152" s="215" t="s">
        <v>65</v>
      </c>
      <c r="H152" s="240">
        <f t="shared" si="88"/>
        <v>1.8166666666666667E-3</v>
      </c>
      <c r="I152" s="230">
        <f>(SUM('1.  LRAMVA Summary'!D$54:D$80)+SUM('1.  LRAMVA Summary'!D$81:D$82)*(MONTH($E152)-1)/12)*$H152</f>
        <v>660.35481054843478</v>
      </c>
      <c r="J152" s="230">
        <f>(SUM('1.  LRAMVA Summary'!E$54:E$80)+SUM('1.  LRAMVA Summary'!E$81:E$82)*(MONTH($E152)-1)/12)*$H152</f>
        <v>768.36058140546822</v>
      </c>
      <c r="K152" s="230">
        <f>(SUM('1.  LRAMVA Summary'!F$54:F$80)+SUM('1.  LRAMVA Summary'!F$81:F$82)*(MONTH($E152)-1)/12)*$H152</f>
        <v>-35.25600346614246</v>
      </c>
      <c r="L152" s="230">
        <f>(SUM('1.  LRAMVA Summary'!G$54:G$80)+SUM('1.  LRAMVA Summary'!G$81:G$82)*(MONTH($E152)-1)/12)*$H152</f>
        <v>44.693585011174292</v>
      </c>
      <c r="M152" s="230">
        <f>(SUM('1.  LRAMVA Summary'!H$54:H$80)+SUM('1.  LRAMVA Summary'!H$81:H$82)*(MONTH($E152)-1)/12)*$H152</f>
        <v>42.839370254722134</v>
      </c>
      <c r="N152" s="230">
        <f>(SUM('1.  LRAMVA Summary'!I$54:I$80)+SUM('1.  LRAMVA Summary'!I$81:I$82)*(MONTH($E152)-1)/12)*$H152</f>
        <v>212.72846964566875</v>
      </c>
      <c r="O152" s="230">
        <f>(SUM('1.  LRAMVA Summary'!J$54:J$80)+SUM('1.  LRAMVA Summary'!J$81:J$82)*(MONTH($E152)-1)/12)*$H152</f>
        <v>79.727306100831299</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1773.4481195001572</v>
      </c>
    </row>
    <row r="153" spans="2:23" s="9" customFormat="1">
      <c r="B153" s="66"/>
      <c r="E153" s="214">
        <v>43922</v>
      </c>
      <c r="F153" s="214" t="s">
        <v>187</v>
      </c>
      <c r="G153" s="215" t="s">
        <v>66</v>
      </c>
      <c r="H153" s="240">
        <f>$C$52/12</f>
        <v>1.8166666666666667E-3</v>
      </c>
      <c r="I153" s="230">
        <f>(SUM('1.  LRAMVA Summary'!D$54:D$80)+SUM('1.  LRAMVA Summary'!D$81:D$82)*(MONTH($E153)-1)/12)*$H153</f>
        <v>660.35481054843478</v>
      </c>
      <c r="J153" s="230">
        <f>(SUM('1.  LRAMVA Summary'!E$54:E$80)+SUM('1.  LRAMVA Summary'!E$81:E$82)*(MONTH($E153)-1)/12)*$H153</f>
        <v>768.36058140546822</v>
      </c>
      <c r="K153" s="230">
        <f>(SUM('1.  LRAMVA Summary'!F$54:F$80)+SUM('1.  LRAMVA Summary'!F$81:F$82)*(MONTH($E153)-1)/12)*$H153</f>
        <v>-35.25600346614246</v>
      </c>
      <c r="L153" s="230">
        <f>(SUM('1.  LRAMVA Summary'!G$54:G$80)+SUM('1.  LRAMVA Summary'!G$81:G$82)*(MONTH($E153)-1)/12)*$H153</f>
        <v>44.693585011174292</v>
      </c>
      <c r="M153" s="230">
        <f>(SUM('1.  LRAMVA Summary'!H$54:H$80)+SUM('1.  LRAMVA Summary'!H$81:H$82)*(MONTH($E153)-1)/12)*$H153</f>
        <v>42.839370254722134</v>
      </c>
      <c r="N153" s="230">
        <f>(SUM('1.  LRAMVA Summary'!I$54:I$80)+SUM('1.  LRAMVA Summary'!I$81:I$82)*(MONTH($E153)-1)/12)*$H153</f>
        <v>212.72846964566875</v>
      </c>
      <c r="O153" s="230">
        <f>(SUM('1.  LRAMVA Summary'!J$54:J$80)+SUM('1.  LRAMVA Summary'!J$81:J$82)*(MONTH($E153)-1)/12)*$H153</f>
        <v>79.727306100831299</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1773.4481195001572</v>
      </c>
    </row>
    <row r="154" spans="2:23" s="9" customFormat="1">
      <c r="B154" s="66"/>
      <c r="E154" s="214">
        <v>43952</v>
      </c>
      <c r="F154" s="214" t="s">
        <v>187</v>
      </c>
      <c r="G154" s="215" t="s">
        <v>66</v>
      </c>
      <c r="H154" s="240">
        <f t="shared" ref="H154:H155" si="90">$C$52/12</f>
        <v>1.8166666666666667E-3</v>
      </c>
      <c r="I154" s="230">
        <f>(SUM('1.  LRAMVA Summary'!D$54:D$80)+SUM('1.  LRAMVA Summary'!D$81:D$82)*(MONTH($E154)-1)/12)*$H154</f>
        <v>660.35481054843478</v>
      </c>
      <c r="J154" s="230">
        <f>(SUM('1.  LRAMVA Summary'!E$54:E$80)+SUM('1.  LRAMVA Summary'!E$81:E$82)*(MONTH($E154)-1)/12)*$H154</f>
        <v>768.36058140546822</v>
      </c>
      <c r="K154" s="230">
        <f>(SUM('1.  LRAMVA Summary'!F$54:F$80)+SUM('1.  LRAMVA Summary'!F$81:F$82)*(MONTH($E154)-1)/12)*$H154</f>
        <v>-35.25600346614246</v>
      </c>
      <c r="L154" s="230">
        <f>(SUM('1.  LRAMVA Summary'!G$54:G$80)+SUM('1.  LRAMVA Summary'!G$81:G$82)*(MONTH($E154)-1)/12)*$H154</f>
        <v>44.693585011174292</v>
      </c>
      <c r="M154" s="230">
        <f>(SUM('1.  LRAMVA Summary'!H$54:H$80)+SUM('1.  LRAMVA Summary'!H$81:H$82)*(MONTH($E154)-1)/12)*$H154</f>
        <v>42.839370254722134</v>
      </c>
      <c r="N154" s="230">
        <f>(SUM('1.  LRAMVA Summary'!I$54:I$80)+SUM('1.  LRAMVA Summary'!I$81:I$82)*(MONTH($E154)-1)/12)*$H154</f>
        <v>212.72846964566875</v>
      </c>
      <c r="O154" s="230">
        <f>(SUM('1.  LRAMVA Summary'!J$54:J$80)+SUM('1.  LRAMVA Summary'!J$81:J$82)*(MONTH($E154)-1)/12)*$H154</f>
        <v>79.727306100831299</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1773.4481195001572</v>
      </c>
    </row>
    <row r="155" spans="2:23" s="9" customFormat="1">
      <c r="B155" s="66"/>
      <c r="E155" s="214">
        <v>43983</v>
      </c>
      <c r="F155" s="214" t="s">
        <v>187</v>
      </c>
      <c r="G155" s="215" t="s">
        <v>66</v>
      </c>
      <c r="H155" s="240">
        <f t="shared" si="90"/>
        <v>1.8166666666666667E-3</v>
      </c>
      <c r="I155" s="230">
        <f>(SUM('1.  LRAMVA Summary'!D$54:D$80)+SUM('1.  LRAMVA Summary'!D$81:D$82)*(MONTH($E155)-1)/12)*$H155</f>
        <v>660.35481054843478</v>
      </c>
      <c r="J155" s="230">
        <f>(SUM('1.  LRAMVA Summary'!E$54:E$80)+SUM('1.  LRAMVA Summary'!E$81:E$82)*(MONTH($E155)-1)/12)*$H155</f>
        <v>768.36058140546822</v>
      </c>
      <c r="K155" s="230">
        <f>(SUM('1.  LRAMVA Summary'!F$54:F$80)+SUM('1.  LRAMVA Summary'!F$81:F$82)*(MONTH($E155)-1)/12)*$H155</f>
        <v>-35.25600346614246</v>
      </c>
      <c r="L155" s="230">
        <f>(SUM('1.  LRAMVA Summary'!G$54:G$80)+SUM('1.  LRAMVA Summary'!G$81:G$82)*(MONTH($E155)-1)/12)*$H155</f>
        <v>44.693585011174292</v>
      </c>
      <c r="M155" s="230">
        <f>(SUM('1.  LRAMVA Summary'!H$54:H$80)+SUM('1.  LRAMVA Summary'!H$81:H$82)*(MONTH($E155)-1)/12)*$H155</f>
        <v>42.839370254722134</v>
      </c>
      <c r="N155" s="230">
        <f>(SUM('1.  LRAMVA Summary'!I$54:I$80)+SUM('1.  LRAMVA Summary'!I$81:I$82)*(MONTH($E155)-1)/12)*$H155</f>
        <v>212.72846964566875</v>
      </c>
      <c r="O155" s="230">
        <f>(SUM('1.  LRAMVA Summary'!J$54:J$80)+SUM('1.  LRAMVA Summary'!J$81:J$82)*(MONTH($E155)-1)/12)*$H155</f>
        <v>79.727306100831299</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1773.4481195001572</v>
      </c>
    </row>
    <row r="156" spans="2:23" s="9" customFormat="1">
      <c r="B156" s="66"/>
      <c r="E156" s="214">
        <v>44013</v>
      </c>
      <c r="F156" s="214" t="s">
        <v>187</v>
      </c>
      <c r="G156" s="215" t="s">
        <v>68</v>
      </c>
      <c r="H156" s="240">
        <f>$C$53/12</f>
        <v>4.75E-4</v>
      </c>
      <c r="I156" s="230">
        <f>(SUM('1.  LRAMVA Summary'!D$54:D$80)+SUM('1.  LRAMVA Summary'!D$81:D$82)*(MONTH($E156)-1)/12)*$H156</f>
        <v>172.66157890486596</v>
      </c>
      <c r="J156" s="230">
        <f>(SUM('1.  LRAMVA Summary'!E$54:E$80)+SUM('1.  LRAMVA Summary'!E$81:E$82)*(MONTH($E156)-1)/12)*$H156</f>
        <v>200.90161990876919</v>
      </c>
      <c r="K156" s="230">
        <f>(SUM('1.  LRAMVA Summary'!F$54:F$80)+SUM('1.  LRAMVA Summary'!F$81:F$82)*(MONTH($E156)-1)/12)*$H156</f>
        <v>-9.2183128328904598</v>
      </c>
      <c r="L156" s="230">
        <f>(SUM('1.  LRAMVA Summary'!G$54:G$80)+SUM('1.  LRAMVA Summary'!G$81:G$82)*(MONTH($E156)-1)/12)*$H156</f>
        <v>11.685937365307039</v>
      </c>
      <c r="M156" s="230">
        <f>(SUM('1.  LRAMVA Summary'!H$54:H$80)+SUM('1.  LRAMVA Summary'!H$81:H$82)*(MONTH($E156)-1)/12)*$H156</f>
        <v>11.201119745500741</v>
      </c>
      <c r="N156" s="230">
        <f>(SUM('1.  LRAMVA Summary'!I$54:I$80)+SUM('1.  LRAMVA Summary'!I$81:I$82)*(MONTH($E156)-1)/12)*$H156</f>
        <v>55.621664081665685</v>
      </c>
      <c r="O156" s="230">
        <f>(SUM('1.  LRAMVA Summary'!J$54:J$80)+SUM('1.  LRAMVA Summary'!J$81:J$82)*(MONTH($E156)-1)/12)*$H156</f>
        <v>20.846130494254055</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463.69973766747228</v>
      </c>
    </row>
    <row r="157" spans="2:23" s="9" customFormat="1">
      <c r="B157" s="66"/>
      <c r="E157" s="214">
        <v>44044</v>
      </c>
      <c r="F157" s="214" t="s">
        <v>187</v>
      </c>
      <c r="G157" s="215" t="s">
        <v>68</v>
      </c>
      <c r="H157" s="240">
        <f t="shared" ref="H157:H158" si="91">$C$53/12</f>
        <v>4.75E-4</v>
      </c>
      <c r="I157" s="230">
        <f>(SUM('1.  LRAMVA Summary'!D$54:D$80)+SUM('1.  LRAMVA Summary'!D$81:D$82)*(MONTH($E157)-1)/12)*$H157</f>
        <v>172.66157890486596</v>
      </c>
      <c r="J157" s="230">
        <f>(SUM('1.  LRAMVA Summary'!E$54:E$80)+SUM('1.  LRAMVA Summary'!E$81:E$82)*(MONTH($E157)-1)/12)*$H157</f>
        <v>200.90161990876919</v>
      </c>
      <c r="K157" s="230">
        <f>(SUM('1.  LRAMVA Summary'!F$54:F$80)+SUM('1.  LRAMVA Summary'!F$81:F$82)*(MONTH($E157)-1)/12)*$H157</f>
        <v>-9.2183128328904598</v>
      </c>
      <c r="L157" s="230">
        <f>(SUM('1.  LRAMVA Summary'!G$54:G$80)+SUM('1.  LRAMVA Summary'!G$81:G$82)*(MONTH($E157)-1)/12)*$H157</f>
        <v>11.685937365307039</v>
      </c>
      <c r="M157" s="230">
        <f>(SUM('1.  LRAMVA Summary'!H$54:H$80)+SUM('1.  LRAMVA Summary'!H$81:H$82)*(MONTH($E157)-1)/12)*$H157</f>
        <v>11.201119745500741</v>
      </c>
      <c r="N157" s="230">
        <f>(SUM('1.  LRAMVA Summary'!I$54:I$80)+SUM('1.  LRAMVA Summary'!I$81:I$82)*(MONTH($E157)-1)/12)*$H157</f>
        <v>55.621664081665685</v>
      </c>
      <c r="O157" s="230">
        <f>(SUM('1.  LRAMVA Summary'!J$54:J$80)+SUM('1.  LRAMVA Summary'!J$81:J$82)*(MONTH($E157)-1)/12)*$H157</f>
        <v>20.846130494254055</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463.69973766747228</v>
      </c>
    </row>
    <row r="158" spans="2:23" s="9" customFormat="1">
      <c r="B158" s="66"/>
      <c r="E158" s="214">
        <v>44075</v>
      </c>
      <c r="F158" s="214" t="s">
        <v>187</v>
      </c>
      <c r="G158" s="215" t="s">
        <v>68</v>
      </c>
      <c r="H158" s="240">
        <f t="shared" si="91"/>
        <v>4.75E-4</v>
      </c>
      <c r="I158" s="230">
        <f>(SUM('1.  LRAMVA Summary'!D$54:D$80)+SUM('1.  LRAMVA Summary'!D$81:D$82)*(MONTH($E158)-1)/12)*$H158</f>
        <v>172.66157890486596</v>
      </c>
      <c r="J158" s="230">
        <f>(SUM('1.  LRAMVA Summary'!E$54:E$80)+SUM('1.  LRAMVA Summary'!E$81:E$82)*(MONTH($E158)-1)/12)*$H158</f>
        <v>200.90161990876919</v>
      </c>
      <c r="K158" s="230">
        <f>(SUM('1.  LRAMVA Summary'!F$54:F$80)+SUM('1.  LRAMVA Summary'!F$81:F$82)*(MONTH($E158)-1)/12)*$H158</f>
        <v>-9.2183128328904598</v>
      </c>
      <c r="L158" s="230">
        <f>(SUM('1.  LRAMVA Summary'!G$54:G$80)+SUM('1.  LRAMVA Summary'!G$81:G$82)*(MONTH($E158)-1)/12)*$H158</f>
        <v>11.685937365307039</v>
      </c>
      <c r="M158" s="230">
        <f>(SUM('1.  LRAMVA Summary'!H$54:H$80)+SUM('1.  LRAMVA Summary'!H$81:H$82)*(MONTH($E158)-1)/12)*$H158</f>
        <v>11.201119745500741</v>
      </c>
      <c r="N158" s="230">
        <f>(SUM('1.  LRAMVA Summary'!I$54:I$80)+SUM('1.  LRAMVA Summary'!I$81:I$82)*(MONTH($E158)-1)/12)*$H158</f>
        <v>55.621664081665685</v>
      </c>
      <c r="O158" s="230">
        <f>(SUM('1.  LRAMVA Summary'!J$54:J$80)+SUM('1.  LRAMVA Summary'!J$81:J$82)*(MONTH($E158)-1)/12)*$H158</f>
        <v>20.846130494254055</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463.69973766747228</v>
      </c>
    </row>
    <row r="159" spans="2:23" s="9" customFormat="1">
      <c r="B159" s="66"/>
      <c r="E159" s="214">
        <v>44105</v>
      </c>
      <c r="F159" s="214" t="s">
        <v>187</v>
      </c>
      <c r="G159" s="215" t="s">
        <v>69</v>
      </c>
      <c r="H159" s="240">
        <f>$C$54/12</f>
        <v>4.75E-4</v>
      </c>
      <c r="I159" s="230">
        <f>(SUM('1.  LRAMVA Summary'!D$54:D$80)+SUM('1.  LRAMVA Summary'!D$81:D$82)*(MONTH($E159)-1)/12)*$H159</f>
        <v>172.66157890486596</v>
      </c>
      <c r="J159" s="230">
        <f>(SUM('1.  LRAMVA Summary'!E$54:E$80)+SUM('1.  LRAMVA Summary'!E$81:E$82)*(MONTH($E159)-1)/12)*$H159</f>
        <v>200.90161990876919</v>
      </c>
      <c r="K159" s="230">
        <f>(SUM('1.  LRAMVA Summary'!F$54:F$80)+SUM('1.  LRAMVA Summary'!F$81:F$82)*(MONTH($E159)-1)/12)*$H159</f>
        <v>-9.2183128328904598</v>
      </c>
      <c r="L159" s="230">
        <f>(SUM('1.  LRAMVA Summary'!G$54:G$80)+SUM('1.  LRAMVA Summary'!G$81:G$82)*(MONTH($E159)-1)/12)*$H159</f>
        <v>11.685937365307039</v>
      </c>
      <c r="M159" s="230">
        <f>(SUM('1.  LRAMVA Summary'!H$54:H$80)+SUM('1.  LRAMVA Summary'!H$81:H$82)*(MONTH($E159)-1)/12)*$H159</f>
        <v>11.201119745500741</v>
      </c>
      <c r="N159" s="230">
        <f>(SUM('1.  LRAMVA Summary'!I$54:I$80)+SUM('1.  LRAMVA Summary'!I$81:I$82)*(MONTH($E159)-1)/12)*$H159</f>
        <v>55.621664081665685</v>
      </c>
      <c r="O159" s="230">
        <f>(SUM('1.  LRAMVA Summary'!J$54:J$80)+SUM('1.  LRAMVA Summary'!J$81:J$82)*(MONTH($E159)-1)/12)*$H159</f>
        <v>20.846130494254055</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463.69973766747228</v>
      </c>
    </row>
    <row r="160" spans="2:23" s="9" customFormat="1">
      <c r="B160" s="66"/>
      <c r="E160" s="214">
        <v>44136</v>
      </c>
      <c r="F160" s="214" t="s">
        <v>187</v>
      </c>
      <c r="G160" s="215" t="s">
        <v>69</v>
      </c>
      <c r="H160" s="240">
        <f t="shared" ref="H160:H161" si="92">$C$54/12</f>
        <v>4.75E-4</v>
      </c>
      <c r="I160" s="230">
        <f>(SUM('1.  LRAMVA Summary'!D$54:D$80)+SUM('1.  LRAMVA Summary'!D$81:D$82)*(MONTH($E160)-1)/12)*$H160</f>
        <v>172.66157890486596</v>
      </c>
      <c r="J160" s="230">
        <f>(SUM('1.  LRAMVA Summary'!E$54:E$80)+SUM('1.  LRAMVA Summary'!E$81:E$82)*(MONTH($E160)-1)/12)*$H160</f>
        <v>200.90161990876919</v>
      </c>
      <c r="K160" s="230">
        <f>(SUM('1.  LRAMVA Summary'!F$54:F$80)+SUM('1.  LRAMVA Summary'!F$81:F$82)*(MONTH($E160)-1)/12)*$H160</f>
        <v>-9.2183128328904598</v>
      </c>
      <c r="L160" s="230">
        <f>(SUM('1.  LRAMVA Summary'!G$54:G$80)+SUM('1.  LRAMVA Summary'!G$81:G$82)*(MONTH($E160)-1)/12)*$H160</f>
        <v>11.685937365307039</v>
      </c>
      <c r="M160" s="230">
        <f>(SUM('1.  LRAMVA Summary'!H$54:H$80)+SUM('1.  LRAMVA Summary'!H$81:H$82)*(MONTH($E160)-1)/12)*$H160</f>
        <v>11.201119745500741</v>
      </c>
      <c r="N160" s="230">
        <f>(SUM('1.  LRAMVA Summary'!I$54:I$80)+SUM('1.  LRAMVA Summary'!I$81:I$82)*(MONTH($E160)-1)/12)*$H160</f>
        <v>55.621664081665685</v>
      </c>
      <c r="O160" s="230">
        <f>(SUM('1.  LRAMVA Summary'!J$54:J$80)+SUM('1.  LRAMVA Summary'!J$81:J$82)*(MONTH($E160)-1)/12)*$H160</f>
        <v>20.846130494254055</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463.69973766747228</v>
      </c>
    </row>
    <row r="161" spans="2:23" s="9" customFormat="1">
      <c r="B161" s="66"/>
      <c r="E161" s="214">
        <v>44166</v>
      </c>
      <c r="F161" s="214" t="s">
        <v>187</v>
      </c>
      <c r="G161" s="215" t="s">
        <v>69</v>
      </c>
      <c r="H161" s="240">
        <f t="shared" si="92"/>
        <v>4.75E-4</v>
      </c>
      <c r="I161" s="230">
        <f>(SUM('1.  LRAMVA Summary'!D$54:D$80)+SUM('1.  LRAMVA Summary'!D$81:D$82)*(MONTH($E161)-1)/12)*$H161</f>
        <v>172.66157890486596</v>
      </c>
      <c r="J161" s="230">
        <f>(SUM('1.  LRAMVA Summary'!E$54:E$80)+SUM('1.  LRAMVA Summary'!E$81:E$82)*(MONTH($E161)-1)/12)*$H161</f>
        <v>200.90161990876919</v>
      </c>
      <c r="K161" s="230">
        <f>(SUM('1.  LRAMVA Summary'!F$54:F$80)+SUM('1.  LRAMVA Summary'!F$81:F$82)*(MONTH($E161)-1)/12)*$H161</f>
        <v>-9.2183128328904598</v>
      </c>
      <c r="L161" s="230">
        <f>(SUM('1.  LRAMVA Summary'!G$54:G$80)+SUM('1.  LRAMVA Summary'!G$81:G$82)*(MONTH($E161)-1)/12)*$H161</f>
        <v>11.685937365307039</v>
      </c>
      <c r="M161" s="230">
        <f>(SUM('1.  LRAMVA Summary'!H$54:H$80)+SUM('1.  LRAMVA Summary'!H$81:H$82)*(MONTH($E161)-1)/12)*$H161</f>
        <v>11.201119745500741</v>
      </c>
      <c r="N161" s="230">
        <f>(SUM('1.  LRAMVA Summary'!I$54:I$80)+SUM('1.  LRAMVA Summary'!I$81:I$82)*(MONTH($E161)-1)/12)*$H161</f>
        <v>55.621664081665685</v>
      </c>
      <c r="O161" s="230">
        <f>(SUM('1.  LRAMVA Summary'!J$54:J$80)+SUM('1.  LRAMVA Summary'!J$81:J$82)*(MONTH($E161)-1)/12)*$H161</f>
        <v>20.846130494254055</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463.69973766747228</v>
      </c>
    </row>
    <row r="162" spans="2:23" s="9" customFormat="1" ht="15.75" thickBot="1">
      <c r="B162" s="66"/>
      <c r="E162" s="216" t="s">
        <v>470</v>
      </c>
      <c r="F162" s="216"/>
      <c r="G162" s="217"/>
      <c r="H162" s="218"/>
      <c r="I162" s="219">
        <f>SUM(I149:I161)</f>
        <v>16499.025524562792</v>
      </c>
      <c r="J162" s="219">
        <f>SUM(J149:J161)</f>
        <v>19197.559618212093</v>
      </c>
      <c r="K162" s="219">
        <f t="shared" ref="K162:O162" si="93">SUM(K149:K161)</f>
        <v>-880.87448109730042</v>
      </c>
      <c r="L162" s="219">
        <f t="shared" si="93"/>
        <v>1116.6733218330887</v>
      </c>
      <c r="M162" s="219">
        <f t="shared" si="93"/>
        <v>1070.3455960316871</v>
      </c>
      <c r="N162" s="219">
        <f t="shared" si="93"/>
        <v>5315.0403304703959</v>
      </c>
      <c r="O162" s="219">
        <f t="shared" si="93"/>
        <v>1991.9940573610236</v>
      </c>
      <c r="P162" s="219">
        <f t="shared" ref="P162:V162" si="94">SUM(P149:P161)</f>
        <v>0</v>
      </c>
      <c r="Q162" s="219">
        <f t="shared" si="94"/>
        <v>0</v>
      </c>
      <c r="R162" s="219">
        <f t="shared" si="94"/>
        <v>0</v>
      </c>
      <c r="S162" s="219">
        <f t="shared" si="94"/>
        <v>0</v>
      </c>
      <c r="T162" s="219">
        <f t="shared" si="94"/>
        <v>0</v>
      </c>
      <c r="U162" s="219">
        <f t="shared" si="94"/>
        <v>0</v>
      </c>
      <c r="V162" s="219">
        <f t="shared" si="94"/>
        <v>0</v>
      </c>
      <c r="W162" s="219">
        <f>SUM(W149:W161)</f>
        <v>44309.76396737375</v>
      </c>
    </row>
    <row r="163" spans="2:23" s="9" customFormat="1" ht="15.7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E164" s="225" t="s">
        <v>717</v>
      </c>
      <c r="F164" s="225"/>
      <c r="G164" s="226"/>
      <c r="H164" s="227"/>
      <c r="I164" s="228">
        <f>I162+I163</f>
        <v>16499.025524562792</v>
      </c>
      <c r="J164" s="228">
        <f t="shared" ref="J164:U164" si="95">J162+J163</f>
        <v>19197.559618212093</v>
      </c>
      <c r="K164" s="228">
        <f t="shared" si="95"/>
        <v>-880.87448109730042</v>
      </c>
      <c r="L164" s="228">
        <f t="shared" si="95"/>
        <v>1116.6733218330887</v>
      </c>
      <c r="M164" s="228">
        <f t="shared" si="95"/>
        <v>1070.3455960316871</v>
      </c>
      <c r="N164" s="228">
        <f t="shared" si="95"/>
        <v>5315.0403304703959</v>
      </c>
      <c r="O164" s="228">
        <f t="shared" si="95"/>
        <v>1991.9940573610236</v>
      </c>
      <c r="P164" s="228">
        <f t="shared" si="95"/>
        <v>0</v>
      </c>
      <c r="Q164" s="228">
        <f t="shared" si="95"/>
        <v>0</v>
      </c>
      <c r="R164" s="228">
        <f t="shared" si="95"/>
        <v>0</v>
      </c>
      <c r="S164" s="228">
        <f t="shared" si="95"/>
        <v>0</v>
      </c>
      <c r="T164" s="228">
        <f t="shared" si="95"/>
        <v>0</v>
      </c>
      <c r="U164" s="228">
        <f t="shared" si="95"/>
        <v>0</v>
      </c>
      <c r="V164" s="228">
        <f>V162+V163</f>
        <v>0</v>
      </c>
      <c r="W164" s="228">
        <f>W162+W163</f>
        <v>44309.76396737375</v>
      </c>
    </row>
    <row r="165" spans="2:23">
      <c r="E165" s="214">
        <v>44197</v>
      </c>
      <c r="F165" s="214" t="s">
        <v>723</v>
      </c>
      <c r="G165" s="215" t="s">
        <v>65</v>
      </c>
      <c r="H165" s="240"/>
      <c r="I165" s="230">
        <f>(SUM('1.  LRAMVA Summary'!D$54:D$80)+SUM('1.  LRAMVA Summary'!D$81:D$82)*(MONTH($E165)-1)/12)*$H165</f>
        <v>0</v>
      </c>
      <c r="J165" s="230">
        <f>(SUM('1.  LRAMVA Summary'!E$54:E$80)+SUM('1.  LRAMVA Summary'!E$81:E$82)*(MONTH($E165)-1)/12)*$H165</f>
        <v>0</v>
      </c>
      <c r="K165" s="230">
        <f>(SUM('1.  LRAMVA Summary'!F$54:F$80)+SUM('1.  LRAMVA Summary'!F$81:F$82)*(MONTH($E165)-1)/12)*$H165</f>
        <v>0</v>
      </c>
      <c r="L165" s="230">
        <f>(SUM('1.  LRAMVA Summary'!G$54:G$80)+SUM('1.  LRAMVA Summary'!G$81:G$82)*(MONTH($E165)-1)/12)*$H165</f>
        <v>0</v>
      </c>
      <c r="M165" s="230">
        <f>(SUM('1.  LRAMVA Summary'!H$54:H$80)+SUM('1.  LRAMVA Summary'!H$81:H$82)*(MONTH($E165)-1)/12)*$H165</f>
        <v>0</v>
      </c>
      <c r="N165" s="230">
        <f>(SUM('1.  LRAMVA Summary'!I$54:I$80)+SUM('1.  LRAMVA Summary'!I$81:I$82)*(MONTH($E165)-1)/12)*$H165</f>
        <v>0</v>
      </c>
      <c r="O165" s="230">
        <f>(SUM('1.  LRAMVA Summary'!J$54:J$80)+SUM('1.  LRAMVA Summary'!J$81:J$82)*(MONTH($E165)-1)/12)*$H165</f>
        <v>0</v>
      </c>
      <c r="P165" s="230">
        <f>(SUM('1.  LRAMVA Summary'!K$54:K$80)+SUM('1.  LRAMVA Summary'!K$81:K$82)*(MONTH($E165)-1)/12)*$H165</f>
        <v>0</v>
      </c>
      <c r="Q165" s="230">
        <f>(SUM('1.  LRAMVA Summary'!L$54:L$80)+SUM('1.  LRAMVA Summary'!L$81:L$82)*(MONTH($E165)-1)/12)*$H165</f>
        <v>0</v>
      </c>
      <c r="R165" s="230">
        <f>(SUM('1.  LRAMVA Summary'!M$54:M$80)+SUM('1.  LRAMVA Summary'!M$81:M$82)*(MONTH($E165)-1)/12)*$H165</f>
        <v>0</v>
      </c>
      <c r="S165" s="230">
        <f>(SUM('1.  LRAMVA Summary'!N$54:N$80)+SUM('1.  LRAMVA Summary'!N$81:N$82)*(MONTH($E165)-1)/12)*$H165</f>
        <v>0</v>
      </c>
      <c r="T165" s="230">
        <f>(SUM('1.  LRAMVA Summary'!O$54:O$80)+SUM('1.  LRAMVA Summary'!O$81:O$82)*(MONTH($E165)-1)/12)*$H165</f>
        <v>0</v>
      </c>
      <c r="U165" s="230">
        <f>(SUM('1.  LRAMVA Summary'!P$54:P$80)+SUM('1.  LRAMVA Summary'!P$81:P$82)*(MONTH($E165)-1)/12)*$H165</f>
        <v>0</v>
      </c>
      <c r="V165" s="230">
        <f>(SUM('1.  LRAMVA Summary'!Q$54:Q$80)+SUM('1.  LRAMVA Summary'!Q$81:Q$82)*(MONTH($E165)-1)/12)*$H165</f>
        <v>0</v>
      </c>
      <c r="W165" s="231">
        <f>SUM(I165:V165)</f>
        <v>0</v>
      </c>
    </row>
    <row r="166" spans="2:23">
      <c r="E166" s="214">
        <v>44228</v>
      </c>
      <c r="F166" s="214" t="s">
        <v>723</v>
      </c>
      <c r="G166" s="215" t="s">
        <v>65</v>
      </c>
      <c r="H166" s="240"/>
      <c r="I166" s="230">
        <f>(SUM('1.  LRAMVA Summary'!D$54:D$80)+SUM('1.  LRAMVA Summary'!D$81:D$82)*(MONTH($E166)-1)/12)*$H166</f>
        <v>0</v>
      </c>
      <c r="J166" s="230">
        <f>(SUM('1.  LRAMVA Summary'!E$54:E$80)+SUM('1.  LRAMVA Summary'!E$81:E$82)*(MONTH($E166)-1)/12)*$H166</f>
        <v>0</v>
      </c>
      <c r="K166" s="230">
        <f>(SUM('1.  LRAMVA Summary'!F$54:F$80)+SUM('1.  LRAMVA Summary'!F$81:F$82)*(MONTH($E166)-1)/12)*$H166</f>
        <v>0</v>
      </c>
      <c r="L166" s="230">
        <f>(SUM('1.  LRAMVA Summary'!G$54:G$80)+SUM('1.  LRAMVA Summary'!G$81:G$82)*(MONTH($E166)-1)/12)*$H166</f>
        <v>0</v>
      </c>
      <c r="M166" s="230">
        <f>(SUM('1.  LRAMVA Summary'!H$54:H$80)+SUM('1.  LRAMVA Summary'!H$81:H$82)*(MONTH($E166)-1)/12)*$H166</f>
        <v>0</v>
      </c>
      <c r="N166" s="230">
        <f>(SUM('1.  LRAMVA Summary'!I$54:I$80)+SUM('1.  LRAMVA Summary'!I$81:I$82)*(MONTH($E166)-1)/12)*$H166</f>
        <v>0</v>
      </c>
      <c r="O166" s="230">
        <f>(SUM('1.  LRAMVA Summary'!J$54:J$80)+SUM('1.  LRAMVA Summary'!J$81:J$82)*(MONTH($E166)-1)/12)*$H166</f>
        <v>0</v>
      </c>
      <c r="P166" s="230">
        <f>(SUM('1.  LRAMVA Summary'!K$54:K$80)+SUM('1.  LRAMVA Summary'!K$81:K$82)*(MONTH($E166)-1)/12)*$H166</f>
        <v>0</v>
      </c>
      <c r="Q166" s="230">
        <f>(SUM('1.  LRAMVA Summary'!L$54:L$80)+SUM('1.  LRAMVA Summary'!L$81:L$82)*(MONTH($E166)-1)/12)*$H166</f>
        <v>0</v>
      </c>
      <c r="R166" s="230">
        <f>(SUM('1.  LRAMVA Summary'!M$54:M$80)+SUM('1.  LRAMVA Summary'!M$81:M$82)*(MONTH($E166)-1)/12)*$H166</f>
        <v>0</v>
      </c>
      <c r="S166" s="230">
        <f>(SUM('1.  LRAMVA Summary'!N$54:N$80)+SUM('1.  LRAMVA Summary'!N$81:N$82)*(MONTH($E166)-1)/12)*$H166</f>
        <v>0</v>
      </c>
      <c r="T166" s="230">
        <f>(SUM('1.  LRAMVA Summary'!O$54:O$80)+SUM('1.  LRAMVA Summary'!O$81:O$82)*(MONTH($E166)-1)/12)*$H166</f>
        <v>0</v>
      </c>
      <c r="U166" s="230">
        <f>(SUM('1.  LRAMVA Summary'!P$54:P$80)+SUM('1.  LRAMVA Summary'!P$81:P$82)*(MONTH($E166)-1)/12)*$H166</f>
        <v>0</v>
      </c>
      <c r="V166" s="230">
        <f>(SUM('1.  LRAMVA Summary'!Q$54:Q$80)+SUM('1.  LRAMVA Summary'!Q$81:Q$82)*(MONTH($E166)-1)/12)*$H166</f>
        <v>0</v>
      </c>
      <c r="W166" s="231">
        <f t="shared" ref="W166:W175" si="96">SUM(I166:V166)</f>
        <v>0</v>
      </c>
    </row>
    <row r="167" spans="2:23">
      <c r="E167" s="214">
        <v>44256</v>
      </c>
      <c r="F167" s="214" t="s">
        <v>723</v>
      </c>
      <c r="G167" s="215" t="s">
        <v>65</v>
      </c>
      <c r="H167" s="240"/>
      <c r="I167" s="230">
        <f>(SUM('1.  LRAMVA Summary'!D$54:D$80)+SUM('1.  LRAMVA Summary'!D$81:D$82)*(MONTH($E167)-1)/12)*$H167</f>
        <v>0</v>
      </c>
      <c r="J167" s="230">
        <f>(SUM('1.  LRAMVA Summary'!E$54:E$80)+SUM('1.  LRAMVA Summary'!E$81:E$82)*(MONTH($E167)-1)/12)*$H167</f>
        <v>0</v>
      </c>
      <c r="K167" s="230">
        <f>(SUM('1.  LRAMVA Summary'!F$54:F$80)+SUM('1.  LRAMVA Summary'!F$81:F$82)*(MONTH($E167)-1)/12)*$H167</f>
        <v>0</v>
      </c>
      <c r="L167" s="230">
        <f>(SUM('1.  LRAMVA Summary'!G$54:G$80)+SUM('1.  LRAMVA Summary'!G$81:G$82)*(MONTH($E167)-1)/12)*$H167</f>
        <v>0</v>
      </c>
      <c r="M167" s="230">
        <f>(SUM('1.  LRAMVA Summary'!H$54:H$80)+SUM('1.  LRAMVA Summary'!H$81:H$82)*(MONTH($E167)-1)/12)*$H167</f>
        <v>0</v>
      </c>
      <c r="N167" s="230">
        <f>(SUM('1.  LRAMVA Summary'!I$54:I$80)+SUM('1.  LRAMVA Summary'!I$81:I$82)*(MONTH($E167)-1)/12)*$H167</f>
        <v>0</v>
      </c>
      <c r="O167" s="230">
        <f>(SUM('1.  LRAMVA Summary'!J$54:J$80)+SUM('1.  LRAMVA Summary'!J$81:J$82)*(MONTH($E167)-1)/12)*$H167</f>
        <v>0</v>
      </c>
      <c r="P167" s="230">
        <f>(SUM('1.  LRAMVA Summary'!K$54:K$80)+SUM('1.  LRAMVA Summary'!K$81:K$82)*(MONTH($E167)-1)/12)*$H167</f>
        <v>0</v>
      </c>
      <c r="Q167" s="230">
        <f>(SUM('1.  LRAMVA Summary'!L$54:L$80)+SUM('1.  LRAMVA Summary'!L$81:L$82)*(MONTH($E167)-1)/12)*$H167</f>
        <v>0</v>
      </c>
      <c r="R167" s="230">
        <f>(SUM('1.  LRAMVA Summary'!M$54:M$80)+SUM('1.  LRAMVA Summary'!M$81:M$82)*(MONTH($E167)-1)/12)*$H167</f>
        <v>0</v>
      </c>
      <c r="S167" s="230">
        <f>(SUM('1.  LRAMVA Summary'!N$54:N$80)+SUM('1.  LRAMVA Summary'!N$81:N$82)*(MONTH($E167)-1)/12)*$H167</f>
        <v>0</v>
      </c>
      <c r="T167" s="230">
        <f>(SUM('1.  LRAMVA Summary'!O$54:O$80)+SUM('1.  LRAMVA Summary'!O$81:O$82)*(MONTH($E167)-1)/12)*$H167</f>
        <v>0</v>
      </c>
      <c r="U167" s="230">
        <f>(SUM('1.  LRAMVA Summary'!P$54:P$80)+SUM('1.  LRAMVA Summary'!P$81:P$82)*(MONTH($E167)-1)/12)*$H167</f>
        <v>0</v>
      </c>
      <c r="V167" s="230">
        <f>(SUM('1.  LRAMVA Summary'!Q$54:Q$80)+SUM('1.  LRAMVA Summary'!Q$81:Q$82)*(MONTH($E167)-1)/12)*$H167</f>
        <v>0</v>
      </c>
      <c r="W167" s="231">
        <f t="shared" si="96"/>
        <v>0</v>
      </c>
    </row>
    <row r="168" spans="2:23">
      <c r="E168" s="214">
        <v>44287</v>
      </c>
      <c r="F168" s="214" t="s">
        <v>723</v>
      </c>
      <c r="G168" s="215" t="s">
        <v>66</v>
      </c>
      <c r="H168" s="240"/>
      <c r="I168" s="230">
        <f>(SUM('1.  LRAMVA Summary'!D$54:D$80)+SUM('1.  LRAMVA Summary'!D$81:D$82)*(MONTH($E168)-1)/12)*$H168</f>
        <v>0</v>
      </c>
      <c r="J168" s="230">
        <f>(SUM('1.  LRAMVA Summary'!E$54:E$80)+SUM('1.  LRAMVA Summary'!E$81:E$82)*(MONTH($E168)-1)/12)*$H168</f>
        <v>0</v>
      </c>
      <c r="K168" s="230">
        <f>(SUM('1.  LRAMVA Summary'!F$54:F$80)+SUM('1.  LRAMVA Summary'!F$81:F$82)*(MONTH($E168)-1)/12)*$H168</f>
        <v>0</v>
      </c>
      <c r="L168" s="230">
        <f>(SUM('1.  LRAMVA Summary'!G$54:G$80)+SUM('1.  LRAMVA Summary'!G$81:G$82)*(MONTH($E168)-1)/12)*$H168</f>
        <v>0</v>
      </c>
      <c r="M168" s="230">
        <f>(SUM('1.  LRAMVA Summary'!H$54:H$80)+SUM('1.  LRAMVA Summary'!H$81:H$82)*(MONTH($E168)-1)/12)*$H168</f>
        <v>0</v>
      </c>
      <c r="N168" s="230">
        <f>(SUM('1.  LRAMVA Summary'!I$54:I$80)+SUM('1.  LRAMVA Summary'!I$81:I$82)*(MONTH($E168)-1)/12)*$H168</f>
        <v>0</v>
      </c>
      <c r="O168" s="230">
        <f>(SUM('1.  LRAMVA Summary'!J$54:J$80)+SUM('1.  LRAMVA Summary'!J$81:J$82)*(MONTH($E168)-1)/12)*$H168</f>
        <v>0</v>
      </c>
      <c r="P168" s="230">
        <f>(SUM('1.  LRAMVA Summary'!K$54:K$80)+SUM('1.  LRAMVA Summary'!K$81:K$82)*(MONTH($E168)-1)/12)*$H168</f>
        <v>0</v>
      </c>
      <c r="Q168" s="230">
        <f>(SUM('1.  LRAMVA Summary'!L$54:L$80)+SUM('1.  LRAMVA Summary'!L$81:L$82)*(MONTH($E168)-1)/12)*$H168</f>
        <v>0</v>
      </c>
      <c r="R168" s="230">
        <f>(SUM('1.  LRAMVA Summary'!M$54:M$80)+SUM('1.  LRAMVA Summary'!M$81:M$82)*(MONTH($E168)-1)/12)*$H168</f>
        <v>0</v>
      </c>
      <c r="S168" s="230">
        <f>(SUM('1.  LRAMVA Summary'!N$54:N$80)+SUM('1.  LRAMVA Summary'!N$81:N$82)*(MONTH($E168)-1)/12)*$H168</f>
        <v>0</v>
      </c>
      <c r="T168" s="230">
        <f>(SUM('1.  LRAMVA Summary'!O$54:O$80)+SUM('1.  LRAMVA Summary'!O$81:O$82)*(MONTH($E168)-1)/12)*$H168</f>
        <v>0</v>
      </c>
      <c r="U168" s="230">
        <f>(SUM('1.  LRAMVA Summary'!P$54:P$80)+SUM('1.  LRAMVA Summary'!P$81:P$82)*(MONTH($E168)-1)/12)*$H168</f>
        <v>0</v>
      </c>
      <c r="V168" s="230">
        <f>(SUM('1.  LRAMVA Summary'!Q$54:Q$80)+SUM('1.  LRAMVA Summary'!Q$81:Q$82)*(MONTH($E168)-1)/12)*$H168</f>
        <v>0</v>
      </c>
      <c r="W168" s="231">
        <f t="shared" si="96"/>
        <v>0</v>
      </c>
    </row>
    <row r="169" spans="2:23">
      <c r="E169" s="214">
        <v>44317</v>
      </c>
      <c r="F169" s="214" t="s">
        <v>723</v>
      </c>
      <c r="G169" s="215" t="s">
        <v>66</v>
      </c>
      <c r="H169" s="240"/>
      <c r="I169" s="230">
        <f>(SUM('1.  LRAMVA Summary'!D$54:D$80)+SUM('1.  LRAMVA Summary'!D$81:D$82)*(MONTH($E169)-1)/12)*$H169</f>
        <v>0</v>
      </c>
      <c r="J169" s="230">
        <f>(SUM('1.  LRAMVA Summary'!E$54:E$80)+SUM('1.  LRAMVA Summary'!E$81:E$82)*(MONTH($E169)-1)/12)*$H169</f>
        <v>0</v>
      </c>
      <c r="K169" s="230">
        <f>(SUM('1.  LRAMVA Summary'!F$54:F$80)+SUM('1.  LRAMVA Summary'!F$81:F$82)*(MONTH($E169)-1)/12)*$H169</f>
        <v>0</v>
      </c>
      <c r="L169" s="230">
        <f>(SUM('1.  LRAMVA Summary'!G$54:G$80)+SUM('1.  LRAMVA Summary'!G$81:G$82)*(MONTH($E169)-1)/12)*$H169</f>
        <v>0</v>
      </c>
      <c r="M169" s="230">
        <f>(SUM('1.  LRAMVA Summary'!H$54:H$80)+SUM('1.  LRAMVA Summary'!H$81:H$82)*(MONTH($E169)-1)/12)*$H169</f>
        <v>0</v>
      </c>
      <c r="N169" s="230">
        <f>(SUM('1.  LRAMVA Summary'!I$54:I$80)+SUM('1.  LRAMVA Summary'!I$81:I$82)*(MONTH($E169)-1)/12)*$H169</f>
        <v>0</v>
      </c>
      <c r="O169" s="230">
        <f>(SUM('1.  LRAMVA Summary'!J$54:J$80)+SUM('1.  LRAMVA Summary'!J$81:J$82)*(MONTH($E169)-1)/12)*$H169</f>
        <v>0</v>
      </c>
      <c r="P169" s="230">
        <f>(SUM('1.  LRAMVA Summary'!K$54:K$80)+SUM('1.  LRAMVA Summary'!K$81:K$82)*(MONTH($E169)-1)/12)*$H169</f>
        <v>0</v>
      </c>
      <c r="Q169" s="230">
        <f>(SUM('1.  LRAMVA Summary'!L$54:L$80)+SUM('1.  LRAMVA Summary'!L$81:L$82)*(MONTH($E169)-1)/12)*$H169</f>
        <v>0</v>
      </c>
      <c r="R169" s="230">
        <f>(SUM('1.  LRAMVA Summary'!M$54:M$80)+SUM('1.  LRAMVA Summary'!M$81:M$82)*(MONTH($E169)-1)/12)*$H169</f>
        <v>0</v>
      </c>
      <c r="S169" s="230">
        <f>(SUM('1.  LRAMVA Summary'!N$54:N$80)+SUM('1.  LRAMVA Summary'!N$81:N$82)*(MONTH($E169)-1)/12)*$H169</f>
        <v>0</v>
      </c>
      <c r="T169" s="230">
        <f>(SUM('1.  LRAMVA Summary'!O$54:O$80)+SUM('1.  LRAMVA Summary'!O$81:O$82)*(MONTH($E169)-1)/12)*$H169</f>
        <v>0</v>
      </c>
      <c r="U169" s="230">
        <f>(SUM('1.  LRAMVA Summary'!P$54:P$80)+SUM('1.  LRAMVA Summary'!P$81:P$82)*(MONTH($E169)-1)/12)*$H169</f>
        <v>0</v>
      </c>
      <c r="V169" s="230">
        <f>(SUM('1.  LRAMVA Summary'!Q$54:Q$80)+SUM('1.  LRAMVA Summary'!Q$81:Q$82)*(MONTH($E169)-1)/12)*$H169</f>
        <v>0</v>
      </c>
      <c r="W169" s="231">
        <f t="shared" si="96"/>
        <v>0</v>
      </c>
    </row>
    <row r="170" spans="2:23">
      <c r="E170" s="214">
        <v>44348</v>
      </c>
      <c r="F170" s="214" t="s">
        <v>723</v>
      </c>
      <c r="G170" s="215" t="s">
        <v>66</v>
      </c>
      <c r="H170" s="240"/>
      <c r="I170" s="230">
        <f>(SUM('1.  LRAMVA Summary'!D$54:D$80)+SUM('1.  LRAMVA Summary'!D$81:D$82)*(MONTH($E170)-1)/12)*$H170</f>
        <v>0</v>
      </c>
      <c r="J170" s="230">
        <f>(SUM('1.  LRAMVA Summary'!E$54:E$80)+SUM('1.  LRAMVA Summary'!E$81:E$82)*(MONTH($E170)-1)/12)*$H170</f>
        <v>0</v>
      </c>
      <c r="K170" s="230">
        <f>(SUM('1.  LRAMVA Summary'!F$54:F$80)+SUM('1.  LRAMVA Summary'!F$81:F$82)*(MONTH($E170)-1)/12)*$H170</f>
        <v>0</v>
      </c>
      <c r="L170" s="230">
        <f>(SUM('1.  LRAMVA Summary'!G$54:G$80)+SUM('1.  LRAMVA Summary'!G$81:G$82)*(MONTH($E170)-1)/12)*$H170</f>
        <v>0</v>
      </c>
      <c r="M170" s="230">
        <f>(SUM('1.  LRAMVA Summary'!H$54:H$80)+SUM('1.  LRAMVA Summary'!H$81:H$82)*(MONTH($E170)-1)/12)*$H170</f>
        <v>0</v>
      </c>
      <c r="N170" s="230">
        <f>(SUM('1.  LRAMVA Summary'!I$54:I$80)+SUM('1.  LRAMVA Summary'!I$81:I$82)*(MONTH($E170)-1)/12)*$H170</f>
        <v>0</v>
      </c>
      <c r="O170" s="230">
        <f>(SUM('1.  LRAMVA Summary'!J$54:J$80)+SUM('1.  LRAMVA Summary'!J$81:J$82)*(MONTH($E170)-1)/12)*$H170</f>
        <v>0</v>
      </c>
      <c r="P170" s="230">
        <f>(SUM('1.  LRAMVA Summary'!K$54:K$80)+SUM('1.  LRAMVA Summary'!K$81:K$82)*(MONTH($E170)-1)/12)*$H170</f>
        <v>0</v>
      </c>
      <c r="Q170" s="230">
        <f>(SUM('1.  LRAMVA Summary'!L$54:L$80)+SUM('1.  LRAMVA Summary'!L$81:L$82)*(MONTH($E170)-1)/12)*$H170</f>
        <v>0</v>
      </c>
      <c r="R170" s="230">
        <f>(SUM('1.  LRAMVA Summary'!M$54:M$80)+SUM('1.  LRAMVA Summary'!M$81:M$82)*(MONTH($E170)-1)/12)*$H170</f>
        <v>0</v>
      </c>
      <c r="S170" s="230">
        <f>(SUM('1.  LRAMVA Summary'!N$54:N$80)+SUM('1.  LRAMVA Summary'!N$81:N$82)*(MONTH($E170)-1)/12)*$H170</f>
        <v>0</v>
      </c>
      <c r="T170" s="230">
        <f>(SUM('1.  LRAMVA Summary'!O$54:O$80)+SUM('1.  LRAMVA Summary'!O$81:O$82)*(MONTH($E170)-1)/12)*$H170</f>
        <v>0</v>
      </c>
      <c r="U170" s="230">
        <f>(SUM('1.  LRAMVA Summary'!P$54:P$80)+SUM('1.  LRAMVA Summary'!P$81:P$82)*(MONTH($E170)-1)/12)*$H170</f>
        <v>0</v>
      </c>
      <c r="V170" s="230">
        <f>(SUM('1.  LRAMVA Summary'!Q$54:Q$80)+SUM('1.  LRAMVA Summary'!Q$81:Q$82)*(MONTH($E170)-1)/12)*$H170</f>
        <v>0</v>
      </c>
      <c r="W170" s="231">
        <f t="shared" si="96"/>
        <v>0</v>
      </c>
    </row>
    <row r="171" spans="2:23">
      <c r="E171" s="214">
        <v>44378</v>
      </c>
      <c r="F171" s="214" t="s">
        <v>723</v>
      </c>
      <c r="G171" s="215" t="s">
        <v>68</v>
      </c>
      <c r="H171" s="240"/>
      <c r="I171" s="230">
        <f>(SUM('1.  LRAMVA Summary'!D$54:D$80)+SUM('1.  LRAMVA Summary'!D$81:D$82)*(MONTH($E171)-1)/12)*$H171</f>
        <v>0</v>
      </c>
      <c r="J171" s="230">
        <f>(SUM('1.  LRAMVA Summary'!E$54:E$80)+SUM('1.  LRAMVA Summary'!E$81:E$82)*(MONTH($E171)-1)/12)*$H171</f>
        <v>0</v>
      </c>
      <c r="K171" s="230">
        <f>(SUM('1.  LRAMVA Summary'!F$54:F$80)+SUM('1.  LRAMVA Summary'!F$81:F$82)*(MONTH($E171)-1)/12)*$H171</f>
        <v>0</v>
      </c>
      <c r="L171" s="230">
        <f>(SUM('1.  LRAMVA Summary'!G$54:G$80)+SUM('1.  LRAMVA Summary'!G$81:G$82)*(MONTH($E171)-1)/12)*$H171</f>
        <v>0</v>
      </c>
      <c r="M171" s="230">
        <f>(SUM('1.  LRAMVA Summary'!H$54:H$80)+SUM('1.  LRAMVA Summary'!H$81:H$82)*(MONTH($E171)-1)/12)*$H171</f>
        <v>0</v>
      </c>
      <c r="N171" s="230">
        <f>(SUM('1.  LRAMVA Summary'!I$54:I$80)+SUM('1.  LRAMVA Summary'!I$81:I$82)*(MONTH($E171)-1)/12)*$H171</f>
        <v>0</v>
      </c>
      <c r="O171" s="230">
        <f>(SUM('1.  LRAMVA Summary'!J$54:J$80)+SUM('1.  LRAMVA Summary'!J$81:J$82)*(MONTH($E171)-1)/12)*$H171</f>
        <v>0</v>
      </c>
      <c r="P171" s="230">
        <f>(SUM('1.  LRAMVA Summary'!K$54:K$80)+SUM('1.  LRAMVA Summary'!K$81:K$82)*(MONTH($E171)-1)/12)*$H171</f>
        <v>0</v>
      </c>
      <c r="Q171" s="230">
        <f>(SUM('1.  LRAMVA Summary'!L$54:L$80)+SUM('1.  LRAMVA Summary'!L$81:L$82)*(MONTH($E171)-1)/12)*$H171</f>
        <v>0</v>
      </c>
      <c r="R171" s="230">
        <f>(SUM('1.  LRAMVA Summary'!M$54:M$80)+SUM('1.  LRAMVA Summary'!M$81:M$82)*(MONTH($E171)-1)/12)*$H171</f>
        <v>0</v>
      </c>
      <c r="S171" s="230">
        <f>(SUM('1.  LRAMVA Summary'!N$54:N$80)+SUM('1.  LRAMVA Summary'!N$81:N$82)*(MONTH($E171)-1)/12)*$H171</f>
        <v>0</v>
      </c>
      <c r="T171" s="230">
        <f>(SUM('1.  LRAMVA Summary'!O$54:O$80)+SUM('1.  LRAMVA Summary'!O$81:O$82)*(MONTH($E171)-1)/12)*$H171</f>
        <v>0</v>
      </c>
      <c r="U171" s="230">
        <f>(SUM('1.  LRAMVA Summary'!P$54:P$80)+SUM('1.  LRAMVA Summary'!P$81:P$82)*(MONTH($E171)-1)/12)*$H171</f>
        <v>0</v>
      </c>
      <c r="V171" s="230">
        <f>(SUM('1.  LRAMVA Summary'!Q$54:Q$80)+SUM('1.  LRAMVA Summary'!Q$81:Q$82)*(MONTH($E171)-1)/12)*$H171</f>
        <v>0</v>
      </c>
      <c r="W171" s="231">
        <f t="shared" si="96"/>
        <v>0</v>
      </c>
    </row>
    <row r="172" spans="2:23">
      <c r="E172" s="214">
        <v>44409</v>
      </c>
      <c r="F172" s="214" t="s">
        <v>723</v>
      </c>
      <c r="G172" s="215" t="s">
        <v>68</v>
      </c>
      <c r="H172" s="240"/>
      <c r="I172" s="230">
        <f>(SUM('1.  LRAMVA Summary'!D$54:D$80)+SUM('1.  LRAMVA Summary'!D$81:D$82)*(MONTH($E172)-1)/12)*$H172</f>
        <v>0</v>
      </c>
      <c r="J172" s="230">
        <f>(SUM('1.  LRAMVA Summary'!E$54:E$80)+SUM('1.  LRAMVA Summary'!E$81:E$82)*(MONTH($E172)-1)/12)*$H172</f>
        <v>0</v>
      </c>
      <c r="K172" s="230">
        <f>(SUM('1.  LRAMVA Summary'!F$54:F$80)+SUM('1.  LRAMVA Summary'!F$81:F$82)*(MONTH($E172)-1)/12)*$H172</f>
        <v>0</v>
      </c>
      <c r="L172" s="230">
        <f>(SUM('1.  LRAMVA Summary'!G$54:G$80)+SUM('1.  LRAMVA Summary'!G$81:G$82)*(MONTH($E172)-1)/12)*$H172</f>
        <v>0</v>
      </c>
      <c r="M172" s="230">
        <f>(SUM('1.  LRAMVA Summary'!H$54:H$80)+SUM('1.  LRAMVA Summary'!H$81:H$82)*(MONTH($E172)-1)/12)*$H172</f>
        <v>0</v>
      </c>
      <c r="N172" s="230">
        <f>(SUM('1.  LRAMVA Summary'!I$54:I$80)+SUM('1.  LRAMVA Summary'!I$81:I$82)*(MONTH($E172)-1)/12)*$H172</f>
        <v>0</v>
      </c>
      <c r="O172" s="230">
        <f>(SUM('1.  LRAMVA Summary'!J$54:J$80)+SUM('1.  LRAMVA Summary'!J$81:J$82)*(MONTH($E172)-1)/12)*$H172</f>
        <v>0</v>
      </c>
      <c r="P172" s="230">
        <f>(SUM('1.  LRAMVA Summary'!K$54:K$80)+SUM('1.  LRAMVA Summary'!K$81:K$82)*(MONTH($E172)-1)/12)*$H172</f>
        <v>0</v>
      </c>
      <c r="Q172" s="230">
        <f>(SUM('1.  LRAMVA Summary'!L$54:L$80)+SUM('1.  LRAMVA Summary'!L$81:L$82)*(MONTH($E172)-1)/12)*$H172</f>
        <v>0</v>
      </c>
      <c r="R172" s="230">
        <f>(SUM('1.  LRAMVA Summary'!M$54:M$80)+SUM('1.  LRAMVA Summary'!M$81:M$82)*(MONTH($E172)-1)/12)*$H172</f>
        <v>0</v>
      </c>
      <c r="S172" s="230">
        <f>(SUM('1.  LRAMVA Summary'!N$54:N$80)+SUM('1.  LRAMVA Summary'!N$81:N$82)*(MONTH($E172)-1)/12)*$H172</f>
        <v>0</v>
      </c>
      <c r="T172" s="230">
        <f>(SUM('1.  LRAMVA Summary'!O$54:O$80)+SUM('1.  LRAMVA Summary'!O$81:O$82)*(MONTH($E172)-1)/12)*$H172</f>
        <v>0</v>
      </c>
      <c r="U172" s="230">
        <f>(SUM('1.  LRAMVA Summary'!P$54:P$80)+SUM('1.  LRAMVA Summary'!P$81:P$82)*(MONTH($E172)-1)/12)*$H172</f>
        <v>0</v>
      </c>
      <c r="V172" s="230">
        <f>(SUM('1.  LRAMVA Summary'!Q$54:Q$80)+SUM('1.  LRAMVA Summary'!Q$81:Q$82)*(MONTH($E172)-1)/12)*$H172</f>
        <v>0</v>
      </c>
      <c r="W172" s="231">
        <f t="shared" si="96"/>
        <v>0</v>
      </c>
    </row>
    <row r="173" spans="2:23">
      <c r="E173" s="214">
        <v>44440</v>
      </c>
      <c r="F173" s="214" t="s">
        <v>723</v>
      </c>
      <c r="G173" s="215" t="s">
        <v>68</v>
      </c>
      <c r="H173" s="240"/>
      <c r="I173" s="230">
        <f>(SUM('1.  LRAMVA Summary'!D$54:D$80)+SUM('1.  LRAMVA Summary'!D$81:D$82)*(MONTH($E173)-1)/12)*$H173</f>
        <v>0</v>
      </c>
      <c r="J173" s="230">
        <f>(SUM('1.  LRAMVA Summary'!E$54:E$80)+SUM('1.  LRAMVA Summary'!E$81:E$82)*(MONTH($E173)-1)/12)*$H173</f>
        <v>0</v>
      </c>
      <c r="K173" s="230">
        <f>(SUM('1.  LRAMVA Summary'!F$54:F$80)+SUM('1.  LRAMVA Summary'!F$81:F$82)*(MONTH($E173)-1)/12)*$H173</f>
        <v>0</v>
      </c>
      <c r="L173" s="230">
        <f>(SUM('1.  LRAMVA Summary'!G$54:G$80)+SUM('1.  LRAMVA Summary'!G$81:G$82)*(MONTH($E173)-1)/12)*$H173</f>
        <v>0</v>
      </c>
      <c r="M173" s="230">
        <f>(SUM('1.  LRAMVA Summary'!H$54:H$80)+SUM('1.  LRAMVA Summary'!H$81:H$82)*(MONTH($E173)-1)/12)*$H173</f>
        <v>0</v>
      </c>
      <c r="N173" s="230">
        <f>(SUM('1.  LRAMVA Summary'!I$54:I$80)+SUM('1.  LRAMVA Summary'!I$81:I$82)*(MONTH($E173)-1)/12)*$H173</f>
        <v>0</v>
      </c>
      <c r="O173" s="230">
        <f>(SUM('1.  LRAMVA Summary'!J$54:J$80)+SUM('1.  LRAMVA Summary'!J$81:J$82)*(MONTH($E173)-1)/12)*$H173</f>
        <v>0</v>
      </c>
      <c r="P173" s="230">
        <f>(SUM('1.  LRAMVA Summary'!K$54:K$80)+SUM('1.  LRAMVA Summary'!K$81:K$82)*(MONTH($E173)-1)/12)*$H173</f>
        <v>0</v>
      </c>
      <c r="Q173" s="230">
        <f>(SUM('1.  LRAMVA Summary'!L$54:L$80)+SUM('1.  LRAMVA Summary'!L$81:L$82)*(MONTH($E173)-1)/12)*$H173</f>
        <v>0</v>
      </c>
      <c r="R173" s="230">
        <f>(SUM('1.  LRAMVA Summary'!M$54:M$80)+SUM('1.  LRAMVA Summary'!M$81:M$82)*(MONTH($E173)-1)/12)*$H173</f>
        <v>0</v>
      </c>
      <c r="S173" s="230">
        <f>(SUM('1.  LRAMVA Summary'!N$54:N$80)+SUM('1.  LRAMVA Summary'!N$81:N$82)*(MONTH($E173)-1)/12)*$H173</f>
        <v>0</v>
      </c>
      <c r="T173" s="230">
        <f>(SUM('1.  LRAMVA Summary'!O$54:O$80)+SUM('1.  LRAMVA Summary'!O$81:O$82)*(MONTH($E173)-1)/12)*$H173</f>
        <v>0</v>
      </c>
      <c r="U173" s="230">
        <f>(SUM('1.  LRAMVA Summary'!P$54:P$80)+SUM('1.  LRAMVA Summary'!P$81:P$82)*(MONTH($E173)-1)/12)*$H173</f>
        <v>0</v>
      </c>
      <c r="V173" s="230">
        <f>(SUM('1.  LRAMVA Summary'!Q$54:Q$80)+SUM('1.  LRAMVA Summary'!Q$81:Q$82)*(MONTH($E173)-1)/12)*$H173</f>
        <v>0</v>
      </c>
      <c r="W173" s="231">
        <f t="shared" si="96"/>
        <v>0</v>
      </c>
    </row>
    <row r="174" spans="2:23">
      <c r="E174" s="214">
        <v>44470</v>
      </c>
      <c r="F174" s="214" t="s">
        <v>723</v>
      </c>
      <c r="G174" s="215" t="s">
        <v>69</v>
      </c>
      <c r="H174" s="240"/>
      <c r="I174" s="230">
        <f>(SUM('1.  LRAMVA Summary'!D$54:D$80)+SUM('1.  LRAMVA Summary'!D$81:D$82)*(MONTH($E174)-1)/12)*$H174</f>
        <v>0</v>
      </c>
      <c r="J174" s="230">
        <f>(SUM('1.  LRAMVA Summary'!E$54:E$80)+SUM('1.  LRAMVA Summary'!E$81:E$82)*(MONTH($E174)-1)/12)*$H174</f>
        <v>0</v>
      </c>
      <c r="K174" s="230">
        <f>(SUM('1.  LRAMVA Summary'!F$54:F$80)+SUM('1.  LRAMVA Summary'!F$81:F$82)*(MONTH($E174)-1)/12)*$H174</f>
        <v>0</v>
      </c>
      <c r="L174" s="230">
        <f>(SUM('1.  LRAMVA Summary'!G$54:G$80)+SUM('1.  LRAMVA Summary'!G$81:G$82)*(MONTH($E174)-1)/12)*$H174</f>
        <v>0</v>
      </c>
      <c r="M174" s="230">
        <f>(SUM('1.  LRAMVA Summary'!H$54:H$80)+SUM('1.  LRAMVA Summary'!H$81:H$82)*(MONTH($E174)-1)/12)*$H174</f>
        <v>0</v>
      </c>
      <c r="N174" s="230">
        <f>(SUM('1.  LRAMVA Summary'!I$54:I$80)+SUM('1.  LRAMVA Summary'!I$81:I$82)*(MONTH($E174)-1)/12)*$H174</f>
        <v>0</v>
      </c>
      <c r="O174" s="230">
        <f>(SUM('1.  LRAMVA Summary'!J$54:J$80)+SUM('1.  LRAMVA Summary'!J$81:J$82)*(MONTH($E174)-1)/12)*$H174</f>
        <v>0</v>
      </c>
      <c r="P174" s="230">
        <f>(SUM('1.  LRAMVA Summary'!K$54:K$80)+SUM('1.  LRAMVA Summary'!K$81:K$82)*(MONTH($E174)-1)/12)*$H174</f>
        <v>0</v>
      </c>
      <c r="Q174" s="230">
        <f>(SUM('1.  LRAMVA Summary'!L$54:L$80)+SUM('1.  LRAMVA Summary'!L$81:L$82)*(MONTH($E174)-1)/12)*$H174</f>
        <v>0</v>
      </c>
      <c r="R174" s="230">
        <f>(SUM('1.  LRAMVA Summary'!M$54:M$80)+SUM('1.  LRAMVA Summary'!M$81:M$82)*(MONTH($E174)-1)/12)*$H174</f>
        <v>0</v>
      </c>
      <c r="S174" s="230">
        <f>(SUM('1.  LRAMVA Summary'!N$54:N$80)+SUM('1.  LRAMVA Summary'!N$81:N$82)*(MONTH($E174)-1)/12)*$H174</f>
        <v>0</v>
      </c>
      <c r="T174" s="230">
        <f>(SUM('1.  LRAMVA Summary'!O$54:O$80)+SUM('1.  LRAMVA Summary'!O$81:O$82)*(MONTH($E174)-1)/12)*$H174</f>
        <v>0</v>
      </c>
      <c r="U174" s="230">
        <f>(SUM('1.  LRAMVA Summary'!P$54:P$80)+SUM('1.  LRAMVA Summary'!P$81:P$82)*(MONTH($E174)-1)/12)*$H174</f>
        <v>0</v>
      </c>
      <c r="V174" s="230">
        <f>(SUM('1.  LRAMVA Summary'!Q$54:Q$80)+SUM('1.  LRAMVA Summary'!Q$81:Q$82)*(MONTH($E174)-1)/12)*$H174</f>
        <v>0</v>
      </c>
      <c r="W174" s="231">
        <f t="shared" si="96"/>
        <v>0</v>
      </c>
    </row>
    <row r="175" spans="2:23">
      <c r="E175" s="214">
        <v>44501</v>
      </c>
      <c r="F175" s="214" t="s">
        <v>723</v>
      </c>
      <c r="G175" s="215" t="s">
        <v>69</v>
      </c>
      <c r="H175" s="240"/>
      <c r="I175" s="230">
        <f>(SUM('1.  LRAMVA Summary'!D$54:D$80)+SUM('1.  LRAMVA Summary'!D$81:D$82)*(MONTH($E175)-1)/12)*$H175</f>
        <v>0</v>
      </c>
      <c r="J175" s="230">
        <f>(SUM('1.  LRAMVA Summary'!E$54:E$80)+SUM('1.  LRAMVA Summary'!E$81:E$82)*(MONTH($E175)-1)/12)*$H175</f>
        <v>0</v>
      </c>
      <c r="K175" s="230">
        <f>(SUM('1.  LRAMVA Summary'!F$54:F$80)+SUM('1.  LRAMVA Summary'!F$81:F$82)*(MONTH($E175)-1)/12)*$H175</f>
        <v>0</v>
      </c>
      <c r="L175" s="230">
        <f>(SUM('1.  LRAMVA Summary'!G$54:G$80)+SUM('1.  LRAMVA Summary'!G$81:G$82)*(MONTH($E175)-1)/12)*$H175</f>
        <v>0</v>
      </c>
      <c r="M175" s="230">
        <f>(SUM('1.  LRAMVA Summary'!H$54:H$80)+SUM('1.  LRAMVA Summary'!H$81:H$82)*(MONTH($E175)-1)/12)*$H175</f>
        <v>0</v>
      </c>
      <c r="N175" s="230">
        <f>(SUM('1.  LRAMVA Summary'!I$54:I$80)+SUM('1.  LRAMVA Summary'!I$81:I$82)*(MONTH($E175)-1)/12)*$H175</f>
        <v>0</v>
      </c>
      <c r="O175" s="230">
        <f>(SUM('1.  LRAMVA Summary'!J$54:J$80)+SUM('1.  LRAMVA Summary'!J$81:J$82)*(MONTH($E175)-1)/12)*$H175</f>
        <v>0</v>
      </c>
      <c r="P175" s="230">
        <f>(SUM('1.  LRAMVA Summary'!K$54:K$80)+SUM('1.  LRAMVA Summary'!K$81:K$82)*(MONTH($E175)-1)/12)*$H175</f>
        <v>0</v>
      </c>
      <c r="Q175" s="230">
        <f>(SUM('1.  LRAMVA Summary'!L$54:L$80)+SUM('1.  LRAMVA Summary'!L$81:L$82)*(MONTH($E175)-1)/12)*$H175</f>
        <v>0</v>
      </c>
      <c r="R175" s="230">
        <f>(SUM('1.  LRAMVA Summary'!M$54:M$80)+SUM('1.  LRAMVA Summary'!M$81:M$82)*(MONTH($E175)-1)/12)*$H175</f>
        <v>0</v>
      </c>
      <c r="S175" s="230">
        <f>(SUM('1.  LRAMVA Summary'!N$54:N$80)+SUM('1.  LRAMVA Summary'!N$81:N$82)*(MONTH($E175)-1)/12)*$H175</f>
        <v>0</v>
      </c>
      <c r="T175" s="230">
        <f>(SUM('1.  LRAMVA Summary'!O$54:O$80)+SUM('1.  LRAMVA Summary'!O$81:O$82)*(MONTH($E175)-1)/12)*$H175</f>
        <v>0</v>
      </c>
      <c r="U175" s="230">
        <f>(SUM('1.  LRAMVA Summary'!P$54:P$80)+SUM('1.  LRAMVA Summary'!P$81:P$82)*(MONTH($E175)-1)/12)*$H175</f>
        <v>0</v>
      </c>
      <c r="V175" s="230">
        <f>(SUM('1.  LRAMVA Summary'!Q$54:Q$80)+SUM('1.  LRAMVA Summary'!Q$81:Q$82)*(MONTH($E175)-1)/12)*$H175</f>
        <v>0</v>
      </c>
      <c r="W175" s="231">
        <f t="shared" si="96"/>
        <v>0</v>
      </c>
    </row>
    <row r="176" spans="2:23">
      <c r="E176" s="214">
        <v>44531</v>
      </c>
      <c r="F176" s="214" t="s">
        <v>723</v>
      </c>
      <c r="G176" s="215" t="s">
        <v>69</v>
      </c>
      <c r="H176" s="240"/>
      <c r="I176" s="230">
        <f>(SUM('1.  LRAMVA Summary'!D$54:D$80)+SUM('1.  LRAMVA Summary'!D$81:D$82)*(MONTH($E176)-1)/12)*$H176</f>
        <v>0</v>
      </c>
      <c r="J176" s="230">
        <f>(SUM('1.  LRAMVA Summary'!E$54:E$80)+SUM('1.  LRAMVA Summary'!E$81:E$82)*(MONTH($E176)-1)/12)*$H176</f>
        <v>0</v>
      </c>
      <c r="K176" s="230">
        <f>(SUM('1.  LRAMVA Summary'!F$54:F$80)+SUM('1.  LRAMVA Summary'!F$81:F$82)*(MONTH($E176)-1)/12)*$H176</f>
        <v>0</v>
      </c>
      <c r="L176" s="230">
        <f>(SUM('1.  LRAMVA Summary'!G$54:G$80)+SUM('1.  LRAMVA Summary'!G$81:G$82)*(MONTH($E176)-1)/12)*$H176</f>
        <v>0</v>
      </c>
      <c r="M176" s="230">
        <f>(SUM('1.  LRAMVA Summary'!H$54:H$80)+SUM('1.  LRAMVA Summary'!H$81:H$82)*(MONTH($E176)-1)/12)*$H176</f>
        <v>0</v>
      </c>
      <c r="N176" s="230">
        <f>(SUM('1.  LRAMVA Summary'!I$54:I$80)+SUM('1.  LRAMVA Summary'!I$81:I$82)*(MONTH($E176)-1)/12)*$H176</f>
        <v>0</v>
      </c>
      <c r="O176" s="230">
        <f>(SUM('1.  LRAMVA Summary'!J$54:J$80)+SUM('1.  LRAMVA Summary'!J$81:J$82)*(MONTH($E176)-1)/12)*$H176</f>
        <v>0</v>
      </c>
      <c r="P176" s="230">
        <f>(SUM('1.  LRAMVA Summary'!K$54:K$80)+SUM('1.  LRAMVA Summary'!K$81:K$82)*(MONTH($E176)-1)/12)*$H176</f>
        <v>0</v>
      </c>
      <c r="Q176" s="230">
        <f>(SUM('1.  LRAMVA Summary'!L$54:L$80)+SUM('1.  LRAMVA Summary'!L$81:L$82)*(MONTH($E176)-1)/12)*$H176</f>
        <v>0</v>
      </c>
      <c r="R176" s="230">
        <f>(SUM('1.  LRAMVA Summary'!M$54:M$80)+SUM('1.  LRAMVA Summary'!M$81:M$82)*(MONTH($E176)-1)/12)*$H176</f>
        <v>0</v>
      </c>
      <c r="S176" s="230">
        <f>(SUM('1.  LRAMVA Summary'!N$54:N$80)+SUM('1.  LRAMVA Summary'!N$81:N$82)*(MONTH($E176)-1)/12)*$H176</f>
        <v>0</v>
      </c>
      <c r="T176" s="230">
        <f>(SUM('1.  LRAMVA Summary'!O$54:O$80)+SUM('1.  LRAMVA Summary'!O$81:O$82)*(MONTH($E176)-1)/12)*$H176</f>
        <v>0</v>
      </c>
      <c r="U176" s="230">
        <f>(SUM('1.  LRAMVA Summary'!P$54:P$80)+SUM('1.  LRAMVA Summary'!P$81:P$82)*(MONTH($E176)-1)/12)*$H176</f>
        <v>0</v>
      </c>
      <c r="V176" s="230">
        <f>(SUM('1.  LRAMVA Summary'!Q$54:Q$80)+SUM('1.  LRAMVA Summary'!Q$81:Q$82)*(MONTH($E176)-1)/12)*$H176</f>
        <v>0</v>
      </c>
      <c r="W176" s="231">
        <f>SUM(I176:V176)</f>
        <v>0</v>
      </c>
    </row>
    <row r="177" spans="5:23" ht="15.75" thickBot="1">
      <c r="E177" s="216" t="s">
        <v>718</v>
      </c>
      <c r="F177" s="216"/>
      <c r="G177" s="217"/>
      <c r="H177" s="218"/>
      <c r="I177" s="219">
        <f>SUM(I164:I176)</f>
        <v>16499.025524562792</v>
      </c>
      <c r="J177" s="219">
        <f>SUM(J164:J176)</f>
        <v>19197.559618212093</v>
      </c>
      <c r="K177" s="219">
        <f t="shared" ref="K177:V177" si="97">SUM(K164:K176)</f>
        <v>-880.87448109730042</v>
      </c>
      <c r="L177" s="219">
        <f t="shared" si="97"/>
        <v>1116.6733218330887</v>
      </c>
      <c r="M177" s="219">
        <f t="shared" si="97"/>
        <v>1070.3455960316871</v>
      </c>
      <c r="N177" s="219">
        <f t="shared" si="97"/>
        <v>5315.0403304703959</v>
      </c>
      <c r="O177" s="219">
        <f t="shared" si="97"/>
        <v>1991.9940573610236</v>
      </c>
      <c r="P177" s="219">
        <f t="shared" si="97"/>
        <v>0</v>
      </c>
      <c r="Q177" s="219">
        <f t="shared" si="97"/>
        <v>0</v>
      </c>
      <c r="R177" s="219">
        <f t="shared" si="97"/>
        <v>0</v>
      </c>
      <c r="S177" s="219">
        <f t="shared" si="97"/>
        <v>0</v>
      </c>
      <c r="T177" s="219">
        <f t="shared" si="97"/>
        <v>0</v>
      </c>
      <c r="U177" s="219">
        <f t="shared" si="97"/>
        <v>0</v>
      </c>
      <c r="V177" s="219">
        <f t="shared" si="97"/>
        <v>0</v>
      </c>
      <c r="W177" s="219">
        <f>SUM(W164:W176)</f>
        <v>44309.76396737375</v>
      </c>
    </row>
    <row r="178" spans="5:23" ht="15.75" thickTop="1">
      <c r="E178" s="220" t="s">
        <v>67</v>
      </c>
      <c r="F178" s="220"/>
      <c r="G178" s="221"/>
      <c r="H178" s="222"/>
      <c r="I178" s="223"/>
      <c r="J178" s="223"/>
      <c r="K178" s="223"/>
      <c r="L178" s="223"/>
      <c r="M178" s="223"/>
      <c r="N178" s="223"/>
      <c r="O178" s="223"/>
      <c r="P178" s="223"/>
      <c r="Q178" s="223"/>
      <c r="R178" s="223"/>
      <c r="S178" s="223"/>
      <c r="T178" s="223"/>
      <c r="U178" s="223"/>
      <c r="V178" s="223"/>
      <c r="W178" s="224"/>
    </row>
    <row r="179" spans="5:23">
      <c r="E179" s="225" t="s">
        <v>719</v>
      </c>
      <c r="F179" s="225"/>
      <c r="G179" s="226"/>
      <c r="H179" s="227"/>
      <c r="I179" s="228">
        <f>I177+I178</f>
        <v>16499.025524562792</v>
      </c>
      <c r="J179" s="228">
        <f t="shared" ref="J179:U179" si="98">J177+J178</f>
        <v>19197.559618212093</v>
      </c>
      <c r="K179" s="228">
        <f t="shared" si="98"/>
        <v>-880.87448109730042</v>
      </c>
      <c r="L179" s="228">
        <f t="shared" si="98"/>
        <v>1116.6733218330887</v>
      </c>
      <c r="M179" s="228">
        <f t="shared" si="98"/>
        <v>1070.3455960316871</v>
      </c>
      <c r="N179" s="228">
        <f t="shared" si="98"/>
        <v>5315.0403304703959</v>
      </c>
      <c r="O179" s="228">
        <f t="shared" si="98"/>
        <v>1991.9940573610236</v>
      </c>
      <c r="P179" s="228">
        <f t="shared" si="98"/>
        <v>0</v>
      </c>
      <c r="Q179" s="228">
        <f t="shared" si="98"/>
        <v>0</v>
      </c>
      <c r="R179" s="228">
        <f t="shared" si="98"/>
        <v>0</v>
      </c>
      <c r="S179" s="228">
        <f t="shared" si="98"/>
        <v>0</v>
      </c>
      <c r="T179" s="228">
        <f t="shared" si="98"/>
        <v>0</v>
      </c>
      <c r="U179" s="228">
        <f t="shared" si="98"/>
        <v>0</v>
      </c>
      <c r="V179" s="228">
        <f>V177+V178</f>
        <v>0</v>
      </c>
      <c r="W179" s="228">
        <f>W177+W178</f>
        <v>44309.76396737375</v>
      </c>
    </row>
    <row r="180" spans="5:23">
      <c r="E180" s="214">
        <v>44562</v>
      </c>
      <c r="F180" s="214" t="s">
        <v>724</v>
      </c>
      <c r="G180" s="215" t="s">
        <v>65</v>
      </c>
      <c r="H180" s="240"/>
      <c r="I180" s="230">
        <f>(SUM('1.  LRAMVA Summary'!D$54:D$80)+SUM('1.  LRAMVA Summary'!D$81:D$82)*(MONTH($E180)-1)/12)*$H180</f>
        <v>0</v>
      </c>
      <c r="J180" s="230">
        <f>(SUM('1.  LRAMVA Summary'!E$54:E$80)+SUM('1.  LRAMVA Summary'!E$81:E$82)*(MONTH($E180)-1)/12)*$H180</f>
        <v>0</v>
      </c>
      <c r="K180" s="230">
        <f>(SUM('1.  LRAMVA Summary'!F$54:F$80)+SUM('1.  LRAMVA Summary'!F$81:F$82)*(MONTH($E180)-1)/12)*$H180</f>
        <v>0</v>
      </c>
      <c r="L180" s="230">
        <f>(SUM('1.  LRAMVA Summary'!G$54:G$80)+SUM('1.  LRAMVA Summary'!G$81:G$82)*(MONTH($E180)-1)/12)*$H180</f>
        <v>0</v>
      </c>
      <c r="M180" s="230">
        <f>(SUM('1.  LRAMVA Summary'!H$54:H$80)+SUM('1.  LRAMVA Summary'!H$81:H$82)*(MONTH($E180)-1)/12)*$H180</f>
        <v>0</v>
      </c>
      <c r="N180" s="230">
        <f>(SUM('1.  LRAMVA Summary'!I$54:I$80)+SUM('1.  LRAMVA Summary'!I$81:I$82)*(MONTH($E180)-1)/12)*$H180</f>
        <v>0</v>
      </c>
      <c r="O180" s="230">
        <f>(SUM('1.  LRAMVA Summary'!J$54:J$80)+SUM('1.  LRAMVA Summary'!J$81:J$82)*(MONTH($E180)-1)/12)*$H180</f>
        <v>0</v>
      </c>
      <c r="P180" s="230">
        <f>(SUM('1.  LRAMVA Summary'!K$54:K$80)+SUM('1.  LRAMVA Summary'!K$81:K$82)*(MONTH($E180)-1)/12)*$H180</f>
        <v>0</v>
      </c>
      <c r="Q180" s="230">
        <f>(SUM('1.  LRAMVA Summary'!L$54:L$80)+SUM('1.  LRAMVA Summary'!L$81:L$82)*(MONTH($E180)-1)/12)*$H180</f>
        <v>0</v>
      </c>
      <c r="R180" s="230">
        <f>(SUM('1.  LRAMVA Summary'!M$54:M$80)+SUM('1.  LRAMVA Summary'!M$81:M$82)*(MONTH($E180)-1)/12)*$H180</f>
        <v>0</v>
      </c>
      <c r="S180" s="230">
        <f>(SUM('1.  LRAMVA Summary'!N$54:N$80)+SUM('1.  LRAMVA Summary'!N$81:N$82)*(MONTH($E180)-1)/12)*$H180</f>
        <v>0</v>
      </c>
      <c r="T180" s="230">
        <f>(SUM('1.  LRAMVA Summary'!O$54:O$80)+SUM('1.  LRAMVA Summary'!O$81:O$82)*(MONTH($E180)-1)/12)*$H180</f>
        <v>0</v>
      </c>
      <c r="U180" s="230">
        <f>(SUM('1.  LRAMVA Summary'!P$54:P$80)+SUM('1.  LRAMVA Summary'!P$81:P$82)*(MONTH($E180)-1)/12)*$H180</f>
        <v>0</v>
      </c>
      <c r="V180" s="230">
        <f>(SUM('1.  LRAMVA Summary'!Q$54:Q$80)+SUM('1.  LRAMVA Summary'!Q$81:Q$82)*(MONTH($E180)-1)/12)*$H180</f>
        <v>0</v>
      </c>
      <c r="W180" s="231">
        <f>SUM(I180:V180)</f>
        <v>0</v>
      </c>
    </row>
    <row r="181" spans="5:23">
      <c r="E181" s="214">
        <v>44593</v>
      </c>
      <c r="F181" s="214" t="s">
        <v>724</v>
      </c>
      <c r="G181" s="215" t="s">
        <v>65</v>
      </c>
      <c r="H181" s="240"/>
      <c r="I181" s="230">
        <f>(SUM('1.  LRAMVA Summary'!D$54:D$80)+SUM('1.  LRAMVA Summary'!D$81:D$82)*(MONTH($E181)-1)/12)*$H181</f>
        <v>0</v>
      </c>
      <c r="J181" s="230">
        <f>(SUM('1.  LRAMVA Summary'!E$54:E$80)+SUM('1.  LRAMVA Summary'!E$81:E$82)*(MONTH($E181)-1)/12)*$H181</f>
        <v>0</v>
      </c>
      <c r="K181" s="230">
        <f>(SUM('1.  LRAMVA Summary'!F$54:F$80)+SUM('1.  LRAMVA Summary'!F$81:F$82)*(MONTH($E181)-1)/12)*$H181</f>
        <v>0</v>
      </c>
      <c r="L181" s="230">
        <f>(SUM('1.  LRAMVA Summary'!G$54:G$80)+SUM('1.  LRAMVA Summary'!G$81:G$82)*(MONTH($E181)-1)/12)*$H181</f>
        <v>0</v>
      </c>
      <c r="M181" s="230">
        <f>(SUM('1.  LRAMVA Summary'!H$54:H$80)+SUM('1.  LRAMVA Summary'!H$81:H$82)*(MONTH($E181)-1)/12)*$H181</f>
        <v>0</v>
      </c>
      <c r="N181" s="230">
        <f>(SUM('1.  LRAMVA Summary'!I$54:I$80)+SUM('1.  LRAMVA Summary'!I$81:I$82)*(MONTH($E181)-1)/12)*$H181</f>
        <v>0</v>
      </c>
      <c r="O181" s="230">
        <f>(SUM('1.  LRAMVA Summary'!J$54:J$80)+SUM('1.  LRAMVA Summary'!J$81:J$82)*(MONTH($E181)-1)/12)*$H181</f>
        <v>0</v>
      </c>
      <c r="P181" s="230">
        <f>(SUM('1.  LRAMVA Summary'!K$54:K$80)+SUM('1.  LRAMVA Summary'!K$81:K$82)*(MONTH($E181)-1)/12)*$H181</f>
        <v>0</v>
      </c>
      <c r="Q181" s="230">
        <f>(SUM('1.  LRAMVA Summary'!L$54:L$80)+SUM('1.  LRAMVA Summary'!L$81:L$82)*(MONTH($E181)-1)/12)*$H181</f>
        <v>0</v>
      </c>
      <c r="R181" s="230">
        <f>(SUM('1.  LRAMVA Summary'!M$54:M$80)+SUM('1.  LRAMVA Summary'!M$81:M$82)*(MONTH($E181)-1)/12)*$H181</f>
        <v>0</v>
      </c>
      <c r="S181" s="230">
        <f>(SUM('1.  LRAMVA Summary'!N$54:N$80)+SUM('1.  LRAMVA Summary'!N$81:N$82)*(MONTH($E181)-1)/12)*$H181</f>
        <v>0</v>
      </c>
      <c r="T181" s="230">
        <f>(SUM('1.  LRAMVA Summary'!O$54:O$80)+SUM('1.  LRAMVA Summary'!O$81:O$82)*(MONTH($E181)-1)/12)*$H181</f>
        <v>0</v>
      </c>
      <c r="U181" s="230">
        <f>(SUM('1.  LRAMVA Summary'!P$54:P$80)+SUM('1.  LRAMVA Summary'!P$81:P$82)*(MONTH($E181)-1)/12)*$H181</f>
        <v>0</v>
      </c>
      <c r="V181" s="230">
        <f>(SUM('1.  LRAMVA Summary'!Q$54:Q$80)+SUM('1.  LRAMVA Summary'!Q$81:Q$82)*(MONTH($E181)-1)/12)*$H181</f>
        <v>0</v>
      </c>
      <c r="W181" s="231">
        <f t="shared" ref="W181:W190" si="99">SUM(I181:V181)</f>
        <v>0</v>
      </c>
    </row>
    <row r="182" spans="5:23">
      <c r="E182" s="214">
        <v>44621</v>
      </c>
      <c r="F182" s="214" t="s">
        <v>724</v>
      </c>
      <c r="G182" s="215" t="s">
        <v>65</v>
      </c>
      <c r="H182" s="240"/>
      <c r="I182" s="230">
        <f>(SUM('1.  LRAMVA Summary'!D$54:D$80)+SUM('1.  LRAMVA Summary'!D$81:D$82)*(MONTH($E182)-1)/12)*$H182</f>
        <v>0</v>
      </c>
      <c r="J182" s="230">
        <f>(SUM('1.  LRAMVA Summary'!E$54:E$80)+SUM('1.  LRAMVA Summary'!E$81:E$82)*(MONTH($E182)-1)/12)*$H182</f>
        <v>0</v>
      </c>
      <c r="K182" s="230">
        <f>(SUM('1.  LRAMVA Summary'!F$54:F$80)+SUM('1.  LRAMVA Summary'!F$81:F$82)*(MONTH($E182)-1)/12)*$H182</f>
        <v>0</v>
      </c>
      <c r="L182" s="230">
        <f>(SUM('1.  LRAMVA Summary'!G$54:G$80)+SUM('1.  LRAMVA Summary'!G$81:G$82)*(MONTH($E182)-1)/12)*$H182</f>
        <v>0</v>
      </c>
      <c r="M182" s="230">
        <f>(SUM('1.  LRAMVA Summary'!H$54:H$80)+SUM('1.  LRAMVA Summary'!H$81:H$82)*(MONTH($E182)-1)/12)*$H182</f>
        <v>0</v>
      </c>
      <c r="N182" s="230">
        <f>(SUM('1.  LRAMVA Summary'!I$54:I$80)+SUM('1.  LRAMVA Summary'!I$81:I$82)*(MONTH($E182)-1)/12)*$H182</f>
        <v>0</v>
      </c>
      <c r="O182" s="230">
        <f>(SUM('1.  LRAMVA Summary'!J$54:J$80)+SUM('1.  LRAMVA Summary'!J$81:J$82)*(MONTH($E182)-1)/12)*$H182</f>
        <v>0</v>
      </c>
      <c r="P182" s="230">
        <f>(SUM('1.  LRAMVA Summary'!K$54:K$80)+SUM('1.  LRAMVA Summary'!K$81:K$82)*(MONTH($E182)-1)/12)*$H182</f>
        <v>0</v>
      </c>
      <c r="Q182" s="230">
        <f>(SUM('1.  LRAMVA Summary'!L$54:L$80)+SUM('1.  LRAMVA Summary'!L$81:L$82)*(MONTH($E182)-1)/12)*$H182</f>
        <v>0</v>
      </c>
      <c r="R182" s="230">
        <f>(SUM('1.  LRAMVA Summary'!M$54:M$80)+SUM('1.  LRAMVA Summary'!M$81:M$82)*(MONTH($E182)-1)/12)*$H182</f>
        <v>0</v>
      </c>
      <c r="S182" s="230">
        <f>(SUM('1.  LRAMVA Summary'!N$54:N$80)+SUM('1.  LRAMVA Summary'!N$81:N$82)*(MONTH($E182)-1)/12)*$H182</f>
        <v>0</v>
      </c>
      <c r="T182" s="230">
        <f>(SUM('1.  LRAMVA Summary'!O$54:O$80)+SUM('1.  LRAMVA Summary'!O$81:O$82)*(MONTH($E182)-1)/12)*$H182</f>
        <v>0</v>
      </c>
      <c r="U182" s="230">
        <f>(SUM('1.  LRAMVA Summary'!P$54:P$80)+SUM('1.  LRAMVA Summary'!P$81:P$82)*(MONTH($E182)-1)/12)*$H182</f>
        <v>0</v>
      </c>
      <c r="V182" s="230">
        <f>(SUM('1.  LRAMVA Summary'!Q$54:Q$80)+SUM('1.  LRAMVA Summary'!Q$81:Q$82)*(MONTH($E182)-1)/12)*$H182</f>
        <v>0</v>
      </c>
      <c r="W182" s="231">
        <f t="shared" si="99"/>
        <v>0</v>
      </c>
    </row>
    <row r="183" spans="5:23">
      <c r="E183" s="214">
        <v>44652</v>
      </c>
      <c r="F183" s="214" t="s">
        <v>724</v>
      </c>
      <c r="G183" s="215" t="s">
        <v>66</v>
      </c>
      <c r="H183" s="240"/>
      <c r="I183" s="230">
        <f>(SUM('1.  LRAMVA Summary'!D$54:D$80)+SUM('1.  LRAMVA Summary'!D$81:D$82)*(MONTH($E183)-1)/12)*$H183</f>
        <v>0</v>
      </c>
      <c r="J183" s="230">
        <f>(SUM('1.  LRAMVA Summary'!E$54:E$80)+SUM('1.  LRAMVA Summary'!E$81:E$82)*(MONTH($E183)-1)/12)*$H183</f>
        <v>0</v>
      </c>
      <c r="K183" s="230">
        <f>(SUM('1.  LRAMVA Summary'!F$54:F$80)+SUM('1.  LRAMVA Summary'!F$81:F$82)*(MONTH($E183)-1)/12)*$H183</f>
        <v>0</v>
      </c>
      <c r="L183" s="230">
        <f>(SUM('1.  LRAMVA Summary'!G$54:G$80)+SUM('1.  LRAMVA Summary'!G$81:G$82)*(MONTH($E183)-1)/12)*$H183</f>
        <v>0</v>
      </c>
      <c r="M183" s="230">
        <f>(SUM('1.  LRAMVA Summary'!H$54:H$80)+SUM('1.  LRAMVA Summary'!H$81:H$82)*(MONTH($E183)-1)/12)*$H183</f>
        <v>0</v>
      </c>
      <c r="N183" s="230">
        <f>(SUM('1.  LRAMVA Summary'!I$54:I$80)+SUM('1.  LRAMVA Summary'!I$81:I$82)*(MONTH($E183)-1)/12)*$H183</f>
        <v>0</v>
      </c>
      <c r="O183" s="230">
        <f>(SUM('1.  LRAMVA Summary'!J$54:J$80)+SUM('1.  LRAMVA Summary'!J$81:J$82)*(MONTH($E183)-1)/12)*$H183</f>
        <v>0</v>
      </c>
      <c r="P183" s="230">
        <f>(SUM('1.  LRAMVA Summary'!K$54:K$80)+SUM('1.  LRAMVA Summary'!K$81:K$82)*(MONTH($E183)-1)/12)*$H183</f>
        <v>0</v>
      </c>
      <c r="Q183" s="230">
        <f>(SUM('1.  LRAMVA Summary'!L$54:L$80)+SUM('1.  LRAMVA Summary'!L$81:L$82)*(MONTH($E183)-1)/12)*$H183</f>
        <v>0</v>
      </c>
      <c r="R183" s="230">
        <f>(SUM('1.  LRAMVA Summary'!M$54:M$80)+SUM('1.  LRAMVA Summary'!M$81:M$82)*(MONTH($E183)-1)/12)*$H183</f>
        <v>0</v>
      </c>
      <c r="S183" s="230">
        <f>(SUM('1.  LRAMVA Summary'!N$54:N$80)+SUM('1.  LRAMVA Summary'!N$81:N$82)*(MONTH($E183)-1)/12)*$H183</f>
        <v>0</v>
      </c>
      <c r="T183" s="230">
        <f>(SUM('1.  LRAMVA Summary'!O$54:O$80)+SUM('1.  LRAMVA Summary'!O$81:O$82)*(MONTH($E183)-1)/12)*$H183</f>
        <v>0</v>
      </c>
      <c r="U183" s="230">
        <f>(SUM('1.  LRAMVA Summary'!P$54:P$80)+SUM('1.  LRAMVA Summary'!P$81:P$82)*(MONTH($E183)-1)/12)*$H183</f>
        <v>0</v>
      </c>
      <c r="V183" s="230">
        <f>(SUM('1.  LRAMVA Summary'!Q$54:Q$80)+SUM('1.  LRAMVA Summary'!Q$81:Q$82)*(MONTH($E183)-1)/12)*$H183</f>
        <v>0</v>
      </c>
      <c r="W183" s="231">
        <f t="shared" si="99"/>
        <v>0</v>
      </c>
    </row>
    <row r="184" spans="5:23">
      <c r="E184" s="214">
        <v>44682</v>
      </c>
      <c r="F184" s="214" t="s">
        <v>724</v>
      </c>
      <c r="G184" s="215" t="s">
        <v>66</v>
      </c>
      <c r="H184" s="240"/>
      <c r="I184" s="230">
        <f>(SUM('1.  LRAMVA Summary'!D$54:D$80)+SUM('1.  LRAMVA Summary'!D$81:D$82)*(MONTH($E184)-1)/12)*$H184</f>
        <v>0</v>
      </c>
      <c r="J184" s="230">
        <f>(SUM('1.  LRAMVA Summary'!E$54:E$80)+SUM('1.  LRAMVA Summary'!E$81:E$82)*(MONTH($E184)-1)/12)*$H184</f>
        <v>0</v>
      </c>
      <c r="K184" s="230">
        <f>(SUM('1.  LRAMVA Summary'!F$54:F$80)+SUM('1.  LRAMVA Summary'!F$81:F$82)*(MONTH($E184)-1)/12)*$H184</f>
        <v>0</v>
      </c>
      <c r="L184" s="230">
        <f>(SUM('1.  LRAMVA Summary'!G$54:G$80)+SUM('1.  LRAMVA Summary'!G$81:G$82)*(MONTH($E184)-1)/12)*$H184</f>
        <v>0</v>
      </c>
      <c r="M184" s="230">
        <f>(SUM('1.  LRAMVA Summary'!H$54:H$80)+SUM('1.  LRAMVA Summary'!H$81:H$82)*(MONTH($E184)-1)/12)*$H184</f>
        <v>0</v>
      </c>
      <c r="N184" s="230">
        <f>(SUM('1.  LRAMVA Summary'!I$54:I$80)+SUM('1.  LRAMVA Summary'!I$81:I$82)*(MONTH($E184)-1)/12)*$H184</f>
        <v>0</v>
      </c>
      <c r="O184" s="230">
        <f>(SUM('1.  LRAMVA Summary'!J$54:J$80)+SUM('1.  LRAMVA Summary'!J$81:J$82)*(MONTH($E184)-1)/12)*$H184</f>
        <v>0</v>
      </c>
      <c r="P184" s="230">
        <f>(SUM('1.  LRAMVA Summary'!K$54:K$80)+SUM('1.  LRAMVA Summary'!K$81:K$82)*(MONTH($E184)-1)/12)*$H184</f>
        <v>0</v>
      </c>
      <c r="Q184" s="230">
        <f>(SUM('1.  LRAMVA Summary'!L$54:L$80)+SUM('1.  LRAMVA Summary'!L$81:L$82)*(MONTH($E184)-1)/12)*$H184</f>
        <v>0</v>
      </c>
      <c r="R184" s="230">
        <f>(SUM('1.  LRAMVA Summary'!M$54:M$80)+SUM('1.  LRAMVA Summary'!M$81:M$82)*(MONTH($E184)-1)/12)*$H184</f>
        <v>0</v>
      </c>
      <c r="S184" s="230">
        <f>(SUM('1.  LRAMVA Summary'!N$54:N$80)+SUM('1.  LRAMVA Summary'!N$81:N$82)*(MONTH($E184)-1)/12)*$H184</f>
        <v>0</v>
      </c>
      <c r="T184" s="230">
        <f>(SUM('1.  LRAMVA Summary'!O$54:O$80)+SUM('1.  LRAMVA Summary'!O$81:O$82)*(MONTH($E184)-1)/12)*$H184</f>
        <v>0</v>
      </c>
      <c r="U184" s="230">
        <f>(SUM('1.  LRAMVA Summary'!P$54:P$80)+SUM('1.  LRAMVA Summary'!P$81:P$82)*(MONTH($E184)-1)/12)*$H184</f>
        <v>0</v>
      </c>
      <c r="V184" s="230">
        <f>(SUM('1.  LRAMVA Summary'!Q$54:Q$80)+SUM('1.  LRAMVA Summary'!Q$81:Q$82)*(MONTH($E184)-1)/12)*$H184</f>
        <v>0</v>
      </c>
      <c r="W184" s="231">
        <f t="shared" si="99"/>
        <v>0</v>
      </c>
    </row>
    <row r="185" spans="5:23">
      <c r="E185" s="214">
        <v>44713</v>
      </c>
      <c r="F185" s="214" t="s">
        <v>724</v>
      </c>
      <c r="G185" s="215" t="s">
        <v>66</v>
      </c>
      <c r="H185" s="240"/>
      <c r="I185" s="230">
        <f>(SUM('1.  LRAMVA Summary'!D$54:D$80)+SUM('1.  LRAMVA Summary'!D$81:D$82)*(MONTH($E185)-1)/12)*$H185</f>
        <v>0</v>
      </c>
      <c r="J185" s="230">
        <f>(SUM('1.  LRAMVA Summary'!E$54:E$80)+SUM('1.  LRAMVA Summary'!E$81:E$82)*(MONTH($E185)-1)/12)*$H185</f>
        <v>0</v>
      </c>
      <c r="K185" s="230">
        <f>(SUM('1.  LRAMVA Summary'!F$54:F$80)+SUM('1.  LRAMVA Summary'!F$81:F$82)*(MONTH($E185)-1)/12)*$H185</f>
        <v>0</v>
      </c>
      <c r="L185" s="230">
        <f>(SUM('1.  LRAMVA Summary'!G$54:G$80)+SUM('1.  LRAMVA Summary'!G$81:G$82)*(MONTH($E185)-1)/12)*$H185</f>
        <v>0</v>
      </c>
      <c r="M185" s="230">
        <f>(SUM('1.  LRAMVA Summary'!H$54:H$80)+SUM('1.  LRAMVA Summary'!H$81:H$82)*(MONTH($E185)-1)/12)*$H185</f>
        <v>0</v>
      </c>
      <c r="N185" s="230">
        <f>(SUM('1.  LRAMVA Summary'!I$54:I$80)+SUM('1.  LRAMVA Summary'!I$81:I$82)*(MONTH($E185)-1)/12)*$H185</f>
        <v>0</v>
      </c>
      <c r="O185" s="230">
        <f>(SUM('1.  LRAMVA Summary'!J$54:J$80)+SUM('1.  LRAMVA Summary'!J$81:J$82)*(MONTH($E185)-1)/12)*$H185</f>
        <v>0</v>
      </c>
      <c r="P185" s="230">
        <f>(SUM('1.  LRAMVA Summary'!K$54:K$80)+SUM('1.  LRAMVA Summary'!K$81:K$82)*(MONTH($E185)-1)/12)*$H185</f>
        <v>0</v>
      </c>
      <c r="Q185" s="230">
        <f>(SUM('1.  LRAMVA Summary'!L$54:L$80)+SUM('1.  LRAMVA Summary'!L$81:L$82)*(MONTH($E185)-1)/12)*$H185</f>
        <v>0</v>
      </c>
      <c r="R185" s="230">
        <f>(SUM('1.  LRAMVA Summary'!M$54:M$80)+SUM('1.  LRAMVA Summary'!M$81:M$82)*(MONTH($E185)-1)/12)*$H185</f>
        <v>0</v>
      </c>
      <c r="S185" s="230">
        <f>(SUM('1.  LRAMVA Summary'!N$54:N$80)+SUM('1.  LRAMVA Summary'!N$81:N$82)*(MONTH($E185)-1)/12)*$H185</f>
        <v>0</v>
      </c>
      <c r="T185" s="230">
        <f>(SUM('1.  LRAMVA Summary'!O$54:O$80)+SUM('1.  LRAMVA Summary'!O$81:O$82)*(MONTH($E185)-1)/12)*$H185</f>
        <v>0</v>
      </c>
      <c r="U185" s="230">
        <f>(SUM('1.  LRAMVA Summary'!P$54:P$80)+SUM('1.  LRAMVA Summary'!P$81:P$82)*(MONTH($E185)-1)/12)*$H185</f>
        <v>0</v>
      </c>
      <c r="V185" s="230">
        <f>(SUM('1.  LRAMVA Summary'!Q$54:Q$80)+SUM('1.  LRAMVA Summary'!Q$81:Q$82)*(MONTH($E185)-1)/12)*$H185</f>
        <v>0</v>
      </c>
      <c r="W185" s="231">
        <f t="shared" si="99"/>
        <v>0</v>
      </c>
    </row>
    <row r="186" spans="5:23">
      <c r="E186" s="214">
        <v>44743</v>
      </c>
      <c r="F186" s="214" t="s">
        <v>724</v>
      </c>
      <c r="G186" s="215" t="s">
        <v>68</v>
      </c>
      <c r="H186" s="240"/>
      <c r="I186" s="230">
        <f>(SUM('1.  LRAMVA Summary'!D$54:D$80)+SUM('1.  LRAMVA Summary'!D$81:D$82)*(MONTH($E186)-1)/12)*$H186</f>
        <v>0</v>
      </c>
      <c r="J186" s="230">
        <f>(SUM('1.  LRAMVA Summary'!E$54:E$80)+SUM('1.  LRAMVA Summary'!E$81:E$82)*(MONTH($E186)-1)/12)*$H186</f>
        <v>0</v>
      </c>
      <c r="K186" s="230">
        <f>(SUM('1.  LRAMVA Summary'!F$54:F$80)+SUM('1.  LRAMVA Summary'!F$81:F$82)*(MONTH($E186)-1)/12)*$H186</f>
        <v>0</v>
      </c>
      <c r="L186" s="230">
        <f>(SUM('1.  LRAMVA Summary'!G$54:G$80)+SUM('1.  LRAMVA Summary'!G$81:G$82)*(MONTH($E186)-1)/12)*$H186</f>
        <v>0</v>
      </c>
      <c r="M186" s="230">
        <f>(SUM('1.  LRAMVA Summary'!H$54:H$80)+SUM('1.  LRAMVA Summary'!H$81:H$82)*(MONTH($E186)-1)/12)*$H186</f>
        <v>0</v>
      </c>
      <c r="N186" s="230">
        <f>(SUM('1.  LRAMVA Summary'!I$54:I$80)+SUM('1.  LRAMVA Summary'!I$81:I$82)*(MONTH($E186)-1)/12)*$H186</f>
        <v>0</v>
      </c>
      <c r="O186" s="230">
        <f>(SUM('1.  LRAMVA Summary'!J$54:J$80)+SUM('1.  LRAMVA Summary'!J$81:J$82)*(MONTH($E186)-1)/12)*$H186</f>
        <v>0</v>
      </c>
      <c r="P186" s="230">
        <f>(SUM('1.  LRAMVA Summary'!K$54:K$80)+SUM('1.  LRAMVA Summary'!K$81:K$82)*(MONTH($E186)-1)/12)*$H186</f>
        <v>0</v>
      </c>
      <c r="Q186" s="230">
        <f>(SUM('1.  LRAMVA Summary'!L$54:L$80)+SUM('1.  LRAMVA Summary'!L$81:L$82)*(MONTH($E186)-1)/12)*$H186</f>
        <v>0</v>
      </c>
      <c r="R186" s="230">
        <f>(SUM('1.  LRAMVA Summary'!M$54:M$80)+SUM('1.  LRAMVA Summary'!M$81:M$82)*(MONTH($E186)-1)/12)*$H186</f>
        <v>0</v>
      </c>
      <c r="S186" s="230">
        <f>(SUM('1.  LRAMVA Summary'!N$54:N$80)+SUM('1.  LRAMVA Summary'!N$81:N$82)*(MONTH($E186)-1)/12)*$H186</f>
        <v>0</v>
      </c>
      <c r="T186" s="230">
        <f>(SUM('1.  LRAMVA Summary'!O$54:O$80)+SUM('1.  LRAMVA Summary'!O$81:O$82)*(MONTH($E186)-1)/12)*$H186</f>
        <v>0</v>
      </c>
      <c r="U186" s="230">
        <f>(SUM('1.  LRAMVA Summary'!P$54:P$80)+SUM('1.  LRAMVA Summary'!P$81:P$82)*(MONTH($E186)-1)/12)*$H186</f>
        <v>0</v>
      </c>
      <c r="V186" s="230">
        <f>(SUM('1.  LRAMVA Summary'!Q$54:Q$80)+SUM('1.  LRAMVA Summary'!Q$81:Q$82)*(MONTH($E186)-1)/12)*$H186</f>
        <v>0</v>
      </c>
      <c r="W186" s="231">
        <f t="shared" si="99"/>
        <v>0</v>
      </c>
    </row>
    <row r="187" spans="5:23">
      <c r="E187" s="214">
        <v>44774</v>
      </c>
      <c r="F187" s="214" t="s">
        <v>724</v>
      </c>
      <c r="G187" s="215" t="s">
        <v>68</v>
      </c>
      <c r="H187" s="240"/>
      <c r="I187" s="230">
        <f>(SUM('1.  LRAMVA Summary'!D$54:D$80)+SUM('1.  LRAMVA Summary'!D$81:D$82)*(MONTH($E187)-1)/12)*$H187</f>
        <v>0</v>
      </c>
      <c r="J187" s="230">
        <f>(SUM('1.  LRAMVA Summary'!E$54:E$80)+SUM('1.  LRAMVA Summary'!E$81:E$82)*(MONTH($E187)-1)/12)*$H187</f>
        <v>0</v>
      </c>
      <c r="K187" s="230">
        <f>(SUM('1.  LRAMVA Summary'!F$54:F$80)+SUM('1.  LRAMVA Summary'!F$81:F$82)*(MONTH($E187)-1)/12)*$H187</f>
        <v>0</v>
      </c>
      <c r="L187" s="230">
        <f>(SUM('1.  LRAMVA Summary'!G$54:G$80)+SUM('1.  LRAMVA Summary'!G$81:G$82)*(MONTH($E187)-1)/12)*$H187</f>
        <v>0</v>
      </c>
      <c r="M187" s="230">
        <f>(SUM('1.  LRAMVA Summary'!H$54:H$80)+SUM('1.  LRAMVA Summary'!H$81:H$82)*(MONTH($E187)-1)/12)*$H187</f>
        <v>0</v>
      </c>
      <c r="N187" s="230">
        <f>(SUM('1.  LRAMVA Summary'!I$54:I$80)+SUM('1.  LRAMVA Summary'!I$81:I$82)*(MONTH($E187)-1)/12)*$H187</f>
        <v>0</v>
      </c>
      <c r="O187" s="230">
        <f>(SUM('1.  LRAMVA Summary'!J$54:J$80)+SUM('1.  LRAMVA Summary'!J$81:J$82)*(MONTH($E187)-1)/12)*$H187</f>
        <v>0</v>
      </c>
      <c r="P187" s="230">
        <f>(SUM('1.  LRAMVA Summary'!K$54:K$80)+SUM('1.  LRAMVA Summary'!K$81:K$82)*(MONTH($E187)-1)/12)*$H187</f>
        <v>0</v>
      </c>
      <c r="Q187" s="230">
        <f>(SUM('1.  LRAMVA Summary'!L$54:L$80)+SUM('1.  LRAMVA Summary'!L$81:L$82)*(MONTH($E187)-1)/12)*$H187</f>
        <v>0</v>
      </c>
      <c r="R187" s="230">
        <f>(SUM('1.  LRAMVA Summary'!M$54:M$80)+SUM('1.  LRAMVA Summary'!M$81:M$82)*(MONTH($E187)-1)/12)*$H187</f>
        <v>0</v>
      </c>
      <c r="S187" s="230">
        <f>(SUM('1.  LRAMVA Summary'!N$54:N$80)+SUM('1.  LRAMVA Summary'!N$81:N$82)*(MONTH($E187)-1)/12)*$H187</f>
        <v>0</v>
      </c>
      <c r="T187" s="230">
        <f>(SUM('1.  LRAMVA Summary'!O$54:O$80)+SUM('1.  LRAMVA Summary'!O$81:O$82)*(MONTH($E187)-1)/12)*$H187</f>
        <v>0</v>
      </c>
      <c r="U187" s="230">
        <f>(SUM('1.  LRAMVA Summary'!P$54:P$80)+SUM('1.  LRAMVA Summary'!P$81:P$82)*(MONTH($E187)-1)/12)*$H187</f>
        <v>0</v>
      </c>
      <c r="V187" s="230">
        <f>(SUM('1.  LRAMVA Summary'!Q$54:Q$80)+SUM('1.  LRAMVA Summary'!Q$81:Q$82)*(MONTH($E187)-1)/12)*$H187</f>
        <v>0</v>
      </c>
      <c r="W187" s="231">
        <f t="shared" si="99"/>
        <v>0</v>
      </c>
    </row>
    <row r="188" spans="5:23">
      <c r="E188" s="214">
        <v>44805</v>
      </c>
      <c r="F188" s="214" t="s">
        <v>724</v>
      </c>
      <c r="G188" s="215" t="s">
        <v>68</v>
      </c>
      <c r="H188" s="240"/>
      <c r="I188" s="230">
        <f>(SUM('1.  LRAMVA Summary'!D$54:D$80)+SUM('1.  LRAMVA Summary'!D$81:D$82)*(MONTH($E188)-1)/12)*$H188</f>
        <v>0</v>
      </c>
      <c r="J188" s="230">
        <f>(SUM('1.  LRAMVA Summary'!E$54:E$80)+SUM('1.  LRAMVA Summary'!E$81:E$82)*(MONTH($E188)-1)/12)*$H188</f>
        <v>0</v>
      </c>
      <c r="K188" s="230">
        <f>(SUM('1.  LRAMVA Summary'!F$54:F$80)+SUM('1.  LRAMVA Summary'!F$81:F$82)*(MONTH($E188)-1)/12)*$H188</f>
        <v>0</v>
      </c>
      <c r="L188" s="230">
        <f>(SUM('1.  LRAMVA Summary'!G$54:G$80)+SUM('1.  LRAMVA Summary'!G$81:G$82)*(MONTH($E188)-1)/12)*$H188</f>
        <v>0</v>
      </c>
      <c r="M188" s="230">
        <f>(SUM('1.  LRAMVA Summary'!H$54:H$80)+SUM('1.  LRAMVA Summary'!H$81:H$82)*(MONTH($E188)-1)/12)*$H188</f>
        <v>0</v>
      </c>
      <c r="N188" s="230">
        <f>(SUM('1.  LRAMVA Summary'!I$54:I$80)+SUM('1.  LRAMVA Summary'!I$81:I$82)*(MONTH($E188)-1)/12)*$H188</f>
        <v>0</v>
      </c>
      <c r="O188" s="230">
        <f>(SUM('1.  LRAMVA Summary'!J$54:J$80)+SUM('1.  LRAMVA Summary'!J$81:J$82)*(MONTH($E188)-1)/12)*$H188</f>
        <v>0</v>
      </c>
      <c r="P188" s="230">
        <f>(SUM('1.  LRAMVA Summary'!K$54:K$80)+SUM('1.  LRAMVA Summary'!K$81:K$82)*(MONTH($E188)-1)/12)*$H188</f>
        <v>0</v>
      </c>
      <c r="Q188" s="230">
        <f>(SUM('1.  LRAMVA Summary'!L$54:L$80)+SUM('1.  LRAMVA Summary'!L$81:L$82)*(MONTH($E188)-1)/12)*$H188</f>
        <v>0</v>
      </c>
      <c r="R188" s="230">
        <f>(SUM('1.  LRAMVA Summary'!M$54:M$80)+SUM('1.  LRAMVA Summary'!M$81:M$82)*(MONTH($E188)-1)/12)*$H188</f>
        <v>0</v>
      </c>
      <c r="S188" s="230">
        <f>(SUM('1.  LRAMVA Summary'!N$54:N$80)+SUM('1.  LRAMVA Summary'!N$81:N$82)*(MONTH($E188)-1)/12)*$H188</f>
        <v>0</v>
      </c>
      <c r="T188" s="230">
        <f>(SUM('1.  LRAMVA Summary'!O$54:O$80)+SUM('1.  LRAMVA Summary'!O$81:O$82)*(MONTH($E188)-1)/12)*$H188</f>
        <v>0</v>
      </c>
      <c r="U188" s="230">
        <f>(SUM('1.  LRAMVA Summary'!P$54:P$80)+SUM('1.  LRAMVA Summary'!P$81:P$82)*(MONTH($E188)-1)/12)*$H188</f>
        <v>0</v>
      </c>
      <c r="V188" s="230">
        <f>(SUM('1.  LRAMVA Summary'!Q$54:Q$80)+SUM('1.  LRAMVA Summary'!Q$81:Q$82)*(MONTH($E188)-1)/12)*$H188</f>
        <v>0</v>
      </c>
      <c r="W188" s="231">
        <f t="shared" si="99"/>
        <v>0</v>
      </c>
    </row>
    <row r="189" spans="5:23">
      <c r="E189" s="214">
        <v>44835</v>
      </c>
      <c r="F189" s="214" t="s">
        <v>724</v>
      </c>
      <c r="G189" s="215" t="s">
        <v>69</v>
      </c>
      <c r="H189" s="240"/>
      <c r="I189" s="230">
        <f>(SUM('1.  LRAMVA Summary'!D$54:D$80)+SUM('1.  LRAMVA Summary'!D$81:D$82)*(MONTH($E189)-1)/12)*$H189</f>
        <v>0</v>
      </c>
      <c r="J189" s="230">
        <f>(SUM('1.  LRAMVA Summary'!E$54:E$80)+SUM('1.  LRAMVA Summary'!E$81:E$82)*(MONTH($E189)-1)/12)*$H189</f>
        <v>0</v>
      </c>
      <c r="K189" s="230">
        <f>(SUM('1.  LRAMVA Summary'!F$54:F$80)+SUM('1.  LRAMVA Summary'!F$81:F$82)*(MONTH($E189)-1)/12)*$H189</f>
        <v>0</v>
      </c>
      <c r="L189" s="230">
        <f>(SUM('1.  LRAMVA Summary'!G$54:G$80)+SUM('1.  LRAMVA Summary'!G$81:G$82)*(MONTH($E189)-1)/12)*$H189</f>
        <v>0</v>
      </c>
      <c r="M189" s="230">
        <f>(SUM('1.  LRAMVA Summary'!H$54:H$80)+SUM('1.  LRAMVA Summary'!H$81:H$82)*(MONTH($E189)-1)/12)*$H189</f>
        <v>0</v>
      </c>
      <c r="N189" s="230">
        <f>(SUM('1.  LRAMVA Summary'!I$54:I$80)+SUM('1.  LRAMVA Summary'!I$81:I$82)*(MONTH($E189)-1)/12)*$H189</f>
        <v>0</v>
      </c>
      <c r="O189" s="230">
        <f>(SUM('1.  LRAMVA Summary'!J$54:J$80)+SUM('1.  LRAMVA Summary'!J$81:J$82)*(MONTH($E189)-1)/12)*$H189</f>
        <v>0</v>
      </c>
      <c r="P189" s="230">
        <f>(SUM('1.  LRAMVA Summary'!K$54:K$80)+SUM('1.  LRAMVA Summary'!K$81:K$82)*(MONTH($E189)-1)/12)*$H189</f>
        <v>0</v>
      </c>
      <c r="Q189" s="230">
        <f>(SUM('1.  LRAMVA Summary'!L$54:L$80)+SUM('1.  LRAMVA Summary'!L$81:L$82)*(MONTH($E189)-1)/12)*$H189</f>
        <v>0</v>
      </c>
      <c r="R189" s="230">
        <f>(SUM('1.  LRAMVA Summary'!M$54:M$80)+SUM('1.  LRAMVA Summary'!M$81:M$82)*(MONTH($E189)-1)/12)*$H189</f>
        <v>0</v>
      </c>
      <c r="S189" s="230">
        <f>(SUM('1.  LRAMVA Summary'!N$54:N$80)+SUM('1.  LRAMVA Summary'!N$81:N$82)*(MONTH($E189)-1)/12)*$H189</f>
        <v>0</v>
      </c>
      <c r="T189" s="230">
        <f>(SUM('1.  LRAMVA Summary'!O$54:O$80)+SUM('1.  LRAMVA Summary'!O$81:O$82)*(MONTH($E189)-1)/12)*$H189</f>
        <v>0</v>
      </c>
      <c r="U189" s="230">
        <f>(SUM('1.  LRAMVA Summary'!P$54:P$80)+SUM('1.  LRAMVA Summary'!P$81:P$82)*(MONTH($E189)-1)/12)*$H189</f>
        <v>0</v>
      </c>
      <c r="V189" s="230">
        <f>(SUM('1.  LRAMVA Summary'!Q$54:Q$80)+SUM('1.  LRAMVA Summary'!Q$81:Q$82)*(MONTH($E189)-1)/12)*$H189</f>
        <v>0</v>
      </c>
      <c r="W189" s="231">
        <f t="shared" si="99"/>
        <v>0</v>
      </c>
    </row>
    <row r="190" spans="5:23">
      <c r="E190" s="214">
        <v>44866</v>
      </c>
      <c r="F190" s="214" t="s">
        <v>724</v>
      </c>
      <c r="G190" s="215" t="s">
        <v>69</v>
      </c>
      <c r="H190" s="240"/>
      <c r="I190" s="230">
        <f>(SUM('1.  LRAMVA Summary'!D$54:D$80)+SUM('1.  LRAMVA Summary'!D$81:D$82)*(MONTH($E190)-1)/12)*$H190</f>
        <v>0</v>
      </c>
      <c r="J190" s="230">
        <f>(SUM('1.  LRAMVA Summary'!E$54:E$80)+SUM('1.  LRAMVA Summary'!E$81:E$82)*(MONTH($E190)-1)/12)*$H190</f>
        <v>0</v>
      </c>
      <c r="K190" s="230">
        <f>(SUM('1.  LRAMVA Summary'!F$54:F$80)+SUM('1.  LRAMVA Summary'!F$81:F$82)*(MONTH($E190)-1)/12)*$H190</f>
        <v>0</v>
      </c>
      <c r="L190" s="230">
        <f>(SUM('1.  LRAMVA Summary'!G$54:G$80)+SUM('1.  LRAMVA Summary'!G$81:G$82)*(MONTH($E190)-1)/12)*$H190</f>
        <v>0</v>
      </c>
      <c r="M190" s="230">
        <f>(SUM('1.  LRAMVA Summary'!H$54:H$80)+SUM('1.  LRAMVA Summary'!H$81:H$82)*(MONTH($E190)-1)/12)*$H190</f>
        <v>0</v>
      </c>
      <c r="N190" s="230">
        <f>(SUM('1.  LRAMVA Summary'!I$54:I$80)+SUM('1.  LRAMVA Summary'!I$81:I$82)*(MONTH($E190)-1)/12)*$H190</f>
        <v>0</v>
      </c>
      <c r="O190" s="230">
        <f>(SUM('1.  LRAMVA Summary'!J$54:J$80)+SUM('1.  LRAMVA Summary'!J$81:J$82)*(MONTH($E190)-1)/12)*$H190</f>
        <v>0</v>
      </c>
      <c r="P190" s="230">
        <f>(SUM('1.  LRAMVA Summary'!K$54:K$80)+SUM('1.  LRAMVA Summary'!K$81:K$82)*(MONTH($E190)-1)/12)*$H190</f>
        <v>0</v>
      </c>
      <c r="Q190" s="230">
        <f>(SUM('1.  LRAMVA Summary'!L$54:L$80)+SUM('1.  LRAMVA Summary'!L$81:L$82)*(MONTH($E190)-1)/12)*$H190</f>
        <v>0</v>
      </c>
      <c r="R190" s="230">
        <f>(SUM('1.  LRAMVA Summary'!M$54:M$80)+SUM('1.  LRAMVA Summary'!M$81:M$82)*(MONTH($E190)-1)/12)*$H190</f>
        <v>0</v>
      </c>
      <c r="S190" s="230">
        <f>(SUM('1.  LRAMVA Summary'!N$54:N$80)+SUM('1.  LRAMVA Summary'!N$81:N$82)*(MONTH($E190)-1)/12)*$H190</f>
        <v>0</v>
      </c>
      <c r="T190" s="230">
        <f>(SUM('1.  LRAMVA Summary'!O$54:O$80)+SUM('1.  LRAMVA Summary'!O$81:O$82)*(MONTH($E190)-1)/12)*$H190</f>
        <v>0</v>
      </c>
      <c r="U190" s="230">
        <f>(SUM('1.  LRAMVA Summary'!P$54:P$80)+SUM('1.  LRAMVA Summary'!P$81:P$82)*(MONTH($E190)-1)/12)*$H190</f>
        <v>0</v>
      </c>
      <c r="V190" s="230">
        <f>(SUM('1.  LRAMVA Summary'!Q$54:Q$80)+SUM('1.  LRAMVA Summary'!Q$81:Q$82)*(MONTH($E190)-1)/12)*$H190</f>
        <v>0</v>
      </c>
      <c r="W190" s="231">
        <f t="shared" si="99"/>
        <v>0</v>
      </c>
    </row>
    <row r="191" spans="5:23">
      <c r="E191" s="214">
        <v>44896</v>
      </c>
      <c r="F191" s="214" t="s">
        <v>724</v>
      </c>
      <c r="G191" s="215" t="s">
        <v>69</v>
      </c>
      <c r="H191" s="240"/>
      <c r="I191" s="230">
        <f>(SUM('1.  LRAMVA Summary'!D$54:D$80)+SUM('1.  LRAMVA Summary'!D$81:D$82)*(MONTH($E191)-1)/12)*$H191</f>
        <v>0</v>
      </c>
      <c r="J191" s="230">
        <f>(SUM('1.  LRAMVA Summary'!E$54:E$80)+SUM('1.  LRAMVA Summary'!E$81:E$82)*(MONTH($E191)-1)/12)*$H191</f>
        <v>0</v>
      </c>
      <c r="K191" s="230">
        <f>(SUM('1.  LRAMVA Summary'!F$54:F$80)+SUM('1.  LRAMVA Summary'!F$81:F$82)*(MONTH($E191)-1)/12)*$H191</f>
        <v>0</v>
      </c>
      <c r="L191" s="230">
        <f>(SUM('1.  LRAMVA Summary'!G$54:G$80)+SUM('1.  LRAMVA Summary'!G$81:G$82)*(MONTH($E191)-1)/12)*$H191</f>
        <v>0</v>
      </c>
      <c r="M191" s="230">
        <f>(SUM('1.  LRAMVA Summary'!H$54:H$80)+SUM('1.  LRAMVA Summary'!H$81:H$82)*(MONTH($E191)-1)/12)*$H191</f>
        <v>0</v>
      </c>
      <c r="N191" s="230">
        <f>(SUM('1.  LRAMVA Summary'!I$54:I$80)+SUM('1.  LRAMVA Summary'!I$81:I$82)*(MONTH($E191)-1)/12)*$H191</f>
        <v>0</v>
      </c>
      <c r="O191" s="230">
        <f>(SUM('1.  LRAMVA Summary'!J$54:J$80)+SUM('1.  LRAMVA Summary'!J$81:J$82)*(MONTH($E191)-1)/12)*$H191</f>
        <v>0</v>
      </c>
      <c r="P191" s="230">
        <f>(SUM('1.  LRAMVA Summary'!K$54:K$80)+SUM('1.  LRAMVA Summary'!K$81:K$82)*(MONTH($E191)-1)/12)*$H191</f>
        <v>0</v>
      </c>
      <c r="Q191" s="230">
        <f>(SUM('1.  LRAMVA Summary'!L$54:L$80)+SUM('1.  LRAMVA Summary'!L$81:L$82)*(MONTH($E191)-1)/12)*$H191</f>
        <v>0</v>
      </c>
      <c r="R191" s="230">
        <f>(SUM('1.  LRAMVA Summary'!M$54:M$80)+SUM('1.  LRAMVA Summary'!M$81:M$82)*(MONTH($E191)-1)/12)*$H191</f>
        <v>0</v>
      </c>
      <c r="S191" s="230">
        <f>(SUM('1.  LRAMVA Summary'!N$54:N$80)+SUM('1.  LRAMVA Summary'!N$81:N$82)*(MONTH($E191)-1)/12)*$H191</f>
        <v>0</v>
      </c>
      <c r="T191" s="230">
        <f>(SUM('1.  LRAMVA Summary'!O$54:O$80)+SUM('1.  LRAMVA Summary'!O$81:O$82)*(MONTH($E191)-1)/12)*$H191</f>
        <v>0</v>
      </c>
      <c r="U191" s="230">
        <f>(SUM('1.  LRAMVA Summary'!P$54:P$80)+SUM('1.  LRAMVA Summary'!P$81:P$82)*(MONTH($E191)-1)/12)*$H191</f>
        <v>0</v>
      </c>
      <c r="V191" s="230">
        <f>(SUM('1.  LRAMVA Summary'!Q$54:Q$80)+SUM('1.  LRAMVA Summary'!Q$81:Q$82)*(MONTH($E191)-1)/12)*$H191</f>
        <v>0</v>
      </c>
      <c r="W191" s="231">
        <f>SUM(I191:V191)</f>
        <v>0</v>
      </c>
    </row>
    <row r="192" spans="5:23" ht="15.75" thickBot="1">
      <c r="E192" s="216" t="s">
        <v>720</v>
      </c>
      <c r="F192" s="216"/>
      <c r="G192" s="217"/>
      <c r="H192" s="218"/>
      <c r="I192" s="219">
        <f>SUM(I179:I191)</f>
        <v>16499.025524562792</v>
      </c>
      <c r="J192" s="219">
        <f>SUM(J179:J191)</f>
        <v>19197.559618212093</v>
      </c>
      <c r="K192" s="219">
        <f t="shared" ref="K192:V192" si="100">SUM(K179:K191)</f>
        <v>-880.87448109730042</v>
      </c>
      <c r="L192" s="219">
        <f t="shared" si="100"/>
        <v>1116.6733218330887</v>
      </c>
      <c r="M192" s="219">
        <f t="shared" si="100"/>
        <v>1070.3455960316871</v>
      </c>
      <c r="N192" s="219">
        <f t="shared" si="100"/>
        <v>5315.0403304703959</v>
      </c>
      <c r="O192" s="219">
        <f t="shared" si="100"/>
        <v>1991.9940573610236</v>
      </c>
      <c r="P192" s="219">
        <f t="shared" si="100"/>
        <v>0</v>
      </c>
      <c r="Q192" s="219">
        <f t="shared" si="100"/>
        <v>0</v>
      </c>
      <c r="R192" s="219">
        <f t="shared" si="100"/>
        <v>0</v>
      </c>
      <c r="S192" s="219">
        <f t="shared" si="100"/>
        <v>0</v>
      </c>
      <c r="T192" s="219">
        <f t="shared" si="100"/>
        <v>0</v>
      </c>
      <c r="U192" s="219">
        <f t="shared" si="100"/>
        <v>0</v>
      </c>
      <c r="V192" s="219">
        <f t="shared" si="100"/>
        <v>0</v>
      </c>
      <c r="W192" s="219">
        <f>SUM(W179:W191)</f>
        <v>44309.76396737375</v>
      </c>
    </row>
    <row r="193" spans="5:23" ht="15.75" thickTop="1">
      <c r="E193" s="220" t="s">
        <v>67</v>
      </c>
      <c r="F193" s="220"/>
      <c r="G193" s="221"/>
      <c r="H193" s="222"/>
      <c r="I193" s="223"/>
      <c r="J193" s="223"/>
      <c r="K193" s="223"/>
      <c r="L193" s="223"/>
      <c r="M193" s="223"/>
      <c r="N193" s="223"/>
      <c r="O193" s="223"/>
      <c r="P193" s="223"/>
      <c r="Q193" s="223"/>
      <c r="R193" s="223"/>
      <c r="S193" s="223"/>
      <c r="T193" s="223"/>
      <c r="U193" s="223"/>
      <c r="V193" s="223"/>
      <c r="W193" s="224"/>
    </row>
    <row r="194" spans="5:23">
      <c r="E194" s="225" t="s">
        <v>721</v>
      </c>
      <c r="F194" s="225"/>
      <c r="G194" s="226"/>
      <c r="H194" s="227"/>
      <c r="I194" s="228">
        <f>I192+I193</f>
        <v>16499.025524562792</v>
      </c>
      <c r="J194" s="228">
        <f t="shared" ref="J194:U194" si="101">J192+J193</f>
        <v>19197.559618212093</v>
      </c>
      <c r="K194" s="228">
        <f t="shared" si="101"/>
        <v>-880.87448109730042</v>
      </c>
      <c r="L194" s="228">
        <f t="shared" si="101"/>
        <v>1116.6733218330887</v>
      </c>
      <c r="M194" s="228">
        <f t="shared" si="101"/>
        <v>1070.3455960316871</v>
      </c>
      <c r="N194" s="228">
        <f t="shared" si="101"/>
        <v>5315.0403304703959</v>
      </c>
      <c r="O194" s="228">
        <f t="shared" si="101"/>
        <v>1991.9940573610236</v>
      </c>
      <c r="P194" s="228">
        <f t="shared" si="101"/>
        <v>0</v>
      </c>
      <c r="Q194" s="228">
        <f t="shared" si="101"/>
        <v>0</v>
      </c>
      <c r="R194" s="228">
        <f t="shared" si="101"/>
        <v>0</v>
      </c>
      <c r="S194" s="228">
        <f t="shared" si="101"/>
        <v>0</v>
      </c>
      <c r="T194" s="228">
        <f t="shared" si="101"/>
        <v>0</v>
      </c>
      <c r="U194" s="228">
        <f t="shared" si="101"/>
        <v>0</v>
      </c>
      <c r="V194" s="228">
        <f>V192+V193</f>
        <v>0</v>
      </c>
      <c r="W194" s="228">
        <f>W192+W193</f>
        <v>44309.76396737375</v>
      </c>
    </row>
    <row r="195" spans="5:23">
      <c r="E195" s="214">
        <v>44927</v>
      </c>
      <c r="F195" s="214" t="s">
        <v>725</v>
      </c>
      <c r="G195" s="215" t="s">
        <v>65</v>
      </c>
      <c r="H195" s="240"/>
      <c r="I195" s="230">
        <f>(SUM('1.  LRAMVA Summary'!D$54:D$80)+SUM('1.  LRAMVA Summary'!D$81:D$82)*(MONTH($E195)-1)/12)*$H195</f>
        <v>0</v>
      </c>
      <c r="J195" s="230">
        <f>(SUM('1.  LRAMVA Summary'!E$54:E$80)+SUM('1.  LRAMVA Summary'!E$81:E$82)*(MONTH($E195)-1)/12)*$H195</f>
        <v>0</v>
      </c>
      <c r="K195" s="230">
        <f>(SUM('1.  LRAMVA Summary'!F$54:F$80)+SUM('1.  LRAMVA Summary'!F$81:F$82)*(MONTH($E195)-1)/12)*$H195</f>
        <v>0</v>
      </c>
      <c r="L195" s="230">
        <f>(SUM('1.  LRAMVA Summary'!G$54:G$80)+SUM('1.  LRAMVA Summary'!G$81:G$82)*(MONTH($E195)-1)/12)*$H195</f>
        <v>0</v>
      </c>
      <c r="M195" s="230">
        <f>(SUM('1.  LRAMVA Summary'!H$54:H$80)+SUM('1.  LRAMVA Summary'!H$81:H$82)*(MONTH($E195)-1)/12)*$H195</f>
        <v>0</v>
      </c>
      <c r="N195" s="230">
        <f>(SUM('1.  LRAMVA Summary'!I$54:I$80)+SUM('1.  LRAMVA Summary'!I$81:I$82)*(MONTH($E195)-1)/12)*$H195</f>
        <v>0</v>
      </c>
      <c r="O195" s="230">
        <f>(SUM('1.  LRAMVA Summary'!J$54:J$80)+SUM('1.  LRAMVA Summary'!J$81:J$82)*(MONTH($E195)-1)/12)*$H195</f>
        <v>0</v>
      </c>
      <c r="P195" s="230">
        <f>(SUM('1.  LRAMVA Summary'!K$54:K$80)+SUM('1.  LRAMVA Summary'!K$81:K$82)*(MONTH($E195)-1)/12)*$H195</f>
        <v>0</v>
      </c>
      <c r="Q195" s="230">
        <f>(SUM('1.  LRAMVA Summary'!L$54:L$80)+SUM('1.  LRAMVA Summary'!L$81:L$82)*(MONTH($E195)-1)/12)*$H195</f>
        <v>0</v>
      </c>
      <c r="R195" s="230">
        <f>(SUM('1.  LRAMVA Summary'!M$54:M$80)+SUM('1.  LRAMVA Summary'!M$81:M$82)*(MONTH($E195)-1)/12)*$H195</f>
        <v>0</v>
      </c>
      <c r="S195" s="230">
        <f>(SUM('1.  LRAMVA Summary'!N$54:N$80)+SUM('1.  LRAMVA Summary'!N$81:N$82)*(MONTH($E195)-1)/12)*$H195</f>
        <v>0</v>
      </c>
      <c r="T195" s="230">
        <f>(SUM('1.  LRAMVA Summary'!O$54:O$80)+SUM('1.  LRAMVA Summary'!O$81:O$82)*(MONTH($E195)-1)/12)*$H195</f>
        <v>0</v>
      </c>
      <c r="U195" s="230">
        <f>(SUM('1.  LRAMVA Summary'!P$54:P$80)+SUM('1.  LRAMVA Summary'!P$81:P$82)*(MONTH($E195)-1)/12)*$H195</f>
        <v>0</v>
      </c>
      <c r="V195" s="230">
        <f>(SUM('1.  LRAMVA Summary'!Q$54:Q$80)+SUM('1.  LRAMVA Summary'!Q$81:Q$82)*(MONTH($E195)-1)/12)*$H195</f>
        <v>0</v>
      </c>
      <c r="W195" s="231">
        <f>SUM(I195:V195)</f>
        <v>0</v>
      </c>
    </row>
    <row r="196" spans="5:23">
      <c r="E196" s="214">
        <v>44958</v>
      </c>
      <c r="F196" s="214" t="s">
        <v>725</v>
      </c>
      <c r="G196" s="215" t="s">
        <v>65</v>
      </c>
      <c r="H196" s="240"/>
      <c r="I196" s="230">
        <f>(SUM('1.  LRAMVA Summary'!D$54:D$80)+SUM('1.  LRAMVA Summary'!D$81:D$82)*(MONTH($E196)-1)/12)*$H196</f>
        <v>0</v>
      </c>
      <c r="J196" s="230">
        <f>(SUM('1.  LRAMVA Summary'!E$54:E$80)+SUM('1.  LRAMVA Summary'!E$81:E$82)*(MONTH($E196)-1)/12)*$H196</f>
        <v>0</v>
      </c>
      <c r="K196" s="230">
        <f>(SUM('1.  LRAMVA Summary'!F$54:F$80)+SUM('1.  LRAMVA Summary'!F$81:F$82)*(MONTH($E196)-1)/12)*$H196</f>
        <v>0</v>
      </c>
      <c r="L196" s="230">
        <f>(SUM('1.  LRAMVA Summary'!G$54:G$80)+SUM('1.  LRAMVA Summary'!G$81:G$82)*(MONTH($E196)-1)/12)*$H196</f>
        <v>0</v>
      </c>
      <c r="M196" s="230">
        <f>(SUM('1.  LRAMVA Summary'!H$54:H$80)+SUM('1.  LRAMVA Summary'!H$81:H$82)*(MONTH($E196)-1)/12)*$H196</f>
        <v>0</v>
      </c>
      <c r="N196" s="230">
        <f>(SUM('1.  LRAMVA Summary'!I$54:I$80)+SUM('1.  LRAMVA Summary'!I$81:I$82)*(MONTH($E196)-1)/12)*$H196</f>
        <v>0</v>
      </c>
      <c r="O196" s="230">
        <f>(SUM('1.  LRAMVA Summary'!J$54:J$80)+SUM('1.  LRAMVA Summary'!J$81:J$82)*(MONTH($E196)-1)/12)*$H196</f>
        <v>0</v>
      </c>
      <c r="P196" s="230">
        <f>(SUM('1.  LRAMVA Summary'!K$54:K$80)+SUM('1.  LRAMVA Summary'!K$81:K$82)*(MONTH($E196)-1)/12)*$H196</f>
        <v>0</v>
      </c>
      <c r="Q196" s="230">
        <f>(SUM('1.  LRAMVA Summary'!L$54:L$80)+SUM('1.  LRAMVA Summary'!L$81:L$82)*(MONTH($E196)-1)/12)*$H196</f>
        <v>0</v>
      </c>
      <c r="R196" s="230">
        <f>(SUM('1.  LRAMVA Summary'!M$54:M$80)+SUM('1.  LRAMVA Summary'!M$81:M$82)*(MONTH($E196)-1)/12)*$H196</f>
        <v>0</v>
      </c>
      <c r="S196" s="230">
        <f>(SUM('1.  LRAMVA Summary'!N$54:N$80)+SUM('1.  LRAMVA Summary'!N$81:N$82)*(MONTH($E196)-1)/12)*$H196</f>
        <v>0</v>
      </c>
      <c r="T196" s="230">
        <f>(SUM('1.  LRAMVA Summary'!O$54:O$80)+SUM('1.  LRAMVA Summary'!O$81:O$82)*(MONTH($E196)-1)/12)*$H196</f>
        <v>0</v>
      </c>
      <c r="U196" s="230">
        <f>(SUM('1.  LRAMVA Summary'!P$54:P$80)+SUM('1.  LRAMVA Summary'!P$81:P$82)*(MONTH($E196)-1)/12)*$H196</f>
        <v>0</v>
      </c>
      <c r="V196" s="230">
        <f>(SUM('1.  LRAMVA Summary'!Q$54:Q$80)+SUM('1.  LRAMVA Summary'!Q$81:Q$82)*(MONTH($E196)-1)/12)*$H196</f>
        <v>0</v>
      </c>
      <c r="W196" s="231">
        <f t="shared" ref="W196:W205" si="102">SUM(I196:V196)</f>
        <v>0</v>
      </c>
    </row>
    <row r="197" spans="5:23">
      <c r="E197" s="214">
        <v>44986</v>
      </c>
      <c r="F197" s="214" t="s">
        <v>725</v>
      </c>
      <c r="G197" s="215" t="s">
        <v>65</v>
      </c>
      <c r="H197" s="240"/>
      <c r="I197" s="230">
        <f>(SUM('1.  LRAMVA Summary'!D$54:D$80)+SUM('1.  LRAMVA Summary'!D$81:D$82)*(MONTH($E197)-1)/12)*$H197</f>
        <v>0</v>
      </c>
      <c r="J197" s="230">
        <f>(SUM('1.  LRAMVA Summary'!E$54:E$80)+SUM('1.  LRAMVA Summary'!E$81:E$82)*(MONTH($E197)-1)/12)*$H197</f>
        <v>0</v>
      </c>
      <c r="K197" s="230">
        <f>(SUM('1.  LRAMVA Summary'!F$54:F$80)+SUM('1.  LRAMVA Summary'!F$81:F$82)*(MONTH($E197)-1)/12)*$H197</f>
        <v>0</v>
      </c>
      <c r="L197" s="230">
        <f>(SUM('1.  LRAMVA Summary'!G$54:G$80)+SUM('1.  LRAMVA Summary'!G$81:G$82)*(MONTH($E197)-1)/12)*$H197</f>
        <v>0</v>
      </c>
      <c r="M197" s="230">
        <f>(SUM('1.  LRAMVA Summary'!H$54:H$80)+SUM('1.  LRAMVA Summary'!H$81:H$82)*(MONTH($E197)-1)/12)*$H197</f>
        <v>0</v>
      </c>
      <c r="N197" s="230">
        <f>(SUM('1.  LRAMVA Summary'!I$54:I$80)+SUM('1.  LRAMVA Summary'!I$81:I$82)*(MONTH($E197)-1)/12)*$H197</f>
        <v>0</v>
      </c>
      <c r="O197" s="230">
        <f>(SUM('1.  LRAMVA Summary'!J$54:J$80)+SUM('1.  LRAMVA Summary'!J$81:J$82)*(MONTH($E197)-1)/12)*$H197</f>
        <v>0</v>
      </c>
      <c r="P197" s="230">
        <f>(SUM('1.  LRAMVA Summary'!K$54:K$80)+SUM('1.  LRAMVA Summary'!K$81:K$82)*(MONTH($E197)-1)/12)*$H197</f>
        <v>0</v>
      </c>
      <c r="Q197" s="230">
        <f>(SUM('1.  LRAMVA Summary'!L$54:L$80)+SUM('1.  LRAMVA Summary'!L$81:L$82)*(MONTH($E197)-1)/12)*$H197</f>
        <v>0</v>
      </c>
      <c r="R197" s="230">
        <f>(SUM('1.  LRAMVA Summary'!M$54:M$80)+SUM('1.  LRAMVA Summary'!M$81:M$82)*(MONTH($E197)-1)/12)*$H197</f>
        <v>0</v>
      </c>
      <c r="S197" s="230">
        <f>(SUM('1.  LRAMVA Summary'!N$54:N$80)+SUM('1.  LRAMVA Summary'!N$81:N$82)*(MONTH($E197)-1)/12)*$H197</f>
        <v>0</v>
      </c>
      <c r="T197" s="230">
        <f>(SUM('1.  LRAMVA Summary'!O$54:O$80)+SUM('1.  LRAMVA Summary'!O$81:O$82)*(MONTH($E197)-1)/12)*$H197</f>
        <v>0</v>
      </c>
      <c r="U197" s="230">
        <f>(SUM('1.  LRAMVA Summary'!P$54:P$80)+SUM('1.  LRAMVA Summary'!P$81:P$82)*(MONTH($E197)-1)/12)*$H197</f>
        <v>0</v>
      </c>
      <c r="V197" s="230">
        <f>(SUM('1.  LRAMVA Summary'!Q$54:Q$80)+SUM('1.  LRAMVA Summary'!Q$81:Q$82)*(MONTH($E197)-1)/12)*$H197</f>
        <v>0</v>
      </c>
      <c r="W197" s="231">
        <f t="shared" si="102"/>
        <v>0</v>
      </c>
    </row>
    <row r="198" spans="5:23">
      <c r="E198" s="214">
        <v>45017</v>
      </c>
      <c r="F198" s="214" t="s">
        <v>725</v>
      </c>
      <c r="G198" s="215" t="s">
        <v>66</v>
      </c>
      <c r="H198" s="240"/>
      <c r="I198" s="230">
        <f>(SUM('1.  LRAMVA Summary'!D$54:D$80)+SUM('1.  LRAMVA Summary'!D$81:D$82)*(MONTH($E198)-1)/12)*$H198</f>
        <v>0</v>
      </c>
      <c r="J198" s="230">
        <f>(SUM('1.  LRAMVA Summary'!E$54:E$80)+SUM('1.  LRAMVA Summary'!E$81:E$82)*(MONTH($E198)-1)/12)*$H198</f>
        <v>0</v>
      </c>
      <c r="K198" s="230">
        <f>(SUM('1.  LRAMVA Summary'!F$54:F$80)+SUM('1.  LRAMVA Summary'!F$81:F$82)*(MONTH($E198)-1)/12)*$H198</f>
        <v>0</v>
      </c>
      <c r="L198" s="230">
        <f>(SUM('1.  LRAMVA Summary'!G$54:G$80)+SUM('1.  LRAMVA Summary'!G$81:G$82)*(MONTH($E198)-1)/12)*$H198</f>
        <v>0</v>
      </c>
      <c r="M198" s="230">
        <f>(SUM('1.  LRAMVA Summary'!H$54:H$80)+SUM('1.  LRAMVA Summary'!H$81:H$82)*(MONTH($E198)-1)/12)*$H198</f>
        <v>0</v>
      </c>
      <c r="N198" s="230">
        <f>(SUM('1.  LRAMVA Summary'!I$54:I$80)+SUM('1.  LRAMVA Summary'!I$81:I$82)*(MONTH($E198)-1)/12)*$H198</f>
        <v>0</v>
      </c>
      <c r="O198" s="230">
        <f>(SUM('1.  LRAMVA Summary'!J$54:J$80)+SUM('1.  LRAMVA Summary'!J$81:J$82)*(MONTH($E198)-1)/12)*$H198</f>
        <v>0</v>
      </c>
      <c r="P198" s="230">
        <f>(SUM('1.  LRAMVA Summary'!K$54:K$80)+SUM('1.  LRAMVA Summary'!K$81:K$82)*(MONTH($E198)-1)/12)*$H198</f>
        <v>0</v>
      </c>
      <c r="Q198" s="230">
        <f>(SUM('1.  LRAMVA Summary'!L$54:L$80)+SUM('1.  LRAMVA Summary'!L$81:L$82)*(MONTH($E198)-1)/12)*$H198</f>
        <v>0</v>
      </c>
      <c r="R198" s="230">
        <f>(SUM('1.  LRAMVA Summary'!M$54:M$80)+SUM('1.  LRAMVA Summary'!M$81:M$82)*(MONTH($E198)-1)/12)*$H198</f>
        <v>0</v>
      </c>
      <c r="S198" s="230">
        <f>(SUM('1.  LRAMVA Summary'!N$54:N$80)+SUM('1.  LRAMVA Summary'!N$81:N$82)*(MONTH($E198)-1)/12)*$H198</f>
        <v>0</v>
      </c>
      <c r="T198" s="230">
        <f>(SUM('1.  LRAMVA Summary'!O$54:O$80)+SUM('1.  LRAMVA Summary'!O$81:O$82)*(MONTH($E198)-1)/12)*$H198</f>
        <v>0</v>
      </c>
      <c r="U198" s="230">
        <f>(SUM('1.  LRAMVA Summary'!P$54:P$80)+SUM('1.  LRAMVA Summary'!P$81:P$82)*(MONTH($E198)-1)/12)*$H198</f>
        <v>0</v>
      </c>
      <c r="V198" s="230">
        <f>(SUM('1.  LRAMVA Summary'!Q$54:Q$80)+SUM('1.  LRAMVA Summary'!Q$81:Q$82)*(MONTH($E198)-1)/12)*$H198</f>
        <v>0</v>
      </c>
      <c r="W198" s="231">
        <f t="shared" si="102"/>
        <v>0</v>
      </c>
    </row>
    <row r="199" spans="5:23">
      <c r="E199" s="214">
        <v>45047</v>
      </c>
      <c r="F199" s="214" t="s">
        <v>725</v>
      </c>
      <c r="G199" s="215" t="s">
        <v>66</v>
      </c>
      <c r="H199" s="240"/>
      <c r="I199" s="230">
        <f>(SUM('1.  LRAMVA Summary'!D$54:D$80)+SUM('1.  LRAMVA Summary'!D$81:D$82)*(MONTH($E199)-1)/12)*$H199</f>
        <v>0</v>
      </c>
      <c r="J199" s="230">
        <f>(SUM('1.  LRAMVA Summary'!E$54:E$80)+SUM('1.  LRAMVA Summary'!E$81:E$82)*(MONTH($E199)-1)/12)*$H199</f>
        <v>0</v>
      </c>
      <c r="K199" s="230">
        <f>(SUM('1.  LRAMVA Summary'!F$54:F$80)+SUM('1.  LRAMVA Summary'!F$81:F$82)*(MONTH($E199)-1)/12)*$H199</f>
        <v>0</v>
      </c>
      <c r="L199" s="230">
        <f>(SUM('1.  LRAMVA Summary'!G$54:G$80)+SUM('1.  LRAMVA Summary'!G$81:G$82)*(MONTH($E199)-1)/12)*$H199</f>
        <v>0</v>
      </c>
      <c r="M199" s="230">
        <f>(SUM('1.  LRAMVA Summary'!H$54:H$80)+SUM('1.  LRAMVA Summary'!H$81:H$82)*(MONTH($E199)-1)/12)*$H199</f>
        <v>0</v>
      </c>
      <c r="N199" s="230">
        <f>(SUM('1.  LRAMVA Summary'!I$54:I$80)+SUM('1.  LRAMVA Summary'!I$81:I$82)*(MONTH($E199)-1)/12)*$H199</f>
        <v>0</v>
      </c>
      <c r="O199" s="230">
        <f>(SUM('1.  LRAMVA Summary'!J$54:J$80)+SUM('1.  LRAMVA Summary'!J$81:J$82)*(MONTH($E199)-1)/12)*$H199</f>
        <v>0</v>
      </c>
      <c r="P199" s="230">
        <f>(SUM('1.  LRAMVA Summary'!K$54:K$80)+SUM('1.  LRAMVA Summary'!K$81:K$82)*(MONTH($E199)-1)/12)*$H199</f>
        <v>0</v>
      </c>
      <c r="Q199" s="230">
        <f>(SUM('1.  LRAMVA Summary'!L$54:L$80)+SUM('1.  LRAMVA Summary'!L$81:L$82)*(MONTH($E199)-1)/12)*$H199</f>
        <v>0</v>
      </c>
      <c r="R199" s="230">
        <f>(SUM('1.  LRAMVA Summary'!M$54:M$80)+SUM('1.  LRAMVA Summary'!M$81:M$82)*(MONTH($E199)-1)/12)*$H199</f>
        <v>0</v>
      </c>
      <c r="S199" s="230">
        <f>(SUM('1.  LRAMVA Summary'!N$54:N$80)+SUM('1.  LRAMVA Summary'!N$81:N$82)*(MONTH($E199)-1)/12)*$H199</f>
        <v>0</v>
      </c>
      <c r="T199" s="230">
        <f>(SUM('1.  LRAMVA Summary'!O$54:O$80)+SUM('1.  LRAMVA Summary'!O$81:O$82)*(MONTH($E199)-1)/12)*$H199</f>
        <v>0</v>
      </c>
      <c r="U199" s="230">
        <f>(SUM('1.  LRAMVA Summary'!P$54:P$80)+SUM('1.  LRAMVA Summary'!P$81:P$82)*(MONTH($E199)-1)/12)*$H199</f>
        <v>0</v>
      </c>
      <c r="V199" s="230">
        <f>(SUM('1.  LRAMVA Summary'!Q$54:Q$80)+SUM('1.  LRAMVA Summary'!Q$81:Q$82)*(MONTH($E199)-1)/12)*$H199</f>
        <v>0</v>
      </c>
      <c r="W199" s="231">
        <f t="shared" si="102"/>
        <v>0</v>
      </c>
    </row>
    <row r="200" spans="5:23">
      <c r="E200" s="214">
        <v>45078</v>
      </c>
      <c r="F200" s="214" t="s">
        <v>725</v>
      </c>
      <c r="G200" s="215" t="s">
        <v>66</v>
      </c>
      <c r="H200" s="240"/>
      <c r="I200" s="230">
        <f>(SUM('1.  LRAMVA Summary'!D$54:D$80)+SUM('1.  LRAMVA Summary'!D$81:D$82)*(MONTH($E200)-1)/12)*$H200</f>
        <v>0</v>
      </c>
      <c r="J200" s="230">
        <f>(SUM('1.  LRAMVA Summary'!E$54:E$80)+SUM('1.  LRAMVA Summary'!E$81:E$82)*(MONTH($E200)-1)/12)*$H200</f>
        <v>0</v>
      </c>
      <c r="K200" s="230">
        <f>(SUM('1.  LRAMVA Summary'!F$54:F$80)+SUM('1.  LRAMVA Summary'!F$81:F$82)*(MONTH($E200)-1)/12)*$H200</f>
        <v>0</v>
      </c>
      <c r="L200" s="230">
        <f>(SUM('1.  LRAMVA Summary'!G$54:G$80)+SUM('1.  LRAMVA Summary'!G$81:G$82)*(MONTH($E200)-1)/12)*$H200</f>
        <v>0</v>
      </c>
      <c r="M200" s="230">
        <f>(SUM('1.  LRAMVA Summary'!H$54:H$80)+SUM('1.  LRAMVA Summary'!H$81:H$82)*(MONTH($E200)-1)/12)*$H200</f>
        <v>0</v>
      </c>
      <c r="N200" s="230">
        <f>(SUM('1.  LRAMVA Summary'!I$54:I$80)+SUM('1.  LRAMVA Summary'!I$81:I$82)*(MONTH($E200)-1)/12)*$H200</f>
        <v>0</v>
      </c>
      <c r="O200" s="230">
        <f>(SUM('1.  LRAMVA Summary'!J$54:J$80)+SUM('1.  LRAMVA Summary'!J$81:J$82)*(MONTH($E200)-1)/12)*$H200</f>
        <v>0</v>
      </c>
      <c r="P200" s="230">
        <f>(SUM('1.  LRAMVA Summary'!K$54:K$80)+SUM('1.  LRAMVA Summary'!K$81:K$82)*(MONTH($E200)-1)/12)*$H200</f>
        <v>0</v>
      </c>
      <c r="Q200" s="230">
        <f>(SUM('1.  LRAMVA Summary'!L$54:L$80)+SUM('1.  LRAMVA Summary'!L$81:L$82)*(MONTH($E200)-1)/12)*$H200</f>
        <v>0</v>
      </c>
      <c r="R200" s="230">
        <f>(SUM('1.  LRAMVA Summary'!M$54:M$80)+SUM('1.  LRAMVA Summary'!M$81:M$82)*(MONTH($E200)-1)/12)*$H200</f>
        <v>0</v>
      </c>
      <c r="S200" s="230">
        <f>(SUM('1.  LRAMVA Summary'!N$54:N$80)+SUM('1.  LRAMVA Summary'!N$81:N$82)*(MONTH($E200)-1)/12)*$H200</f>
        <v>0</v>
      </c>
      <c r="T200" s="230">
        <f>(SUM('1.  LRAMVA Summary'!O$54:O$80)+SUM('1.  LRAMVA Summary'!O$81:O$82)*(MONTH($E200)-1)/12)*$H200</f>
        <v>0</v>
      </c>
      <c r="U200" s="230">
        <f>(SUM('1.  LRAMVA Summary'!P$54:P$80)+SUM('1.  LRAMVA Summary'!P$81:P$82)*(MONTH($E200)-1)/12)*$H200</f>
        <v>0</v>
      </c>
      <c r="V200" s="230">
        <f>(SUM('1.  LRAMVA Summary'!Q$54:Q$80)+SUM('1.  LRAMVA Summary'!Q$81:Q$82)*(MONTH($E200)-1)/12)*$H200</f>
        <v>0</v>
      </c>
      <c r="W200" s="231">
        <f t="shared" si="102"/>
        <v>0</v>
      </c>
    </row>
    <row r="201" spans="5:23">
      <c r="E201" s="214">
        <v>45108</v>
      </c>
      <c r="F201" s="214" t="s">
        <v>725</v>
      </c>
      <c r="G201" s="215" t="s">
        <v>68</v>
      </c>
      <c r="H201" s="240"/>
      <c r="I201" s="230">
        <f>(SUM('1.  LRAMVA Summary'!D$54:D$80)+SUM('1.  LRAMVA Summary'!D$81:D$82)*(MONTH($E201)-1)/12)*$H201</f>
        <v>0</v>
      </c>
      <c r="J201" s="230">
        <f>(SUM('1.  LRAMVA Summary'!E$54:E$80)+SUM('1.  LRAMVA Summary'!E$81:E$82)*(MONTH($E201)-1)/12)*$H201</f>
        <v>0</v>
      </c>
      <c r="K201" s="230">
        <f>(SUM('1.  LRAMVA Summary'!F$54:F$80)+SUM('1.  LRAMVA Summary'!F$81:F$82)*(MONTH($E201)-1)/12)*$H201</f>
        <v>0</v>
      </c>
      <c r="L201" s="230">
        <f>(SUM('1.  LRAMVA Summary'!G$54:G$80)+SUM('1.  LRAMVA Summary'!G$81:G$82)*(MONTH($E201)-1)/12)*$H201</f>
        <v>0</v>
      </c>
      <c r="M201" s="230">
        <f>(SUM('1.  LRAMVA Summary'!H$54:H$80)+SUM('1.  LRAMVA Summary'!H$81:H$82)*(MONTH($E201)-1)/12)*$H201</f>
        <v>0</v>
      </c>
      <c r="N201" s="230">
        <f>(SUM('1.  LRAMVA Summary'!I$54:I$80)+SUM('1.  LRAMVA Summary'!I$81:I$82)*(MONTH($E201)-1)/12)*$H201</f>
        <v>0</v>
      </c>
      <c r="O201" s="230">
        <f>(SUM('1.  LRAMVA Summary'!J$54:J$80)+SUM('1.  LRAMVA Summary'!J$81:J$82)*(MONTH($E201)-1)/12)*$H201</f>
        <v>0</v>
      </c>
      <c r="P201" s="230">
        <f>(SUM('1.  LRAMVA Summary'!K$54:K$80)+SUM('1.  LRAMVA Summary'!K$81:K$82)*(MONTH($E201)-1)/12)*$H201</f>
        <v>0</v>
      </c>
      <c r="Q201" s="230">
        <f>(SUM('1.  LRAMVA Summary'!L$54:L$80)+SUM('1.  LRAMVA Summary'!L$81:L$82)*(MONTH($E201)-1)/12)*$H201</f>
        <v>0</v>
      </c>
      <c r="R201" s="230">
        <f>(SUM('1.  LRAMVA Summary'!M$54:M$80)+SUM('1.  LRAMVA Summary'!M$81:M$82)*(MONTH($E201)-1)/12)*$H201</f>
        <v>0</v>
      </c>
      <c r="S201" s="230">
        <f>(SUM('1.  LRAMVA Summary'!N$54:N$80)+SUM('1.  LRAMVA Summary'!N$81:N$82)*(MONTH($E201)-1)/12)*$H201</f>
        <v>0</v>
      </c>
      <c r="T201" s="230">
        <f>(SUM('1.  LRAMVA Summary'!O$54:O$80)+SUM('1.  LRAMVA Summary'!O$81:O$82)*(MONTH($E201)-1)/12)*$H201</f>
        <v>0</v>
      </c>
      <c r="U201" s="230">
        <f>(SUM('1.  LRAMVA Summary'!P$54:P$80)+SUM('1.  LRAMVA Summary'!P$81:P$82)*(MONTH($E201)-1)/12)*$H201</f>
        <v>0</v>
      </c>
      <c r="V201" s="230">
        <f>(SUM('1.  LRAMVA Summary'!Q$54:Q$80)+SUM('1.  LRAMVA Summary'!Q$81:Q$82)*(MONTH($E201)-1)/12)*$H201</f>
        <v>0</v>
      </c>
      <c r="W201" s="231">
        <f t="shared" si="102"/>
        <v>0</v>
      </c>
    </row>
    <row r="202" spans="5:23">
      <c r="E202" s="214">
        <v>45139</v>
      </c>
      <c r="F202" s="214" t="s">
        <v>725</v>
      </c>
      <c r="G202" s="215" t="s">
        <v>68</v>
      </c>
      <c r="H202" s="240"/>
      <c r="I202" s="230">
        <f>(SUM('1.  LRAMVA Summary'!D$54:D$80)+SUM('1.  LRAMVA Summary'!D$81:D$82)*(MONTH($E202)-1)/12)*$H202</f>
        <v>0</v>
      </c>
      <c r="J202" s="230">
        <f>(SUM('1.  LRAMVA Summary'!E$54:E$80)+SUM('1.  LRAMVA Summary'!E$81:E$82)*(MONTH($E202)-1)/12)*$H202</f>
        <v>0</v>
      </c>
      <c r="K202" s="230">
        <f>(SUM('1.  LRAMVA Summary'!F$54:F$80)+SUM('1.  LRAMVA Summary'!F$81:F$82)*(MONTH($E202)-1)/12)*$H202</f>
        <v>0</v>
      </c>
      <c r="L202" s="230">
        <f>(SUM('1.  LRAMVA Summary'!G$54:G$80)+SUM('1.  LRAMVA Summary'!G$81:G$82)*(MONTH($E202)-1)/12)*$H202</f>
        <v>0</v>
      </c>
      <c r="M202" s="230">
        <f>(SUM('1.  LRAMVA Summary'!H$54:H$80)+SUM('1.  LRAMVA Summary'!H$81:H$82)*(MONTH($E202)-1)/12)*$H202</f>
        <v>0</v>
      </c>
      <c r="N202" s="230">
        <f>(SUM('1.  LRAMVA Summary'!I$54:I$80)+SUM('1.  LRAMVA Summary'!I$81:I$82)*(MONTH($E202)-1)/12)*$H202</f>
        <v>0</v>
      </c>
      <c r="O202" s="230">
        <f>(SUM('1.  LRAMVA Summary'!J$54:J$80)+SUM('1.  LRAMVA Summary'!J$81:J$82)*(MONTH($E202)-1)/12)*$H202</f>
        <v>0</v>
      </c>
      <c r="P202" s="230">
        <f>(SUM('1.  LRAMVA Summary'!K$54:K$80)+SUM('1.  LRAMVA Summary'!K$81:K$82)*(MONTH($E202)-1)/12)*$H202</f>
        <v>0</v>
      </c>
      <c r="Q202" s="230">
        <f>(SUM('1.  LRAMVA Summary'!L$54:L$80)+SUM('1.  LRAMVA Summary'!L$81:L$82)*(MONTH($E202)-1)/12)*$H202</f>
        <v>0</v>
      </c>
      <c r="R202" s="230">
        <f>(SUM('1.  LRAMVA Summary'!M$54:M$80)+SUM('1.  LRAMVA Summary'!M$81:M$82)*(MONTH($E202)-1)/12)*$H202</f>
        <v>0</v>
      </c>
      <c r="S202" s="230">
        <f>(SUM('1.  LRAMVA Summary'!N$54:N$80)+SUM('1.  LRAMVA Summary'!N$81:N$82)*(MONTH($E202)-1)/12)*$H202</f>
        <v>0</v>
      </c>
      <c r="T202" s="230">
        <f>(SUM('1.  LRAMVA Summary'!O$54:O$80)+SUM('1.  LRAMVA Summary'!O$81:O$82)*(MONTH($E202)-1)/12)*$H202</f>
        <v>0</v>
      </c>
      <c r="U202" s="230">
        <f>(SUM('1.  LRAMVA Summary'!P$54:P$80)+SUM('1.  LRAMVA Summary'!P$81:P$82)*(MONTH($E202)-1)/12)*$H202</f>
        <v>0</v>
      </c>
      <c r="V202" s="230">
        <f>(SUM('1.  LRAMVA Summary'!Q$54:Q$80)+SUM('1.  LRAMVA Summary'!Q$81:Q$82)*(MONTH($E202)-1)/12)*$H202</f>
        <v>0</v>
      </c>
      <c r="W202" s="231">
        <f t="shared" si="102"/>
        <v>0</v>
      </c>
    </row>
    <row r="203" spans="5:23">
      <c r="E203" s="214">
        <v>45170</v>
      </c>
      <c r="F203" s="214" t="s">
        <v>725</v>
      </c>
      <c r="G203" s="215" t="s">
        <v>68</v>
      </c>
      <c r="H203" s="240"/>
      <c r="I203" s="230">
        <f>(SUM('1.  LRAMVA Summary'!D$54:D$80)+SUM('1.  LRAMVA Summary'!D$81:D$82)*(MONTH($E203)-1)/12)*$H203</f>
        <v>0</v>
      </c>
      <c r="J203" s="230">
        <f>(SUM('1.  LRAMVA Summary'!E$54:E$80)+SUM('1.  LRAMVA Summary'!E$81:E$82)*(MONTH($E203)-1)/12)*$H203</f>
        <v>0</v>
      </c>
      <c r="K203" s="230">
        <f>(SUM('1.  LRAMVA Summary'!F$54:F$80)+SUM('1.  LRAMVA Summary'!F$81:F$82)*(MONTH($E203)-1)/12)*$H203</f>
        <v>0</v>
      </c>
      <c r="L203" s="230">
        <f>(SUM('1.  LRAMVA Summary'!G$54:G$80)+SUM('1.  LRAMVA Summary'!G$81:G$82)*(MONTH($E203)-1)/12)*$H203</f>
        <v>0</v>
      </c>
      <c r="M203" s="230">
        <f>(SUM('1.  LRAMVA Summary'!H$54:H$80)+SUM('1.  LRAMVA Summary'!H$81:H$82)*(MONTH($E203)-1)/12)*$H203</f>
        <v>0</v>
      </c>
      <c r="N203" s="230">
        <f>(SUM('1.  LRAMVA Summary'!I$54:I$80)+SUM('1.  LRAMVA Summary'!I$81:I$82)*(MONTH($E203)-1)/12)*$H203</f>
        <v>0</v>
      </c>
      <c r="O203" s="230">
        <f>(SUM('1.  LRAMVA Summary'!J$54:J$80)+SUM('1.  LRAMVA Summary'!J$81:J$82)*(MONTH($E203)-1)/12)*$H203</f>
        <v>0</v>
      </c>
      <c r="P203" s="230">
        <f>(SUM('1.  LRAMVA Summary'!K$54:K$80)+SUM('1.  LRAMVA Summary'!K$81:K$82)*(MONTH($E203)-1)/12)*$H203</f>
        <v>0</v>
      </c>
      <c r="Q203" s="230">
        <f>(SUM('1.  LRAMVA Summary'!L$54:L$80)+SUM('1.  LRAMVA Summary'!L$81:L$82)*(MONTH($E203)-1)/12)*$H203</f>
        <v>0</v>
      </c>
      <c r="R203" s="230">
        <f>(SUM('1.  LRAMVA Summary'!M$54:M$80)+SUM('1.  LRAMVA Summary'!M$81:M$82)*(MONTH($E203)-1)/12)*$H203</f>
        <v>0</v>
      </c>
      <c r="S203" s="230">
        <f>(SUM('1.  LRAMVA Summary'!N$54:N$80)+SUM('1.  LRAMVA Summary'!N$81:N$82)*(MONTH($E203)-1)/12)*$H203</f>
        <v>0</v>
      </c>
      <c r="T203" s="230">
        <f>(SUM('1.  LRAMVA Summary'!O$54:O$80)+SUM('1.  LRAMVA Summary'!O$81:O$82)*(MONTH($E203)-1)/12)*$H203</f>
        <v>0</v>
      </c>
      <c r="U203" s="230">
        <f>(SUM('1.  LRAMVA Summary'!P$54:P$80)+SUM('1.  LRAMVA Summary'!P$81:P$82)*(MONTH($E203)-1)/12)*$H203</f>
        <v>0</v>
      </c>
      <c r="V203" s="230">
        <f>(SUM('1.  LRAMVA Summary'!Q$54:Q$80)+SUM('1.  LRAMVA Summary'!Q$81:Q$82)*(MONTH($E203)-1)/12)*$H203</f>
        <v>0</v>
      </c>
      <c r="W203" s="231">
        <f t="shared" si="102"/>
        <v>0</v>
      </c>
    </row>
    <row r="204" spans="5:23">
      <c r="E204" s="214">
        <v>45200</v>
      </c>
      <c r="F204" s="214" t="s">
        <v>725</v>
      </c>
      <c r="G204" s="215" t="s">
        <v>69</v>
      </c>
      <c r="H204" s="240"/>
      <c r="I204" s="230">
        <f>(SUM('1.  LRAMVA Summary'!D$54:D$80)+SUM('1.  LRAMVA Summary'!D$81:D$82)*(MONTH($E204)-1)/12)*$H204</f>
        <v>0</v>
      </c>
      <c r="J204" s="230">
        <f>(SUM('1.  LRAMVA Summary'!E$54:E$80)+SUM('1.  LRAMVA Summary'!E$81:E$82)*(MONTH($E204)-1)/12)*$H204</f>
        <v>0</v>
      </c>
      <c r="K204" s="230">
        <f>(SUM('1.  LRAMVA Summary'!F$54:F$80)+SUM('1.  LRAMVA Summary'!F$81:F$82)*(MONTH($E204)-1)/12)*$H204</f>
        <v>0</v>
      </c>
      <c r="L204" s="230">
        <f>(SUM('1.  LRAMVA Summary'!G$54:G$80)+SUM('1.  LRAMVA Summary'!G$81:G$82)*(MONTH($E204)-1)/12)*$H204</f>
        <v>0</v>
      </c>
      <c r="M204" s="230">
        <f>(SUM('1.  LRAMVA Summary'!H$54:H$80)+SUM('1.  LRAMVA Summary'!H$81:H$82)*(MONTH($E204)-1)/12)*$H204</f>
        <v>0</v>
      </c>
      <c r="N204" s="230">
        <f>(SUM('1.  LRAMVA Summary'!I$54:I$80)+SUM('1.  LRAMVA Summary'!I$81:I$82)*(MONTH($E204)-1)/12)*$H204</f>
        <v>0</v>
      </c>
      <c r="O204" s="230">
        <f>(SUM('1.  LRAMVA Summary'!J$54:J$80)+SUM('1.  LRAMVA Summary'!J$81:J$82)*(MONTH($E204)-1)/12)*$H204</f>
        <v>0</v>
      </c>
      <c r="P204" s="230">
        <f>(SUM('1.  LRAMVA Summary'!K$54:K$80)+SUM('1.  LRAMVA Summary'!K$81:K$82)*(MONTH($E204)-1)/12)*$H204</f>
        <v>0</v>
      </c>
      <c r="Q204" s="230">
        <f>(SUM('1.  LRAMVA Summary'!L$54:L$80)+SUM('1.  LRAMVA Summary'!L$81:L$82)*(MONTH($E204)-1)/12)*$H204</f>
        <v>0</v>
      </c>
      <c r="R204" s="230">
        <f>(SUM('1.  LRAMVA Summary'!M$54:M$80)+SUM('1.  LRAMVA Summary'!M$81:M$82)*(MONTH($E204)-1)/12)*$H204</f>
        <v>0</v>
      </c>
      <c r="S204" s="230">
        <f>(SUM('1.  LRAMVA Summary'!N$54:N$80)+SUM('1.  LRAMVA Summary'!N$81:N$82)*(MONTH($E204)-1)/12)*$H204</f>
        <v>0</v>
      </c>
      <c r="T204" s="230">
        <f>(SUM('1.  LRAMVA Summary'!O$54:O$80)+SUM('1.  LRAMVA Summary'!O$81:O$82)*(MONTH($E204)-1)/12)*$H204</f>
        <v>0</v>
      </c>
      <c r="U204" s="230">
        <f>(SUM('1.  LRAMVA Summary'!P$54:P$80)+SUM('1.  LRAMVA Summary'!P$81:P$82)*(MONTH($E204)-1)/12)*$H204</f>
        <v>0</v>
      </c>
      <c r="V204" s="230">
        <f>(SUM('1.  LRAMVA Summary'!Q$54:Q$80)+SUM('1.  LRAMVA Summary'!Q$81:Q$82)*(MONTH($E204)-1)/12)*$H204</f>
        <v>0</v>
      </c>
      <c r="W204" s="231">
        <f t="shared" si="102"/>
        <v>0</v>
      </c>
    </row>
    <row r="205" spans="5:23">
      <c r="E205" s="214">
        <v>45231</v>
      </c>
      <c r="F205" s="214" t="s">
        <v>725</v>
      </c>
      <c r="G205" s="215" t="s">
        <v>69</v>
      </c>
      <c r="H205" s="240"/>
      <c r="I205" s="230">
        <f>(SUM('1.  LRAMVA Summary'!D$54:D$80)+SUM('1.  LRAMVA Summary'!D$81:D$82)*(MONTH($E205)-1)/12)*$H205</f>
        <v>0</v>
      </c>
      <c r="J205" s="230">
        <f>(SUM('1.  LRAMVA Summary'!E$54:E$80)+SUM('1.  LRAMVA Summary'!E$81:E$82)*(MONTH($E205)-1)/12)*$H205</f>
        <v>0</v>
      </c>
      <c r="K205" s="230">
        <f>(SUM('1.  LRAMVA Summary'!F$54:F$80)+SUM('1.  LRAMVA Summary'!F$81:F$82)*(MONTH($E205)-1)/12)*$H205</f>
        <v>0</v>
      </c>
      <c r="L205" s="230">
        <f>(SUM('1.  LRAMVA Summary'!G$54:G$80)+SUM('1.  LRAMVA Summary'!G$81:G$82)*(MONTH($E205)-1)/12)*$H205</f>
        <v>0</v>
      </c>
      <c r="M205" s="230">
        <f>(SUM('1.  LRAMVA Summary'!H$54:H$80)+SUM('1.  LRAMVA Summary'!H$81:H$82)*(MONTH($E205)-1)/12)*$H205</f>
        <v>0</v>
      </c>
      <c r="N205" s="230">
        <f>(SUM('1.  LRAMVA Summary'!I$54:I$80)+SUM('1.  LRAMVA Summary'!I$81:I$82)*(MONTH($E205)-1)/12)*$H205</f>
        <v>0</v>
      </c>
      <c r="O205" s="230">
        <f>(SUM('1.  LRAMVA Summary'!J$54:J$80)+SUM('1.  LRAMVA Summary'!J$81:J$82)*(MONTH($E205)-1)/12)*$H205</f>
        <v>0</v>
      </c>
      <c r="P205" s="230">
        <f>(SUM('1.  LRAMVA Summary'!K$54:K$80)+SUM('1.  LRAMVA Summary'!K$81:K$82)*(MONTH($E205)-1)/12)*$H205</f>
        <v>0</v>
      </c>
      <c r="Q205" s="230">
        <f>(SUM('1.  LRAMVA Summary'!L$54:L$80)+SUM('1.  LRAMVA Summary'!L$81:L$82)*(MONTH($E205)-1)/12)*$H205</f>
        <v>0</v>
      </c>
      <c r="R205" s="230">
        <f>(SUM('1.  LRAMVA Summary'!M$54:M$80)+SUM('1.  LRAMVA Summary'!M$81:M$82)*(MONTH($E205)-1)/12)*$H205</f>
        <v>0</v>
      </c>
      <c r="S205" s="230">
        <f>(SUM('1.  LRAMVA Summary'!N$54:N$80)+SUM('1.  LRAMVA Summary'!N$81:N$82)*(MONTH($E205)-1)/12)*$H205</f>
        <v>0</v>
      </c>
      <c r="T205" s="230">
        <f>(SUM('1.  LRAMVA Summary'!O$54:O$80)+SUM('1.  LRAMVA Summary'!O$81:O$82)*(MONTH($E205)-1)/12)*$H205</f>
        <v>0</v>
      </c>
      <c r="U205" s="230">
        <f>(SUM('1.  LRAMVA Summary'!P$54:P$80)+SUM('1.  LRAMVA Summary'!P$81:P$82)*(MONTH($E205)-1)/12)*$H205</f>
        <v>0</v>
      </c>
      <c r="V205" s="230">
        <f>(SUM('1.  LRAMVA Summary'!Q$54:Q$80)+SUM('1.  LRAMVA Summary'!Q$81:Q$82)*(MONTH($E205)-1)/12)*$H205</f>
        <v>0</v>
      </c>
      <c r="W205" s="231">
        <f t="shared" si="102"/>
        <v>0</v>
      </c>
    </row>
    <row r="206" spans="5:23">
      <c r="E206" s="214">
        <v>45261</v>
      </c>
      <c r="F206" s="214" t="s">
        <v>725</v>
      </c>
      <c r="G206" s="215" t="s">
        <v>69</v>
      </c>
      <c r="H206" s="240"/>
      <c r="I206" s="230">
        <f>(SUM('1.  LRAMVA Summary'!D$54:D$80)+SUM('1.  LRAMVA Summary'!D$81:D$82)*(MONTH($E206)-1)/12)*$H206</f>
        <v>0</v>
      </c>
      <c r="J206" s="230">
        <f>(SUM('1.  LRAMVA Summary'!E$54:E$80)+SUM('1.  LRAMVA Summary'!E$81:E$82)*(MONTH($E206)-1)/12)*$H206</f>
        <v>0</v>
      </c>
      <c r="K206" s="230">
        <f>(SUM('1.  LRAMVA Summary'!F$54:F$80)+SUM('1.  LRAMVA Summary'!F$81:F$82)*(MONTH($E206)-1)/12)*$H206</f>
        <v>0</v>
      </c>
      <c r="L206" s="230">
        <f>(SUM('1.  LRAMVA Summary'!G$54:G$80)+SUM('1.  LRAMVA Summary'!G$81:G$82)*(MONTH($E206)-1)/12)*$H206</f>
        <v>0</v>
      </c>
      <c r="M206" s="230">
        <f>(SUM('1.  LRAMVA Summary'!H$54:H$80)+SUM('1.  LRAMVA Summary'!H$81:H$82)*(MONTH($E206)-1)/12)*$H206</f>
        <v>0</v>
      </c>
      <c r="N206" s="230">
        <f>(SUM('1.  LRAMVA Summary'!I$54:I$80)+SUM('1.  LRAMVA Summary'!I$81:I$82)*(MONTH($E206)-1)/12)*$H206</f>
        <v>0</v>
      </c>
      <c r="O206" s="230">
        <f>(SUM('1.  LRAMVA Summary'!J$54:J$80)+SUM('1.  LRAMVA Summary'!J$81:J$82)*(MONTH($E206)-1)/12)*$H206</f>
        <v>0</v>
      </c>
      <c r="P206" s="230">
        <f>(SUM('1.  LRAMVA Summary'!K$54:K$80)+SUM('1.  LRAMVA Summary'!K$81:K$82)*(MONTH($E206)-1)/12)*$H206</f>
        <v>0</v>
      </c>
      <c r="Q206" s="230">
        <f>(SUM('1.  LRAMVA Summary'!L$54:L$80)+SUM('1.  LRAMVA Summary'!L$81:L$82)*(MONTH($E206)-1)/12)*$H206</f>
        <v>0</v>
      </c>
      <c r="R206" s="230">
        <f>(SUM('1.  LRAMVA Summary'!M$54:M$80)+SUM('1.  LRAMVA Summary'!M$81:M$82)*(MONTH($E206)-1)/12)*$H206</f>
        <v>0</v>
      </c>
      <c r="S206" s="230">
        <f>(SUM('1.  LRAMVA Summary'!N$54:N$80)+SUM('1.  LRAMVA Summary'!N$81:N$82)*(MONTH($E206)-1)/12)*$H206</f>
        <v>0</v>
      </c>
      <c r="T206" s="230">
        <f>(SUM('1.  LRAMVA Summary'!O$54:O$80)+SUM('1.  LRAMVA Summary'!O$81:O$82)*(MONTH($E206)-1)/12)*$H206</f>
        <v>0</v>
      </c>
      <c r="U206" s="230">
        <f>(SUM('1.  LRAMVA Summary'!P$54:P$80)+SUM('1.  LRAMVA Summary'!P$81:P$82)*(MONTH($E206)-1)/12)*$H206</f>
        <v>0</v>
      </c>
      <c r="V206" s="230">
        <f>(SUM('1.  LRAMVA Summary'!Q$54:Q$80)+SUM('1.  LRAMVA Summary'!Q$81:Q$82)*(MONTH($E206)-1)/12)*$H206</f>
        <v>0</v>
      </c>
      <c r="W206" s="231">
        <f>SUM(I206:V206)</f>
        <v>0</v>
      </c>
    </row>
    <row r="207" spans="5:23" ht="15.75" thickBot="1">
      <c r="E207" s="216" t="s">
        <v>722</v>
      </c>
      <c r="F207" s="216"/>
      <c r="G207" s="217"/>
      <c r="H207" s="218"/>
      <c r="I207" s="219">
        <f>SUM(I194:I206)</f>
        <v>16499.025524562792</v>
      </c>
      <c r="J207" s="219">
        <f>SUM(J194:J206)</f>
        <v>19197.559618212093</v>
      </c>
      <c r="K207" s="219">
        <f t="shared" ref="K207:V207" si="103">SUM(K194:K206)</f>
        <v>-880.87448109730042</v>
      </c>
      <c r="L207" s="219">
        <f t="shared" si="103"/>
        <v>1116.6733218330887</v>
      </c>
      <c r="M207" s="219">
        <f t="shared" si="103"/>
        <v>1070.3455960316871</v>
      </c>
      <c r="N207" s="219">
        <f t="shared" si="103"/>
        <v>5315.0403304703959</v>
      </c>
      <c r="O207" s="219">
        <f t="shared" si="103"/>
        <v>1991.9940573610236</v>
      </c>
      <c r="P207" s="219">
        <f t="shared" si="103"/>
        <v>0</v>
      </c>
      <c r="Q207" s="219">
        <f t="shared" si="103"/>
        <v>0</v>
      </c>
      <c r="R207" s="219">
        <f t="shared" si="103"/>
        <v>0</v>
      </c>
      <c r="S207" s="219">
        <f t="shared" si="103"/>
        <v>0</v>
      </c>
      <c r="T207" s="219">
        <f t="shared" si="103"/>
        <v>0</v>
      </c>
      <c r="U207" s="219">
        <f t="shared" si="103"/>
        <v>0</v>
      </c>
      <c r="V207" s="219">
        <f t="shared" si="103"/>
        <v>0</v>
      </c>
      <c r="W207" s="219">
        <f>SUM(W194:W206)</f>
        <v>44309.76396737375</v>
      </c>
    </row>
    <row r="208" spans="5:23" ht="15.75" thickTop="1">
      <c r="E208" s="220" t="s">
        <v>67</v>
      </c>
      <c r="F208" s="220"/>
      <c r="G208" s="221"/>
      <c r="H208" s="222"/>
      <c r="I208" s="223"/>
      <c r="J208" s="223"/>
      <c r="K208" s="223"/>
      <c r="L208" s="223"/>
      <c r="M208" s="223"/>
      <c r="N208" s="223"/>
      <c r="O208" s="223"/>
      <c r="P208" s="223"/>
      <c r="Q208" s="223"/>
      <c r="R208" s="223"/>
      <c r="S208" s="223"/>
      <c r="T208" s="223"/>
      <c r="U208" s="223"/>
      <c r="V208" s="223"/>
      <c r="W208" s="224"/>
    </row>
    <row r="209" spans="5:23">
      <c r="E209" s="225" t="s">
        <v>740</v>
      </c>
      <c r="F209" s="225"/>
      <c r="G209" s="226"/>
      <c r="H209" s="227"/>
      <c r="I209" s="228">
        <f>I207+I208</f>
        <v>16499.025524562792</v>
      </c>
      <c r="J209" s="228">
        <f t="shared" ref="J209:U209" si="104">J207+J208</f>
        <v>19197.559618212093</v>
      </c>
      <c r="K209" s="228">
        <f t="shared" si="104"/>
        <v>-880.87448109730042</v>
      </c>
      <c r="L209" s="228">
        <f t="shared" si="104"/>
        <v>1116.6733218330887</v>
      </c>
      <c r="M209" s="228">
        <f t="shared" si="104"/>
        <v>1070.3455960316871</v>
      </c>
      <c r="N209" s="228">
        <f t="shared" si="104"/>
        <v>5315.0403304703959</v>
      </c>
      <c r="O209" s="228">
        <f t="shared" si="104"/>
        <v>1991.9940573610236</v>
      </c>
      <c r="P209" s="228">
        <f t="shared" si="104"/>
        <v>0</v>
      </c>
      <c r="Q209" s="228">
        <f t="shared" si="104"/>
        <v>0</v>
      </c>
      <c r="R209" s="228">
        <f t="shared" si="104"/>
        <v>0</v>
      </c>
      <c r="S209" s="228">
        <f t="shared" si="104"/>
        <v>0</v>
      </c>
      <c r="T209" s="228">
        <f t="shared" si="104"/>
        <v>0</v>
      </c>
      <c r="U209" s="228">
        <f t="shared" si="104"/>
        <v>0</v>
      </c>
      <c r="V209" s="228">
        <f>V207+V208</f>
        <v>0</v>
      </c>
      <c r="W209" s="228">
        <f>W207+W208</f>
        <v>44309.76396737375</v>
      </c>
    </row>
    <row r="210" spans="5:23">
      <c r="E210" s="214">
        <v>45292</v>
      </c>
      <c r="F210" s="214" t="s">
        <v>744</v>
      </c>
      <c r="G210" s="215" t="s">
        <v>65</v>
      </c>
      <c r="H210" s="240"/>
      <c r="I210" s="230">
        <f>(SUM('1.  LRAMVA Summary'!D$54:D$80)+SUM('1.  LRAMVA Summary'!D$81:D$82)*(MONTH($E210)-1)/12)*$H210</f>
        <v>0</v>
      </c>
      <c r="J210" s="230">
        <f>(SUM('1.  LRAMVA Summary'!E$54:E$80)+SUM('1.  LRAMVA Summary'!E$81:E$82)*(MONTH($E210)-1)/12)*$H210</f>
        <v>0</v>
      </c>
      <c r="K210" s="230">
        <f>(SUM('1.  LRAMVA Summary'!F$54:F$80)+SUM('1.  LRAMVA Summary'!F$81:F$82)*(MONTH($E210)-1)/12)*$H210</f>
        <v>0</v>
      </c>
      <c r="L210" s="230">
        <f>(SUM('1.  LRAMVA Summary'!G$54:G$80)+SUM('1.  LRAMVA Summary'!G$81:G$82)*(MONTH($E210)-1)/12)*$H210</f>
        <v>0</v>
      </c>
      <c r="M210" s="230">
        <f>(SUM('1.  LRAMVA Summary'!H$54:H$80)+SUM('1.  LRAMVA Summary'!H$81:H$82)*(MONTH($E210)-1)/12)*$H210</f>
        <v>0</v>
      </c>
      <c r="N210" s="230">
        <f>(SUM('1.  LRAMVA Summary'!I$54:I$80)+SUM('1.  LRAMVA Summary'!I$81:I$82)*(MONTH($E210)-1)/12)*$H210</f>
        <v>0</v>
      </c>
      <c r="O210" s="230">
        <f>(SUM('1.  LRAMVA Summary'!J$54:J$80)+SUM('1.  LRAMVA Summary'!J$81:J$82)*(MONTH($E210)-1)/12)*$H210</f>
        <v>0</v>
      </c>
      <c r="P210" s="230">
        <f>(SUM('1.  LRAMVA Summary'!K$54:K$80)+SUM('1.  LRAMVA Summary'!K$81:K$82)*(MONTH($E210)-1)/12)*$H210</f>
        <v>0</v>
      </c>
      <c r="Q210" s="230">
        <f>(SUM('1.  LRAMVA Summary'!L$54:L$80)+SUM('1.  LRAMVA Summary'!L$81:L$82)*(MONTH($E210)-1)/12)*$H210</f>
        <v>0</v>
      </c>
      <c r="R210" s="230">
        <f>(SUM('1.  LRAMVA Summary'!M$54:M$80)+SUM('1.  LRAMVA Summary'!M$81:M$82)*(MONTH($E210)-1)/12)*$H210</f>
        <v>0</v>
      </c>
      <c r="S210" s="230">
        <f>(SUM('1.  LRAMVA Summary'!N$54:N$80)+SUM('1.  LRAMVA Summary'!N$81:N$82)*(MONTH($E210)-1)/12)*$H210</f>
        <v>0</v>
      </c>
      <c r="T210" s="230">
        <f>(SUM('1.  LRAMVA Summary'!O$54:O$80)+SUM('1.  LRAMVA Summary'!O$81:O$82)*(MONTH($E210)-1)/12)*$H210</f>
        <v>0</v>
      </c>
      <c r="U210" s="230">
        <f>(SUM('1.  LRAMVA Summary'!P$54:P$80)+SUM('1.  LRAMVA Summary'!P$81:P$82)*(MONTH($E210)-1)/12)*$H210</f>
        <v>0</v>
      </c>
      <c r="V210" s="230">
        <f>(SUM('1.  LRAMVA Summary'!Q$54:Q$80)+SUM('1.  LRAMVA Summary'!Q$81:Q$82)*(MONTH($E210)-1)/12)*$H210</f>
        <v>0</v>
      </c>
      <c r="W210" s="231">
        <f>SUM(I210:V210)</f>
        <v>0</v>
      </c>
    </row>
    <row r="211" spans="5:23">
      <c r="E211" s="214">
        <v>45323</v>
      </c>
      <c r="F211" s="214" t="s">
        <v>744</v>
      </c>
      <c r="G211" s="215" t="s">
        <v>65</v>
      </c>
      <c r="H211" s="240"/>
      <c r="I211" s="230">
        <f>(SUM('1.  LRAMVA Summary'!D$54:D$80)+SUM('1.  LRAMVA Summary'!D$81:D$82)*(MONTH($E211)-1)/12)*$H211</f>
        <v>0</v>
      </c>
      <c r="J211" s="230">
        <f>(SUM('1.  LRAMVA Summary'!E$54:E$80)+SUM('1.  LRAMVA Summary'!E$81:E$82)*(MONTH($E211)-1)/12)*$H211</f>
        <v>0</v>
      </c>
      <c r="K211" s="230">
        <f>(SUM('1.  LRAMVA Summary'!F$54:F$80)+SUM('1.  LRAMVA Summary'!F$81:F$82)*(MONTH($E211)-1)/12)*$H211</f>
        <v>0</v>
      </c>
      <c r="L211" s="230">
        <f>(SUM('1.  LRAMVA Summary'!G$54:G$80)+SUM('1.  LRAMVA Summary'!G$81:G$82)*(MONTH($E211)-1)/12)*$H211</f>
        <v>0</v>
      </c>
      <c r="M211" s="230">
        <f>(SUM('1.  LRAMVA Summary'!H$54:H$80)+SUM('1.  LRAMVA Summary'!H$81:H$82)*(MONTH($E211)-1)/12)*$H211</f>
        <v>0</v>
      </c>
      <c r="N211" s="230">
        <f>(SUM('1.  LRAMVA Summary'!I$54:I$80)+SUM('1.  LRAMVA Summary'!I$81:I$82)*(MONTH($E211)-1)/12)*$H211</f>
        <v>0</v>
      </c>
      <c r="O211" s="230">
        <f>(SUM('1.  LRAMVA Summary'!J$54:J$80)+SUM('1.  LRAMVA Summary'!J$81:J$82)*(MONTH($E211)-1)/12)*$H211</f>
        <v>0</v>
      </c>
      <c r="P211" s="230">
        <f>(SUM('1.  LRAMVA Summary'!K$54:K$80)+SUM('1.  LRAMVA Summary'!K$81:K$82)*(MONTH($E211)-1)/12)*$H211</f>
        <v>0</v>
      </c>
      <c r="Q211" s="230">
        <f>(SUM('1.  LRAMVA Summary'!L$54:L$80)+SUM('1.  LRAMVA Summary'!L$81:L$82)*(MONTH($E211)-1)/12)*$H211</f>
        <v>0</v>
      </c>
      <c r="R211" s="230">
        <f>(SUM('1.  LRAMVA Summary'!M$54:M$80)+SUM('1.  LRAMVA Summary'!M$81:M$82)*(MONTH($E211)-1)/12)*$H211</f>
        <v>0</v>
      </c>
      <c r="S211" s="230">
        <f>(SUM('1.  LRAMVA Summary'!N$54:N$80)+SUM('1.  LRAMVA Summary'!N$81:N$82)*(MONTH($E211)-1)/12)*$H211</f>
        <v>0</v>
      </c>
      <c r="T211" s="230">
        <f>(SUM('1.  LRAMVA Summary'!O$54:O$80)+SUM('1.  LRAMVA Summary'!O$81:O$82)*(MONTH($E211)-1)/12)*$H211</f>
        <v>0</v>
      </c>
      <c r="U211" s="230">
        <f>(SUM('1.  LRAMVA Summary'!P$54:P$80)+SUM('1.  LRAMVA Summary'!P$81:P$82)*(MONTH($E211)-1)/12)*$H211</f>
        <v>0</v>
      </c>
      <c r="V211" s="230">
        <f>(SUM('1.  LRAMVA Summary'!Q$54:Q$80)+SUM('1.  LRAMVA Summary'!Q$81:Q$82)*(MONTH($E211)-1)/12)*$H211</f>
        <v>0</v>
      </c>
      <c r="W211" s="231">
        <f t="shared" ref="W211:W220" si="105">SUM(I211:V211)</f>
        <v>0</v>
      </c>
    </row>
    <row r="212" spans="5:23">
      <c r="E212" s="214">
        <v>45352</v>
      </c>
      <c r="F212" s="214" t="s">
        <v>744</v>
      </c>
      <c r="G212" s="215" t="s">
        <v>65</v>
      </c>
      <c r="H212" s="240"/>
      <c r="I212" s="230">
        <f>(SUM('1.  LRAMVA Summary'!D$54:D$80)+SUM('1.  LRAMVA Summary'!D$81:D$82)*(MONTH($E212)-1)/12)*$H212</f>
        <v>0</v>
      </c>
      <c r="J212" s="230">
        <f>(SUM('1.  LRAMVA Summary'!E$54:E$80)+SUM('1.  LRAMVA Summary'!E$81:E$82)*(MONTH($E212)-1)/12)*$H212</f>
        <v>0</v>
      </c>
      <c r="K212" s="230">
        <f>(SUM('1.  LRAMVA Summary'!F$54:F$80)+SUM('1.  LRAMVA Summary'!F$81:F$82)*(MONTH($E212)-1)/12)*$H212</f>
        <v>0</v>
      </c>
      <c r="L212" s="230">
        <f>(SUM('1.  LRAMVA Summary'!G$54:G$80)+SUM('1.  LRAMVA Summary'!G$81:G$82)*(MONTH($E212)-1)/12)*$H212</f>
        <v>0</v>
      </c>
      <c r="M212" s="230">
        <f>(SUM('1.  LRAMVA Summary'!H$54:H$80)+SUM('1.  LRAMVA Summary'!H$81:H$82)*(MONTH($E212)-1)/12)*$H212</f>
        <v>0</v>
      </c>
      <c r="N212" s="230">
        <f>(SUM('1.  LRAMVA Summary'!I$54:I$80)+SUM('1.  LRAMVA Summary'!I$81:I$82)*(MONTH($E212)-1)/12)*$H212</f>
        <v>0</v>
      </c>
      <c r="O212" s="230">
        <f>(SUM('1.  LRAMVA Summary'!J$54:J$80)+SUM('1.  LRAMVA Summary'!J$81:J$82)*(MONTH($E212)-1)/12)*$H212</f>
        <v>0</v>
      </c>
      <c r="P212" s="230">
        <f>(SUM('1.  LRAMVA Summary'!K$54:K$80)+SUM('1.  LRAMVA Summary'!K$81:K$82)*(MONTH($E212)-1)/12)*$H212</f>
        <v>0</v>
      </c>
      <c r="Q212" s="230">
        <f>(SUM('1.  LRAMVA Summary'!L$54:L$80)+SUM('1.  LRAMVA Summary'!L$81:L$82)*(MONTH($E212)-1)/12)*$H212</f>
        <v>0</v>
      </c>
      <c r="R212" s="230">
        <f>(SUM('1.  LRAMVA Summary'!M$54:M$80)+SUM('1.  LRAMVA Summary'!M$81:M$82)*(MONTH($E212)-1)/12)*$H212</f>
        <v>0</v>
      </c>
      <c r="S212" s="230">
        <f>(SUM('1.  LRAMVA Summary'!N$54:N$80)+SUM('1.  LRAMVA Summary'!N$81:N$82)*(MONTH($E212)-1)/12)*$H212</f>
        <v>0</v>
      </c>
      <c r="T212" s="230">
        <f>(SUM('1.  LRAMVA Summary'!O$54:O$80)+SUM('1.  LRAMVA Summary'!O$81:O$82)*(MONTH($E212)-1)/12)*$H212</f>
        <v>0</v>
      </c>
      <c r="U212" s="230">
        <f>(SUM('1.  LRAMVA Summary'!P$54:P$80)+SUM('1.  LRAMVA Summary'!P$81:P$82)*(MONTH($E212)-1)/12)*$H212</f>
        <v>0</v>
      </c>
      <c r="V212" s="230">
        <f>(SUM('1.  LRAMVA Summary'!Q$54:Q$80)+SUM('1.  LRAMVA Summary'!Q$81:Q$82)*(MONTH($E212)-1)/12)*$H212</f>
        <v>0</v>
      </c>
      <c r="W212" s="231">
        <f t="shared" si="105"/>
        <v>0</v>
      </c>
    </row>
    <row r="213" spans="5:23">
      <c r="E213" s="214">
        <v>45383</v>
      </c>
      <c r="F213" s="214" t="s">
        <v>744</v>
      </c>
      <c r="G213" s="215" t="s">
        <v>66</v>
      </c>
      <c r="H213" s="240"/>
      <c r="I213" s="230">
        <f>(SUM('1.  LRAMVA Summary'!D$54:D$80)+SUM('1.  LRAMVA Summary'!D$81:D$82)*(MONTH($E213)-1)/12)*$H213</f>
        <v>0</v>
      </c>
      <c r="J213" s="230">
        <f>(SUM('1.  LRAMVA Summary'!E$54:E$80)+SUM('1.  LRAMVA Summary'!E$81:E$82)*(MONTH($E213)-1)/12)*$H213</f>
        <v>0</v>
      </c>
      <c r="K213" s="230">
        <f>(SUM('1.  LRAMVA Summary'!F$54:F$80)+SUM('1.  LRAMVA Summary'!F$81:F$82)*(MONTH($E213)-1)/12)*$H213</f>
        <v>0</v>
      </c>
      <c r="L213" s="230">
        <f>(SUM('1.  LRAMVA Summary'!G$54:G$80)+SUM('1.  LRAMVA Summary'!G$81:G$82)*(MONTH($E213)-1)/12)*$H213</f>
        <v>0</v>
      </c>
      <c r="M213" s="230">
        <f>(SUM('1.  LRAMVA Summary'!H$54:H$80)+SUM('1.  LRAMVA Summary'!H$81:H$82)*(MONTH($E213)-1)/12)*$H213</f>
        <v>0</v>
      </c>
      <c r="N213" s="230">
        <f>(SUM('1.  LRAMVA Summary'!I$54:I$80)+SUM('1.  LRAMVA Summary'!I$81:I$82)*(MONTH($E213)-1)/12)*$H213</f>
        <v>0</v>
      </c>
      <c r="O213" s="230">
        <f>(SUM('1.  LRAMVA Summary'!J$54:J$80)+SUM('1.  LRAMVA Summary'!J$81:J$82)*(MONTH($E213)-1)/12)*$H213</f>
        <v>0</v>
      </c>
      <c r="P213" s="230">
        <f>(SUM('1.  LRAMVA Summary'!K$54:K$80)+SUM('1.  LRAMVA Summary'!K$81:K$82)*(MONTH($E213)-1)/12)*$H213</f>
        <v>0</v>
      </c>
      <c r="Q213" s="230">
        <f>(SUM('1.  LRAMVA Summary'!L$54:L$80)+SUM('1.  LRAMVA Summary'!L$81:L$82)*(MONTH($E213)-1)/12)*$H213</f>
        <v>0</v>
      </c>
      <c r="R213" s="230">
        <f>(SUM('1.  LRAMVA Summary'!M$54:M$80)+SUM('1.  LRAMVA Summary'!M$81:M$82)*(MONTH($E213)-1)/12)*$H213</f>
        <v>0</v>
      </c>
      <c r="S213" s="230">
        <f>(SUM('1.  LRAMVA Summary'!N$54:N$80)+SUM('1.  LRAMVA Summary'!N$81:N$82)*(MONTH($E213)-1)/12)*$H213</f>
        <v>0</v>
      </c>
      <c r="T213" s="230">
        <f>(SUM('1.  LRAMVA Summary'!O$54:O$80)+SUM('1.  LRAMVA Summary'!O$81:O$82)*(MONTH($E213)-1)/12)*$H213</f>
        <v>0</v>
      </c>
      <c r="U213" s="230">
        <f>(SUM('1.  LRAMVA Summary'!P$54:P$80)+SUM('1.  LRAMVA Summary'!P$81:P$82)*(MONTH($E213)-1)/12)*$H213</f>
        <v>0</v>
      </c>
      <c r="V213" s="230">
        <f>(SUM('1.  LRAMVA Summary'!Q$54:Q$80)+SUM('1.  LRAMVA Summary'!Q$81:Q$82)*(MONTH($E213)-1)/12)*$H213</f>
        <v>0</v>
      </c>
      <c r="W213" s="231">
        <f t="shared" si="105"/>
        <v>0</v>
      </c>
    </row>
    <row r="214" spans="5:23">
      <c r="E214" s="214">
        <v>45413</v>
      </c>
      <c r="F214" s="214" t="s">
        <v>744</v>
      </c>
      <c r="G214" s="215" t="s">
        <v>66</v>
      </c>
      <c r="H214" s="240"/>
      <c r="I214" s="230">
        <f>(SUM('1.  LRAMVA Summary'!D$54:D$80)+SUM('1.  LRAMVA Summary'!D$81:D$82)*(MONTH($E214)-1)/12)*$H214</f>
        <v>0</v>
      </c>
      <c r="J214" s="230">
        <f>(SUM('1.  LRAMVA Summary'!E$54:E$80)+SUM('1.  LRAMVA Summary'!E$81:E$82)*(MONTH($E214)-1)/12)*$H214</f>
        <v>0</v>
      </c>
      <c r="K214" s="230">
        <f>(SUM('1.  LRAMVA Summary'!F$54:F$80)+SUM('1.  LRAMVA Summary'!F$81:F$82)*(MONTH($E214)-1)/12)*$H214</f>
        <v>0</v>
      </c>
      <c r="L214" s="230">
        <f>(SUM('1.  LRAMVA Summary'!G$54:G$80)+SUM('1.  LRAMVA Summary'!G$81:G$82)*(MONTH($E214)-1)/12)*$H214</f>
        <v>0</v>
      </c>
      <c r="M214" s="230">
        <f>(SUM('1.  LRAMVA Summary'!H$54:H$80)+SUM('1.  LRAMVA Summary'!H$81:H$82)*(MONTH($E214)-1)/12)*$H214</f>
        <v>0</v>
      </c>
      <c r="N214" s="230">
        <f>(SUM('1.  LRAMVA Summary'!I$54:I$80)+SUM('1.  LRAMVA Summary'!I$81:I$82)*(MONTH($E214)-1)/12)*$H214</f>
        <v>0</v>
      </c>
      <c r="O214" s="230">
        <f>(SUM('1.  LRAMVA Summary'!J$54:J$80)+SUM('1.  LRAMVA Summary'!J$81:J$82)*(MONTH($E214)-1)/12)*$H214</f>
        <v>0</v>
      </c>
      <c r="P214" s="230">
        <f>(SUM('1.  LRAMVA Summary'!K$54:K$80)+SUM('1.  LRAMVA Summary'!K$81:K$82)*(MONTH($E214)-1)/12)*$H214</f>
        <v>0</v>
      </c>
      <c r="Q214" s="230">
        <f>(SUM('1.  LRAMVA Summary'!L$54:L$80)+SUM('1.  LRAMVA Summary'!L$81:L$82)*(MONTH($E214)-1)/12)*$H214</f>
        <v>0</v>
      </c>
      <c r="R214" s="230">
        <f>(SUM('1.  LRAMVA Summary'!M$54:M$80)+SUM('1.  LRAMVA Summary'!M$81:M$82)*(MONTH($E214)-1)/12)*$H214</f>
        <v>0</v>
      </c>
      <c r="S214" s="230">
        <f>(SUM('1.  LRAMVA Summary'!N$54:N$80)+SUM('1.  LRAMVA Summary'!N$81:N$82)*(MONTH($E214)-1)/12)*$H214</f>
        <v>0</v>
      </c>
      <c r="T214" s="230">
        <f>(SUM('1.  LRAMVA Summary'!O$54:O$80)+SUM('1.  LRAMVA Summary'!O$81:O$82)*(MONTH($E214)-1)/12)*$H214</f>
        <v>0</v>
      </c>
      <c r="U214" s="230">
        <f>(SUM('1.  LRAMVA Summary'!P$54:P$80)+SUM('1.  LRAMVA Summary'!P$81:P$82)*(MONTH($E214)-1)/12)*$H214</f>
        <v>0</v>
      </c>
      <c r="V214" s="230">
        <f>(SUM('1.  LRAMVA Summary'!Q$54:Q$80)+SUM('1.  LRAMVA Summary'!Q$81:Q$82)*(MONTH($E214)-1)/12)*$H214</f>
        <v>0</v>
      </c>
      <c r="W214" s="231">
        <f t="shared" si="105"/>
        <v>0</v>
      </c>
    </row>
    <row r="215" spans="5:23">
      <c r="E215" s="214">
        <v>45444</v>
      </c>
      <c r="F215" s="214" t="s">
        <v>744</v>
      </c>
      <c r="G215" s="215" t="s">
        <v>66</v>
      </c>
      <c r="H215" s="240"/>
      <c r="I215" s="230">
        <f>(SUM('1.  LRAMVA Summary'!D$54:D$80)+SUM('1.  LRAMVA Summary'!D$81:D$82)*(MONTH($E215)-1)/12)*$H215</f>
        <v>0</v>
      </c>
      <c r="J215" s="230">
        <f>(SUM('1.  LRAMVA Summary'!E$54:E$80)+SUM('1.  LRAMVA Summary'!E$81:E$82)*(MONTH($E215)-1)/12)*$H215</f>
        <v>0</v>
      </c>
      <c r="K215" s="230">
        <f>(SUM('1.  LRAMVA Summary'!F$54:F$80)+SUM('1.  LRAMVA Summary'!F$81:F$82)*(MONTH($E215)-1)/12)*$H215</f>
        <v>0</v>
      </c>
      <c r="L215" s="230">
        <f>(SUM('1.  LRAMVA Summary'!G$54:G$80)+SUM('1.  LRAMVA Summary'!G$81:G$82)*(MONTH($E215)-1)/12)*$H215</f>
        <v>0</v>
      </c>
      <c r="M215" s="230">
        <f>(SUM('1.  LRAMVA Summary'!H$54:H$80)+SUM('1.  LRAMVA Summary'!H$81:H$82)*(MONTH($E215)-1)/12)*$H215</f>
        <v>0</v>
      </c>
      <c r="N215" s="230">
        <f>(SUM('1.  LRAMVA Summary'!I$54:I$80)+SUM('1.  LRAMVA Summary'!I$81:I$82)*(MONTH($E215)-1)/12)*$H215</f>
        <v>0</v>
      </c>
      <c r="O215" s="230">
        <f>(SUM('1.  LRAMVA Summary'!J$54:J$80)+SUM('1.  LRAMVA Summary'!J$81:J$82)*(MONTH($E215)-1)/12)*$H215</f>
        <v>0</v>
      </c>
      <c r="P215" s="230">
        <f>(SUM('1.  LRAMVA Summary'!K$54:K$80)+SUM('1.  LRAMVA Summary'!K$81:K$82)*(MONTH($E215)-1)/12)*$H215</f>
        <v>0</v>
      </c>
      <c r="Q215" s="230">
        <f>(SUM('1.  LRAMVA Summary'!L$54:L$80)+SUM('1.  LRAMVA Summary'!L$81:L$82)*(MONTH($E215)-1)/12)*$H215</f>
        <v>0</v>
      </c>
      <c r="R215" s="230">
        <f>(SUM('1.  LRAMVA Summary'!M$54:M$80)+SUM('1.  LRAMVA Summary'!M$81:M$82)*(MONTH($E215)-1)/12)*$H215</f>
        <v>0</v>
      </c>
      <c r="S215" s="230">
        <f>(SUM('1.  LRAMVA Summary'!N$54:N$80)+SUM('1.  LRAMVA Summary'!N$81:N$82)*(MONTH($E215)-1)/12)*$H215</f>
        <v>0</v>
      </c>
      <c r="T215" s="230">
        <f>(SUM('1.  LRAMVA Summary'!O$54:O$80)+SUM('1.  LRAMVA Summary'!O$81:O$82)*(MONTH($E215)-1)/12)*$H215</f>
        <v>0</v>
      </c>
      <c r="U215" s="230">
        <f>(SUM('1.  LRAMVA Summary'!P$54:P$80)+SUM('1.  LRAMVA Summary'!P$81:P$82)*(MONTH($E215)-1)/12)*$H215</f>
        <v>0</v>
      </c>
      <c r="V215" s="230">
        <f>(SUM('1.  LRAMVA Summary'!Q$54:Q$80)+SUM('1.  LRAMVA Summary'!Q$81:Q$82)*(MONTH($E215)-1)/12)*$H215</f>
        <v>0</v>
      </c>
      <c r="W215" s="231">
        <f t="shared" si="105"/>
        <v>0</v>
      </c>
    </row>
    <row r="216" spans="5:23">
      <c r="E216" s="214">
        <v>45474</v>
      </c>
      <c r="F216" s="214" t="s">
        <v>744</v>
      </c>
      <c r="G216" s="215" t="s">
        <v>68</v>
      </c>
      <c r="H216" s="240"/>
      <c r="I216" s="230">
        <f>(SUM('1.  LRAMVA Summary'!D$54:D$80)+SUM('1.  LRAMVA Summary'!D$81:D$82)*(MONTH($E216)-1)/12)*$H216</f>
        <v>0</v>
      </c>
      <c r="J216" s="230">
        <f>(SUM('1.  LRAMVA Summary'!E$54:E$80)+SUM('1.  LRAMVA Summary'!E$81:E$82)*(MONTH($E216)-1)/12)*$H216</f>
        <v>0</v>
      </c>
      <c r="K216" s="230">
        <f>(SUM('1.  LRAMVA Summary'!F$54:F$80)+SUM('1.  LRAMVA Summary'!F$81:F$82)*(MONTH($E216)-1)/12)*$H216</f>
        <v>0</v>
      </c>
      <c r="L216" s="230">
        <f>(SUM('1.  LRAMVA Summary'!G$54:G$80)+SUM('1.  LRAMVA Summary'!G$81:G$82)*(MONTH($E216)-1)/12)*$H216</f>
        <v>0</v>
      </c>
      <c r="M216" s="230">
        <f>(SUM('1.  LRAMVA Summary'!H$54:H$80)+SUM('1.  LRAMVA Summary'!H$81:H$82)*(MONTH($E216)-1)/12)*$H216</f>
        <v>0</v>
      </c>
      <c r="N216" s="230">
        <f>(SUM('1.  LRAMVA Summary'!I$54:I$80)+SUM('1.  LRAMVA Summary'!I$81:I$82)*(MONTH($E216)-1)/12)*$H216</f>
        <v>0</v>
      </c>
      <c r="O216" s="230">
        <f>(SUM('1.  LRAMVA Summary'!J$54:J$80)+SUM('1.  LRAMVA Summary'!J$81:J$82)*(MONTH($E216)-1)/12)*$H216</f>
        <v>0</v>
      </c>
      <c r="P216" s="230">
        <f>(SUM('1.  LRAMVA Summary'!K$54:K$80)+SUM('1.  LRAMVA Summary'!K$81:K$82)*(MONTH($E216)-1)/12)*$H216</f>
        <v>0</v>
      </c>
      <c r="Q216" s="230">
        <f>(SUM('1.  LRAMVA Summary'!L$54:L$80)+SUM('1.  LRAMVA Summary'!L$81:L$82)*(MONTH($E216)-1)/12)*$H216</f>
        <v>0</v>
      </c>
      <c r="R216" s="230">
        <f>(SUM('1.  LRAMVA Summary'!M$54:M$80)+SUM('1.  LRAMVA Summary'!M$81:M$82)*(MONTH($E216)-1)/12)*$H216</f>
        <v>0</v>
      </c>
      <c r="S216" s="230">
        <f>(SUM('1.  LRAMVA Summary'!N$54:N$80)+SUM('1.  LRAMVA Summary'!N$81:N$82)*(MONTH($E216)-1)/12)*$H216</f>
        <v>0</v>
      </c>
      <c r="T216" s="230">
        <f>(SUM('1.  LRAMVA Summary'!O$54:O$80)+SUM('1.  LRAMVA Summary'!O$81:O$82)*(MONTH($E216)-1)/12)*$H216</f>
        <v>0</v>
      </c>
      <c r="U216" s="230">
        <f>(SUM('1.  LRAMVA Summary'!P$54:P$80)+SUM('1.  LRAMVA Summary'!P$81:P$82)*(MONTH($E216)-1)/12)*$H216</f>
        <v>0</v>
      </c>
      <c r="V216" s="230">
        <f>(SUM('1.  LRAMVA Summary'!Q$54:Q$80)+SUM('1.  LRAMVA Summary'!Q$81:Q$82)*(MONTH($E216)-1)/12)*$H216</f>
        <v>0</v>
      </c>
      <c r="W216" s="231">
        <f t="shared" si="105"/>
        <v>0</v>
      </c>
    </row>
    <row r="217" spans="5:23">
      <c r="E217" s="214">
        <v>45505</v>
      </c>
      <c r="F217" s="214" t="s">
        <v>744</v>
      </c>
      <c r="G217" s="215" t="s">
        <v>68</v>
      </c>
      <c r="H217" s="240"/>
      <c r="I217" s="230">
        <f>(SUM('1.  LRAMVA Summary'!D$54:D$80)+SUM('1.  LRAMVA Summary'!D$81:D$82)*(MONTH($E217)-1)/12)*$H217</f>
        <v>0</v>
      </c>
      <c r="J217" s="230">
        <f>(SUM('1.  LRAMVA Summary'!E$54:E$80)+SUM('1.  LRAMVA Summary'!E$81:E$82)*(MONTH($E217)-1)/12)*$H217</f>
        <v>0</v>
      </c>
      <c r="K217" s="230">
        <f>(SUM('1.  LRAMVA Summary'!F$54:F$80)+SUM('1.  LRAMVA Summary'!F$81:F$82)*(MONTH($E217)-1)/12)*$H217</f>
        <v>0</v>
      </c>
      <c r="L217" s="230">
        <f>(SUM('1.  LRAMVA Summary'!G$54:G$80)+SUM('1.  LRAMVA Summary'!G$81:G$82)*(MONTH($E217)-1)/12)*$H217</f>
        <v>0</v>
      </c>
      <c r="M217" s="230">
        <f>(SUM('1.  LRAMVA Summary'!H$54:H$80)+SUM('1.  LRAMVA Summary'!H$81:H$82)*(MONTH($E217)-1)/12)*$H217</f>
        <v>0</v>
      </c>
      <c r="N217" s="230">
        <f>(SUM('1.  LRAMVA Summary'!I$54:I$80)+SUM('1.  LRAMVA Summary'!I$81:I$82)*(MONTH($E217)-1)/12)*$H217</f>
        <v>0</v>
      </c>
      <c r="O217" s="230">
        <f>(SUM('1.  LRAMVA Summary'!J$54:J$80)+SUM('1.  LRAMVA Summary'!J$81:J$82)*(MONTH($E217)-1)/12)*$H217</f>
        <v>0</v>
      </c>
      <c r="P217" s="230">
        <f>(SUM('1.  LRAMVA Summary'!K$54:K$80)+SUM('1.  LRAMVA Summary'!K$81:K$82)*(MONTH($E217)-1)/12)*$H217</f>
        <v>0</v>
      </c>
      <c r="Q217" s="230">
        <f>(SUM('1.  LRAMVA Summary'!L$54:L$80)+SUM('1.  LRAMVA Summary'!L$81:L$82)*(MONTH($E217)-1)/12)*$H217</f>
        <v>0</v>
      </c>
      <c r="R217" s="230">
        <f>(SUM('1.  LRAMVA Summary'!M$54:M$80)+SUM('1.  LRAMVA Summary'!M$81:M$82)*(MONTH($E217)-1)/12)*$H217</f>
        <v>0</v>
      </c>
      <c r="S217" s="230">
        <f>(SUM('1.  LRAMVA Summary'!N$54:N$80)+SUM('1.  LRAMVA Summary'!N$81:N$82)*(MONTH($E217)-1)/12)*$H217</f>
        <v>0</v>
      </c>
      <c r="T217" s="230">
        <f>(SUM('1.  LRAMVA Summary'!O$54:O$80)+SUM('1.  LRAMVA Summary'!O$81:O$82)*(MONTH($E217)-1)/12)*$H217</f>
        <v>0</v>
      </c>
      <c r="U217" s="230">
        <f>(SUM('1.  LRAMVA Summary'!P$54:P$80)+SUM('1.  LRAMVA Summary'!P$81:P$82)*(MONTH($E217)-1)/12)*$H217</f>
        <v>0</v>
      </c>
      <c r="V217" s="230">
        <f>(SUM('1.  LRAMVA Summary'!Q$54:Q$80)+SUM('1.  LRAMVA Summary'!Q$81:Q$82)*(MONTH($E217)-1)/12)*$H217</f>
        <v>0</v>
      </c>
      <c r="W217" s="231">
        <f t="shared" si="105"/>
        <v>0</v>
      </c>
    </row>
    <row r="218" spans="5:23">
      <c r="E218" s="214">
        <v>45536</v>
      </c>
      <c r="F218" s="214" t="s">
        <v>744</v>
      </c>
      <c r="G218" s="215" t="s">
        <v>68</v>
      </c>
      <c r="H218" s="240"/>
      <c r="I218" s="230">
        <f>(SUM('1.  LRAMVA Summary'!D$54:D$80)+SUM('1.  LRAMVA Summary'!D$81:D$82)*(MONTH($E218)-1)/12)*$H218</f>
        <v>0</v>
      </c>
      <c r="J218" s="230">
        <f>(SUM('1.  LRAMVA Summary'!E$54:E$80)+SUM('1.  LRAMVA Summary'!E$81:E$82)*(MONTH($E218)-1)/12)*$H218</f>
        <v>0</v>
      </c>
      <c r="K218" s="230">
        <f>(SUM('1.  LRAMVA Summary'!F$54:F$80)+SUM('1.  LRAMVA Summary'!F$81:F$82)*(MONTH($E218)-1)/12)*$H218</f>
        <v>0</v>
      </c>
      <c r="L218" s="230">
        <f>(SUM('1.  LRAMVA Summary'!G$54:G$80)+SUM('1.  LRAMVA Summary'!G$81:G$82)*(MONTH($E218)-1)/12)*$H218</f>
        <v>0</v>
      </c>
      <c r="M218" s="230">
        <f>(SUM('1.  LRAMVA Summary'!H$54:H$80)+SUM('1.  LRAMVA Summary'!H$81:H$82)*(MONTH($E218)-1)/12)*$H218</f>
        <v>0</v>
      </c>
      <c r="N218" s="230">
        <f>(SUM('1.  LRAMVA Summary'!I$54:I$80)+SUM('1.  LRAMVA Summary'!I$81:I$82)*(MONTH($E218)-1)/12)*$H218</f>
        <v>0</v>
      </c>
      <c r="O218" s="230">
        <f>(SUM('1.  LRAMVA Summary'!J$54:J$80)+SUM('1.  LRAMVA Summary'!J$81:J$82)*(MONTH($E218)-1)/12)*$H218</f>
        <v>0</v>
      </c>
      <c r="P218" s="230">
        <f>(SUM('1.  LRAMVA Summary'!K$54:K$80)+SUM('1.  LRAMVA Summary'!K$81:K$82)*(MONTH($E218)-1)/12)*$H218</f>
        <v>0</v>
      </c>
      <c r="Q218" s="230">
        <f>(SUM('1.  LRAMVA Summary'!L$54:L$80)+SUM('1.  LRAMVA Summary'!L$81:L$82)*(MONTH($E218)-1)/12)*$H218</f>
        <v>0</v>
      </c>
      <c r="R218" s="230">
        <f>(SUM('1.  LRAMVA Summary'!M$54:M$80)+SUM('1.  LRAMVA Summary'!M$81:M$82)*(MONTH($E218)-1)/12)*$H218</f>
        <v>0</v>
      </c>
      <c r="S218" s="230">
        <f>(SUM('1.  LRAMVA Summary'!N$54:N$80)+SUM('1.  LRAMVA Summary'!N$81:N$82)*(MONTH($E218)-1)/12)*$H218</f>
        <v>0</v>
      </c>
      <c r="T218" s="230">
        <f>(SUM('1.  LRAMVA Summary'!O$54:O$80)+SUM('1.  LRAMVA Summary'!O$81:O$82)*(MONTH($E218)-1)/12)*$H218</f>
        <v>0</v>
      </c>
      <c r="U218" s="230">
        <f>(SUM('1.  LRAMVA Summary'!P$54:P$80)+SUM('1.  LRAMVA Summary'!P$81:P$82)*(MONTH($E218)-1)/12)*$H218</f>
        <v>0</v>
      </c>
      <c r="V218" s="230">
        <f>(SUM('1.  LRAMVA Summary'!Q$54:Q$80)+SUM('1.  LRAMVA Summary'!Q$81:Q$82)*(MONTH($E218)-1)/12)*$H218</f>
        <v>0</v>
      </c>
      <c r="W218" s="231">
        <f t="shared" si="105"/>
        <v>0</v>
      </c>
    </row>
    <row r="219" spans="5:23">
      <c r="E219" s="214">
        <v>45566</v>
      </c>
      <c r="F219" s="214" t="s">
        <v>744</v>
      </c>
      <c r="G219" s="215" t="s">
        <v>69</v>
      </c>
      <c r="H219" s="240"/>
      <c r="I219" s="230">
        <f>(SUM('1.  LRAMVA Summary'!D$54:D$80)+SUM('1.  LRAMVA Summary'!D$81:D$82)*(MONTH($E219)-1)/12)*$H219</f>
        <v>0</v>
      </c>
      <c r="J219" s="230">
        <f>(SUM('1.  LRAMVA Summary'!E$54:E$80)+SUM('1.  LRAMVA Summary'!E$81:E$82)*(MONTH($E219)-1)/12)*$H219</f>
        <v>0</v>
      </c>
      <c r="K219" s="230">
        <f>(SUM('1.  LRAMVA Summary'!F$54:F$80)+SUM('1.  LRAMVA Summary'!F$81:F$82)*(MONTH($E219)-1)/12)*$H219</f>
        <v>0</v>
      </c>
      <c r="L219" s="230">
        <f>(SUM('1.  LRAMVA Summary'!G$54:G$80)+SUM('1.  LRAMVA Summary'!G$81:G$82)*(MONTH($E219)-1)/12)*$H219</f>
        <v>0</v>
      </c>
      <c r="M219" s="230">
        <f>(SUM('1.  LRAMVA Summary'!H$54:H$80)+SUM('1.  LRAMVA Summary'!H$81:H$82)*(MONTH($E219)-1)/12)*$H219</f>
        <v>0</v>
      </c>
      <c r="N219" s="230">
        <f>(SUM('1.  LRAMVA Summary'!I$54:I$80)+SUM('1.  LRAMVA Summary'!I$81:I$82)*(MONTH($E219)-1)/12)*$H219</f>
        <v>0</v>
      </c>
      <c r="O219" s="230">
        <f>(SUM('1.  LRAMVA Summary'!J$54:J$80)+SUM('1.  LRAMVA Summary'!J$81:J$82)*(MONTH($E219)-1)/12)*$H219</f>
        <v>0</v>
      </c>
      <c r="P219" s="230">
        <f>(SUM('1.  LRAMVA Summary'!K$54:K$80)+SUM('1.  LRAMVA Summary'!K$81:K$82)*(MONTH($E219)-1)/12)*$H219</f>
        <v>0</v>
      </c>
      <c r="Q219" s="230">
        <f>(SUM('1.  LRAMVA Summary'!L$54:L$80)+SUM('1.  LRAMVA Summary'!L$81:L$82)*(MONTH($E219)-1)/12)*$H219</f>
        <v>0</v>
      </c>
      <c r="R219" s="230">
        <f>(SUM('1.  LRAMVA Summary'!M$54:M$80)+SUM('1.  LRAMVA Summary'!M$81:M$82)*(MONTH($E219)-1)/12)*$H219</f>
        <v>0</v>
      </c>
      <c r="S219" s="230">
        <f>(SUM('1.  LRAMVA Summary'!N$54:N$80)+SUM('1.  LRAMVA Summary'!N$81:N$82)*(MONTH($E219)-1)/12)*$H219</f>
        <v>0</v>
      </c>
      <c r="T219" s="230">
        <f>(SUM('1.  LRAMVA Summary'!O$54:O$80)+SUM('1.  LRAMVA Summary'!O$81:O$82)*(MONTH($E219)-1)/12)*$H219</f>
        <v>0</v>
      </c>
      <c r="U219" s="230">
        <f>(SUM('1.  LRAMVA Summary'!P$54:P$80)+SUM('1.  LRAMVA Summary'!P$81:P$82)*(MONTH($E219)-1)/12)*$H219</f>
        <v>0</v>
      </c>
      <c r="V219" s="230">
        <f>(SUM('1.  LRAMVA Summary'!Q$54:Q$80)+SUM('1.  LRAMVA Summary'!Q$81:Q$82)*(MONTH($E219)-1)/12)*$H219</f>
        <v>0</v>
      </c>
      <c r="W219" s="231">
        <f t="shared" si="105"/>
        <v>0</v>
      </c>
    </row>
    <row r="220" spans="5:23">
      <c r="E220" s="214">
        <v>45597</v>
      </c>
      <c r="F220" s="214" t="s">
        <v>744</v>
      </c>
      <c r="G220" s="215" t="s">
        <v>69</v>
      </c>
      <c r="H220" s="240"/>
      <c r="I220" s="230">
        <f>(SUM('1.  LRAMVA Summary'!D$54:D$80)+SUM('1.  LRAMVA Summary'!D$81:D$82)*(MONTH($E220)-1)/12)*$H220</f>
        <v>0</v>
      </c>
      <c r="J220" s="230">
        <f>(SUM('1.  LRAMVA Summary'!E$54:E$80)+SUM('1.  LRAMVA Summary'!E$81:E$82)*(MONTH($E220)-1)/12)*$H220</f>
        <v>0</v>
      </c>
      <c r="K220" s="230">
        <f>(SUM('1.  LRAMVA Summary'!F$54:F$80)+SUM('1.  LRAMVA Summary'!F$81:F$82)*(MONTH($E220)-1)/12)*$H220</f>
        <v>0</v>
      </c>
      <c r="L220" s="230">
        <f>(SUM('1.  LRAMVA Summary'!G$54:G$80)+SUM('1.  LRAMVA Summary'!G$81:G$82)*(MONTH($E220)-1)/12)*$H220</f>
        <v>0</v>
      </c>
      <c r="M220" s="230">
        <f>(SUM('1.  LRAMVA Summary'!H$54:H$80)+SUM('1.  LRAMVA Summary'!H$81:H$82)*(MONTH($E220)-1)/12)*$H220</f>
        <v>0</v>
      </c>
      <c r="N220" s="230">
        <f>(SUM('1.  LRAMVA Summary'!I$54:I$80)+SUM('1.  LRAMVA Summary'!I$81:I$82)*(MONTH($E220)-1)/12)*$H220</f>
        <v>0</v>
      </c>
      <c r="O220" s="230">
        <f>(SUM('1.  LRAMVA Summary'!J$54:J$80)+SUM('1.  LRAMVA Summary'!J$81:J$82)*(MONTH($E220)-1)/12)*$H220</f>
        <v>0</v>
      </c>
      <c r="P220" s="230">
        <f>(SUM('1.  LRAMVA Summary'!K$54:K$80)+SUM('1.  LRAMVA Summary'!K$81:K$82)*(MONTH($E220)-1)/12)*$H220</f>
        <v>0</v>
      </c>
      <c r="Q220" s="230">
        <f>(SUM('1.  LRAMVA Summary'!L$54:L$80)+SUM('1.  LRAMVA Summary'!L$81:L$82)*(MONTH($E220)-1)/12)*$H220</f>
        <v>0</v>
      </c>
      <c r="R220" s="230">
        <f>(SUM('1.  LRAMVA Summary'!M$54:M$80)+SUM('1.  LRAMVA Summary'!M$81:M$82)*(MONTH($E220)-1)/12)*$H220</f>
        <v>0</v>
      </c>
      <c r="S220" s="230">
        <f>(SUM('1.  LRAMVA Summary'!N$54:N$80)+SUM('1.  LRAMVA Summary'!N$81:N$82)*(MONTH($E220)-1)/12)*$H220</f>
        <v>0</v>
      </c>
      <c r="T220" s="230">
        <f>(SUM('1.  LRAMVA Summary'!O$54:O$80)+SUM('1.  LRAMVA Summary'!O$81:O$82)*(MONTH($E220)-1)/12)*$H220</f>
        <v>0</v>
      </c>
      <c r="U220" s="230">
        <f>(SUM('1.  LRAMVA Summary'!P$54:P$80)+SUM('1.  LRAMVA Summary'!P$81:P$82)*(MONTH($E220)-1)/12)*$H220</f>
        <v>0</v>
      </c>
      <c r="V220" s="230">
        <f>(SUM('1.  LRAMVA Summary'!Q$54:Q$80)+SUM('1.  LRAMVA Summary'!Q$81:Q$82)*(MONTH($E220)-1)/12)*$H220</f>
        <v>0</v>
      </c>
      <c r="W220" s="231">
        <f t="shared" si="105"/>
        <v>0</v>
      </c>
    </row>
    <row r="221" spans="5:23">
      <c r="E221" s="214">
        <v>45627</v>
      </c>
      <c r="F221" s="214" t="s">
        <v>744</v>
      </c>
      <c r="G221" s="215" t="s">
        <v>69</v>
      </c>
      <c r="H221" s="240"/>
      <c r="I221" s="230">
        <f>(SUM('1.  LRAMVA Summary'!D$54:D$80)+SUM('1.  LRAMVA Summary'!D$81:D$82)*(MONTH($E221)-1)/12)*$H221</f>
        <v>0</v>
      </c>
      <c r="J221" s="230">
        <f>(SUM('1.  LRAMVA Summary'!E$54:E$80)+SUM('1.  LRAMVA Summary'!E$81:E$82)*(MONTH($E221)-1)/12)*$H221</f>
        <v>0</v>
      </c>
      <c r="K221" s="230">
        <f>(SUM('1.  LRAMVA Summary'!F$54:F$80)+SUM('1.  LRAMVA Summary'!F$81:F$82)*(MONTH($E221)-1)/12)*$H221</f>
        <v>0</v>
      </c>
      <c r="L221" s="230">
        <f>(SUM('1.  LRAMVA Summary'!G$54:G$80)+SUM('1.  LRAMVA Summary'!G$81:G$82)*(MONTH($E221)-1)/12)*$H221</f>
        <v>0</v>
      </c>
      <c r="M221" s="230">
        <f>(SUM('1.  LRAMVA Summary'!H$54:H$80)+SUM('1.  LRAMVA Summary'!H$81:H$82)*(MONTH($E221)-1)/12)*$H221</f>
        <v>0</v>
      </c>
      <c r="N221" s="230">
        <f>(SUM('1.  LRAMVA Summary'!I$54:I$80)+SUM('1.  LRAMVA Summary'!I$81:I$82)*(MONTH($E221)-1)/12)*$H221</f>
        <v>0</v>
      </c>
      <c r="O221" s="230">
        <f>(SUM('1.  LRAMVA Summary'!J$54:J$80)+SUM('1.  LRAMVA Summary'!J$81:J$82)*(MONTH($E221)-1)/12)*$H221</f>
        <v>0</v>
      </c>
      <c r="P221" s="230">
        <f>(SUM('1.  LRAMVA Summary'!K$54:K$80)+SUM('1.  LRAMVA Summary'!K$81:K$82)*(MONTH($E221)-1)/12)*$H221</f>
        <v>0</v>
      </c>
      <c r="Q221" s="230">
        <f>(SUM('1.  LRAMVA Summary'!L$54:L$80)+SUM('1.  LRAMVA Summary'!L$81:L$82)*(MONTH($E221)-1)/12)*$H221</f>
        <v>0</v>
      </c>
      <c r="R221" s="230">
        <f>(SUM('1.  LRAMVA Summary'!M$54:M$80)+SUM('1.  LRAMVA Summary'!M$81:M$82)*(MONTH($E221)-1)/12)*$H221</f>
        <v>0</v>
      </c>
      <c r="S221" s="230">
        <f>(SUM('1.  LRAMVA Summary'!N$54:N$80)+SUM('1.  LRAMVA Summary'!N$81:N$82)*(MONTH($E221)-1)/12)*$H221</f>
        <v>0</v>
      </c>
      <c r="T221" s="230">
        <f>(SUM('1.  LRAMVA Summary'!O$54:O$80)+SUM('1.  LRAMVA Summary'!O$81:O$82)*(MONTH($E221)-1)/12)*$H221</f>
        <v>0</v>
      </c>
      <c r="U221" s="230">
        <f>(SUM('1.  LRAMVA Summary'!P$54:P$80)+SUM('1.  LRAMVA Summary'!P$81:P$82)*(MONTH($E221)-1)/12)*$H221</f>
        <v>0</v>
      </c>
      <c r="V221" s="230">
        <f>(SUM('1.  LRAMVA Summary'!Q$54:Q$80)+SUM('1.  LRAMVA Summary'!Q$81:Q$82)*(MONTH($E221)-1)/12)*$H221</f>
        <v>0</v>
      </c>
      <c r="W221" s="231">
        <f>SUM(I221:V221)</f>
        <v>0</v>
      </c>
    </row>
    <row r="222" spans="5:23" ht="15.75" thickBot="1">
      <c r="E222" s="216" t="s">
        <v>742</v>
      </c>
      <c r="F222" s="216"/>
      <c r="G222" s="217"/>
      <c r="H222" s="218"/>
      <c r="I222" s="219">
        <f>SUM(I209:I221)</f>
        <v>16499.025524562792</v>
      </c>
      <c r="J222" s="219">
        <f>SUM(J209:J221)</f>
        <v>19197.559618212093</v>
      </c>
      <c r="K222" s="219">
        <f t="shared" ref="K222:V222" si="106">SUM(K209:K221)</f>
        <v>-880.87448109730042</v>
      </c>
      <c r="L222" s="219">
        <f t="shared" si="106"/>
        <v>1116.6733218330887</v>
      </c>
      <c r="M222" s="219">
        <f t="shared" si="106"/>
        <v>1070.3455960316871</v>
      </c>
      <c r="N222" s="219">
        <f t="shared" si="106"/>
        <v>5315.0403304703959</v>
      </c>
      <c r="O222" s="219">
        <f t="shared" si="106"/>
        <v>1991.9940573610236</v>
      </c>
      <c r="P222" s="219">
        <f t="shared" si="106"/>
        <v>0</v>
      </c>
      <c r="Q222" s="219">
        <f t="shared" si="106"/>
        <v>0</v>
      </c>
      <c r="R222" s="219">
        <f t="shared" si="106"/>
        <v>0</v>
      </c>
      <c r="S222" s="219">
        <f t="shared" si="106"/>
        <v>0</v>
      </c>
      <c r="T222" s="219">
        <f t="shared" si="106"/>
        <v>0</v>
      </c>
      <c r="U222" s="219">
        <f t="shared" si="106"/>
        <v>0</v>
      </c>
      <c r="V222" s="219">
        <f t="shared" si="106"/>
        <v>0</v>
      </c>
      <c r="W222" s="219">
        <f>SUM(W209:W221)</f>
        <v>44309.76396737375</v>
      </c>
    </row>
    <row r="223" spans="5:23" ht="15.75" thickTop="1">
      <c r="E223" s="220" t="s">
        <v>67</v>
      </c>
      <c r="F223" s="220"/>
      <c r="G223" s="221"/>
      <c r="H223" s="222"/>
      <c r="I223" s="223"/>
      <c r="J223" s="223"/>
      <c r="K223" s="223"/>
      <c r="L223" s="223"/>
      <c r="M223" s="223"/>
      <c r="N223" s="223"/>
      <c r="O223" s="223"/>
      <c r="P223" s="223"/>
      <c r="Q223" s="223"/>
      <c r="R223" s="223"/>
      <c r="S223" s="223"/>
      <c r="T223" s="223"/>
      <c r="U223" s="223"/>
      <c r="V223" s="223"/>
      <c r="W223" s="224"/>
    </row>
    <row r="224" spans="5:23">
      <c r="E224" s="225" t="s">
        <v>741</v>
      </c>
      <c r="F224" s="225"/>
      <c r="G224" s="226"/>
      <c r="H224" s="227"/>
      <c r="I224" s="228">
        <f>I222+I223</f>
        <v>16499.025524562792</v>
      </c>
      <c r="J224" s="228">
        <f t="shared" ref="J224:U224" si="107">J222+J223</f>
        <v>19197.559618212093</v>
      </c>
      <c r="K224" s="228">
        <f t="shared" si="107"/>
        <v>-880.87448109730042</v>
      </c>
      <c r="L224" s="228">
        <f t="shared" si="107"/>
        <v>1116.6733218330887</v>
      </c>
      <c r="M224" s="228">
        <f t="shared" si="107"/>
        <v>1070.3455960316871</v>
      </c>
      <c r="N224" s="228">
        <f t="shared" si="107"/>
        <v>5315.0403304703959</v>
      </c>
      <c r="O224" s="228">
        <f t="shared" si="107"/>
        <v>1991.9940573610236</v>
      </c>
      <c r="P224" s="228">
        <f t="shared" si="107"/>
        <v>0</v>
      </c>
      <c r="Q224" s="228">
        <f t="shared" si="107"/>
        <v>0</v>
      </c>
      <c r="R224" s="228">
        <f t="shared" si="107"/>
        <v>0</v>
      </c>
      <c r="S224" s="228">
        <f t="shared" si="107"/>
        <v>0</v>
      </c>
      <c r="T224" s="228">
        <f t="shared" si="107"/>
        <v>0</v>
      </c>
      <c r="U224" s="228">
        <f t="shared" si="107"/>
        <v>0</v>
      </c>
      <c r="V224" s="228">
        <f>V222+V223</f>
        <v>0</v>
      </c>
      <c r="W224" s="228">
        <f>W222+W223</f>
        <v>44309.76396737375</v>
      </c>
    </row>
    <row r="225" spans="5:23">
      <c r="E225" s="214">
        <v>45658</v>
      </c>
      <c r="F225" s="214" t="s">
        <v>745</v>
      </c>
      <c r="G225" s="215" t="s">
        <v>65</v>
      </c>
      <c r="H225" s="240"/>
      <c r="I225" s="230">
        <f>(SUM('1.  LRAMVA Summary'!D$54:D$80)+SUM('1.  LRAMVA Summary'!D$81:D$82)*(MONTH($E225)-1)/12)*$H225</f>
        <v>0</v>
      </c>
      <c r="J225" s="230">
        <f>(SUM('1.  LRAMVA Summary'!E$54:E$80)+SUM('1.  LRAMVA Summary'!E$81:E$82)*(MONTH($E225)-1)/12)*$H225</f>
        <v>0</v>
      </c>
      <c r="K225" s="230">
        <f>(SUM('1.  LRAMVA Summary'!F$54:F$80)+SUM('1.  LRAMVA Summary'!F$81:F$82)*(MONTH($E225)-1)/12)*$H225</f>
        <v>0</v>
      </c>
      <c r="L225" s="230">
        <f>(SUM('1.  LRAMVA Summary'!G$54:G$80)+SUM('1.  LRAMVA Summary'!G$81:G$82)*(MONTH($E225)-1)/12)*$H225</f>
        <v>0</v>
      </c>
      <c r="M225" s="230">
        <f>(SUM('1.  LRAMVA Summary'!H$54:H$80)+SUM('1.  LRAMVA Summary'!H$81:H$82)*(MONTH($E225)-1)/12)*$H225</f>
        <v>0</v>
      </c>
      <c r="N225" s="230">
        <f>(SUM('1.  LRAMVA Summary'!I$54:I$80)+SUM('1.  LRAMVA Summary'!I$81:I$82)*(MONTH($E225)-1)/12)*$H225</f>
        <v>0</v>
      </c>
      <c r="O225" s="230">
        <f>(SUM('1.  LRAMVA Summary'!J$54:J$80)+SUM('1.  LRAMVA Summary'!J$81:J$82)*(MONTH($E225)-1)/12)*$H225</f>
        <v>0</v>
      </c>
      <c r="P225" s="230">
        <f>(SUM('1.  LRAMVA Summary'!K$54:K$80)+SUM('1.  LRAMVA Summary'!K$81:K$82)*(MONTH($E225)-1)/12)*$H225</f>
        <v>0</v>
      </c>
      <c r="Q225" s="230">
        <f>(SUM('1.  LRAMVA Summary'!L$54:L$80)+SUM('1.  LRAMVA Summary'!L$81:L$82)*(MONTH($E225)-1)/12)*$H225</f>
        <v>0</v>
      </c>
      <c r="R225" s="230">
        <f>(SUM('1.  LRAMVA Summary'!M$54:M$80)+SUM('1.  LRAMVA Summary'!M$81:M$82)*(MONTH($E225)-1)/12)*$H225</f>
        <v>0</v>
      </c>
      <c r="S225" s="230">
        <f>(SUM('1.  LRAMVA Summary'!N$54:N$80)+SUM('1.  LRAMVA Summary'!N$81:N$82)*(MONTH($E225)-1)/12)*$H225</f>
        <v>0</v>
      </c>
      <c r="T225" s="230">
        <f>(SUM('1.  LRAMVA Summary'!O$54:O$80)+SUM('1.  LRAMVA Summary'!O$81:O$82)*(MONTH($E225)-1)/12)*$H225</f>
        <v>0</v>
      </c>
      <c r="U225" s="230">
        <f>(SUM('1.  LRAMVA Summary'!P$54:P$80)+SUM('1.  LRAMVA Summary'!P$81:P$82)*(MONTH($E225)-1)/12)*$H225</f>
        <v>0</v>
      </c>
      <c r="V225" s="230">
        <f>(SUM('1.  LRAMVA Summary'!Q$54:Q$80)+SUM('1.  LRAMVA Summary'!Q$81:Q$82)*(MONTH($E225)-1)/12)*$H225</f>
        <v>0</v>
      </c>
      <c r="W225" s="231">
        <f>SUM(I225:V225)</f>
        <v>0</v>
      </c>
    </row>
    <row r="226" spans="5:23">
      <c r="E226" s="214">
        <v>45689</v>
      </c>
      <c r="F226" s="214" t="s">
        <v>745</v>
      </c>
      <c r="G226" s="215" t="s">
        <v>65</v>
      </c>
      <c r="H226" s="240"/>
      <c r="I226" s="230">
        <f>(SUM('1.  LRAMVA Summary'!D$54:D$80)+SUM('1.  LRAMVA Summary'!D$81:D$82)*(MONTH($E226)-1)/12)*$H226</f>
        <v>0</v>
      </c>
      <c r="J226" s="230">
        <f>(SUM('1.  LRAMVA Summary'!E$54:E$80)+SUM('1.  LRAMVA Summary'!E$81:E$82)*(MONTH($E226)-1)/12)*$H226</f>
        <v>0</v>
      </c>
      <c r="K226" s="230">
        <f>(SUM('1.  LRAMVA Summary'!F$54:F$80)+SUM('1.  LRAMVA Summary'!F$81:F$82)*(MONTH($E226)-1)/12)*$H226</f>
        <v>0</v>
      </c>
      <c r="L226" s="230">
        <f>(SUM('1.  LRAMVA Summary'!G$54:G$80)+SUM('1.  LRAMVA Summary'!G$81:G$82)*(MONTH($E226)-1)/12)*$H226</f>
        <v>0</v>
      </c>
      <c r="M226" s="230">
        <f>(SUM('1.  LRAMVA Summary'!H$54:H$80)+SUM('1.  LRAMVA Summary'!H$81:H$82)*(MONTH($E226)-1)/12)*$H226</f>
        <v>0</v>
      </c>
      <c r="N226" s="230">
        <f>(SUM('1.  LRAMVA Summary'!I$54:I$80)+SUM('1.  LRAMVA Summary'!I$81:I$82)*(MONTH($E226)-1)/12)*$H226</f>
        <v>0</v>
      </c>
      <c r="O226" s="230">
        <f>(SUM('1.  LRAMVA Summary'!J$54:J$80)+SUM('1.  LRAMVA Summary'!J$81:J$82)*(MONTH($E226)-1)/12)*$H226</f>
        <v>0</v>
      </c>
      <c r="P226" s="230">
        <f>(SUM('1.  LRAMVA Summary'!K$54:K$80)+SUM('1.  LRAMVA Summary'!K$81:K$82)*(MONTH($E226)-1)/12)*$H226</f>
        <v>0</v>
      </c>
      <c r="Q226" s="230">
        <f>(SUM('1.  LRAMVA Summary'!L$54:L$80)+SUM('1.  LRAMVA Summary'!L$81:L$82)*(MONTH($E226)-1)/12)*$H226</f>
        <v>0</v>
      </c>
      <c r="R226" s="230">
        <f>(SUM('1.  LRAMVA Summary'!M$54:M$80)+SUM('1.  LRAMVA Summary'!M$81:M$82)*(MONTH($E226)-1)/12)*$H226</f>
        <v>0</v>
      </c>
      <c r="S226" s="230">
        <f>(SUM('1.  LRAMVA Summary'!N$54:N$80)+SUM('1.  LRAMVA Summary'!N$81:N$82)*(MONTH($E226)-1)/12)*$H226</f>
        <v>0</v>
      </c>
      <c r="T226" s="230">
        <f>(SUM('1.  LRAMVA Summary'!O$54:O$80)+SUM('1.  LRAMVA Summary'!O$81:O$82)*(MONTH($E226)-1)/12)*$H226</f>
        <v>0</v>
      </c>
      <c r="U226" s="230">
        <f>(SUM('1.  LRAMVA Summary'!P$54:P$80)+SUM('1.  LRAMVA Summary'!P$81:P$82)*(MONTH($E226)-1)/12)*$H226</f>
        <v>0</v>
      </c>
      <c r="V226" s="230">
        <f>(SUM('1.  LRAMVA Summary'!Q$54:Q$80)+SUM('1.  LRAMVA Summary'!Q$81:Q$82)*(MONTH($E226)-1)/12)*$H226</f>
        <v>0</v>
      </c>
      <c r="W226" s="231">
        <f t="shared" ref="W226:W235" si="108">SUM(I226:V226)</f>
        <v>0</v>
      </c>
    </row>
    <row r="227" spans="5:23">
      <c r="E227" s="214">
        <v>45717</v>
      </c>
      <c r="F227" s="214" t="s">
        <v>745</v>
      </c>
      <c r="G227" s="215" t="s">
        <v>65</v>
      </c>
      <c r="H227" s="240"/>
      <c r="I227" s="230">
        <f>(SUM('1.  LRAMVA Summary'!D$54:D$80)+SUM('1.  LRAMVA Summary'!D$81:D$82)*(MONTH($E227)-1)/12)*$H227</f>
        <v>0</v>
      </c>
      <c r="J227" s="230">
        <f>(SUM('1.  LRAMVA Summary'!E$54:E$80)+SUM('1.  LRAMVA Summary'!E$81:E$82)*(MONTH($E227)-1)/12)*$H227</f>
        <v>0</v>
      </c>
      <c r="K227" s="230">
        <f>(SUM('1.  LRAMVA Summary'!F$54:F$80)+SUM('1.  LRAMVA Summary'!F$81:F$82)*(MONTH($E227)-1)/12)*$H227</f>
        <v>0</v>
      </c>
      <c r="L227" s="230">
        <f>(SUM('1.  LRAMVA Summary'!G$54:G$80)+SUM('1.  LRAMVA Summary'!G$81:G$82)*(MONTH($E227)-1)/12)*$H227</f>
        <v>0</v>
      </c>
      <c r="M227" s="230">
        <f>(SUM('1.  LRAMVA Summary'!H$54:H$80)+SUM('1.  LRAMVA Summary'!H$81:H$82)*(MONTH($E227)-1)/12)*$H227</f>
        <v>0</v>
      </c>
      <c r="N227" s="230">
        <f>(SUM('1.  LRAMVA Summary'!I$54:I$80)+SUM('1.  LRAMVA Summary'!I$81:I$82)*(MONTH($E227)-1)/12)*$H227</f>
        <v>0</v>
      </c>
      <c r="O227" s="230">
        <f>(SUM('1.  LRAMVA Summary'!J$54:J$80)+SUM('1.  LRAMVA Summary'!J$81:J$82)*(MONTH($E227)-1)/12)*$H227</f>
        <v>0</v>
      </c>
      <c r="P227" s="230">
        <f>(SUM('1.  LRAMVA Summary'!K$54:K$80)+SUM('1.  LRAMVA Summary'!K$81:K$82)*(MONTH($E227)-1)/12)*$H227</f>
        <v>0</v>
      </c>
      <c r="Q227" s="230">
        <f>(SUM('1.  LRAMVA Summary'!L$54:L$80)+SUM('1.  LRAMVA Summary'!L$81:L$82)*(MONTH($E227)-1)/12)*$H227</f>
        <v>0</v>
      </c>
      <c r="R227" s="230">
        <f>(SUM('1.  LRAMVA Summary'!M$54:M$80)+SUM('1.  LRAMVA Summary'!M$81:M$82)*(MONTH($E227)-1)/12)*$H227</f>
        <v>0</v>
      </c>
      <c r="S227" s="230">
        <f>(SUM('1.  LRAMVA Summary'!N$54:N$80)+SUM('1.  LRAMVA Summary'!N$81:N$82)*(MONTH($E227)-1)/12)*$H227</f>
        <v>0</v>
      </c>
      <c r="T227" s="230">
        <f>(SUM('1.  LRAMVA Summary'!O$54:O$80)+SUM('1.  LRAMVA Summary'!O$81:O$82)*(MONTH($E227)-1)/12)*$H227</f>
        <v>0</v>
      </c>
      <c r="U227" s="230">
        <f>(SUM('1.  LRAMVA Summary'!P$54:P$80)+SUM('1.  LRAMVA Summary'!P$81:P$82)*(MONTH($E227)-1)/12)*$H227</f>
        <v>0</v>
      </c>
      <c r="V227" s="230">
        <f>(SUM('1.  LRAMVA Summary'!Q$54:Q$80)+SUM('1.  LRAMVA Summary'!Q$81:Q$82)*(MONTH($E227)-1)/12)*$H227</f>
        <v>0</v>
      </c>
      <c r="W227" s="231">
        <f t="shared" si="108"/>
        <v>0</v>
      </c>
    </row>
    <row r="228" spans="5:23">
      <c r="E228" s="214">
        <v>45748</v>
      </c>
      <c r="F228" s="214" t="s">
        <v>745</v>
      </c>
      <c r="G228" s="215" t="s">
        <v>66</v>
      </c>
      <c r="H228" s="240"/>
      <c r="I228" s="230">
        <f>(SUM('1.  LRAMVA Summary'!D$54:D$80)+SUM('1.  LRAMVA Summary'!D$81:D$82)*(MONTH($E228)-1)/12)*$H228</f>
        <v>0</v>
      </c>
      <c r="J228" s="230">
        <f>(SUM('1.  LRAMVA Summary'!E$54:E$80)+SUM('1.  LRAMVA Summary'!E$81:E$82)*(MONTH($E228)-1)/12)*$H228</f>
        <v>0</v>
      </c>
      <c r="K228" s="230">
        <f>(SUM('1.  LRAMVA Summary'!F$54:F$80)+SUM('1.  LRAMVA Summary'!F$81:F$82)*(MONTH($E228)-1)/12)*$H228</f>
        <v>0</v>
      </c>
      <c r="L228" s="230">
        <f>(SUM('1.  LRAMVA Summary'!G$54:G$80)+SUM('1.  LRAMVA Summary'!G$81:G$82)*(MONTH($E228)-1)/12)*$H228</f>
        <v>0</v>
      </c>
      <c r="M228" s="230">
        <f>(SUM('1.  LRAMVA Summary'!H$54:H$80)+SUM('1.  LRAMVA Summary'!H$81:H$82)*(MONTH($E228)-1)/12)*$H228</f>
        <v>0</v>
      </c>
      <c r="N228" s="230">
        <f>(SUM('1.  LRAMVA Summary'!I$54:I$80)+SUM('1.  LRAMVA Summary'!I$81:I$82)*(MONTH($E228)-1)/12)*$H228</f>
        <v>0</v>
      </c>
      <c r="O228" s="230">
        <f>(SUM('1.  LRAMVA Summary'!J$54:J$80)+SUM('1.  LRAMVA Summary'!J$81:J$82)*(MONTH($E228)-1)/12)*$H228</f>
        <v>0</v>
      </c>
      <c r="P228" s="230">
        <f>(SUM('1.  LRAMVA Summary'!K$54:K$80)+SUM('1.  LRAMVA Summary'!K$81:K$82)*(MONTH($E228)-1)/12)*$H228</f>
        <v>0</v>
      </c>
      <c r="Q228" s="230">
        <f>(SUM('1.  LRAMVA Summary'!L$54:L$80)+SUM('1.  LRAMVA Summary'!L$81:L$82)*(MONTH($E228)-1)/12)*$H228</f>
        <v>0</v>
      </c>
      <c r="R228" s="230">
        <f>(SUM('1.  LRAMVA Summary'!M$54:M$80)+SUM('1.  LRAMVA Summary'!M$81:M$82)*(MONTH($E228)-1)/12)*$H228</f>
        <v>0</v>
      </c>
      <c r="S228" s="230">
        <f>(SUM('1.  LRAMVA Summary'!N$54:N$80)+SUM('1.  LRAMVA Summary'!N$81:N$82)*(MONTH($E228)-1)/12)*$H228</f>
        <v>0</v>
      </c>
      <c r="T228" s="230">
        <f>(SUM('1.  LRAMVA Summary'!O$54:O$80)+SUM('1.  LRAMVA Summary'!O$81:O$82)*(MONTH($E228)-1)/12)*$H228</f>
        <v>0</v>
      </c>
      <c r="U228" s="230">
        <f>(SUM('1.  LRAMVA Summary'!P$54:P$80)+SUM('1.  LRAMVA Summary'!P$81:P$82)*(MONTH($E228)-1)/12)*$H228</f>
        <v>0</v>
      </c>
      <c r="V228" s="230">
        <f>(SUM('1.  LRAMVA Summary'!Q$54:Q$80)+SUM('1.  LRAMVA Summary'!Q$81:Q$82)*(MONTH($E228)-1)/12)*$H228</f>
        <v>0</v>
      </c>
      <c r="W228" s="231">
        <f t="shared" si="108"/>
        <v>0</v>
      </c>
    </row>
    <row r="229" spans="5:23">
      <c r="E229" s="214">
        <v>45778</v>
      </c>
      <c r="F229" s="214" t="s">
        <v>745</v>
      </c>
      <c r="G229" s="215" t="s">
        <v>66</v>
      </c>
      <c r="H229" s="240"/>
      <c r="I229" s="230">
        <f>(SUM('1.  LRAMVA Summary'!D$54:D$80)+SUM('1.  LRAMVA Summary'!D$81:D$82)*(MONTH($E229)-1)/12)*$H229</f>
        <v>0</v>
      </c>
      <c r="J229" s="230">
        <f>(SUM('1.  LRAMVA Summary'!E$54:E$80)+SUM('1.  LRAMVA Summary'!E$81:E$82)*(MONTH($E229)-1)/12)*$H229</f>
        <v>0</v>
      </c>
      <c r="K229" s="230">
        <f>(SUM('1.  LRAMVA Summary'!F$54:F$80)+SUM('1.  LRAMVA Summary'!F$81:F$82)*(MONTH($E229)-1)/12)*$H229</f>
        <v>0</v>
      </c>
      <c r="L229" s="230">
        <f>(SUM('1.  LRAMVA Summary'!G$54:G$80)+SUM('1.  LRAMVA Summary'!G$81:G$82)*(MONTH($E229)-1)/12)*$H229</f>
        <v>0</v>
      </c>
      <c r="M229" s="230">
        <f>(SUM('1.  LRAMVA Summary'!H$54:H$80)+SUM('1.  LRAMVA Summary'!H$81:H$82)*(MONTH($E229)-1)/12)*$H229</f>
        <v>0</v>
      </c>
      <c r="N229" s="230">
        <f>(SUM('1.  LRAMVA Summary'!I$54:I$80)+SUM('1.  LRAMVA Summary'!I$81:I$82)*(MONTH($E229)-1)/12)*$H229</f>
        <v>0</v>
      </c>
      <c r="O229" s="230">
        <f>(SUM('1.  LRAMVA Summary'!J$54:J$80)+SUM('1.  LRAMVA Summary'!J$81:J$82)*(MONTH($E229)-1)/12)*$H229</f>
        <v>0</v>
      </c>
      <c r="P229" s="230">
        <f>(SUM('1.  LRAMVA Summary'!K$54:K$80)+SUM('1.  LRAMVA Summary'!K$81:K$82)*(MONTH($E229)-1)/12)*$H229</f>
        <v>0</v>
      </c>
      <c r="Q229" s="230">
        <f>(SUM('1.  LRAMVA Summary'!L$54:L$80)+SUM('1.  LRAMVA Summary'!L$81:L$82)*(MONTH($E229)-1)/12)*$H229</f>
        <v>0</v>
      </c>
      <c r="R229" s="230">
        <f>(SUM('1.  LRAMVA Summary'!M$54:M$80)+SUM('1.  LRAMVA Summary'!M$81:M$82)*(MONTH($E229)-1)/12)*$H229</f>
        <v>0</v>
      </c>
      <c r="S229" s="230">
        <f>(SUM('1.  LRAMVA Summary'!N$54:N$80)+SUM('1.  LRAMVA Summary'!N$81:N$82)*(MONTH($E229)-1)/12)*$H229</f>
        <v>0</v>
      </c>
      <c r="T229" s="230">
        <f>(SUM('1.  LRAMVA Summary'!O$54:O$80)+SUM('1.  LRAMVA Summary'!O$81:O$82)*(MONTH($E229)-1)/12)*$H229</f>
        <v>0</v>
      </c>
      <c r="U229" s="230">
        <f>(SUM('1.  LRAMVA Summary'!P$54:P$80)+SUM('1.  LRAMVA Summary'!P$81:P$82)*(MONTH($E229)-1)/12)*$H229</f>
        <v>0</v>
      </c>
      <c r="V229" s="230">
        <f>(SUM('1.  LRAMVA Summary'!Q$54:Q$80)+SUM('1.  LRAMVA Summary'!Q$81:Q$82)*(MONTH($E229)-1)/12)*$H229</f>
        <v>0</v>
      </c>
      <c r="W229" s="231">
        <f t="shared" si="108"/>
        <v>0</v>
      </c>
    </row>
    <row r="230" spans="5:23">
      <c r="E230" s="214">
        <v>45809</v>
      </c>
      <c r="F230" s="214" t="s">
        <v>745</v>
      </c>
      <c r="G230" s="215" t="s">
        <v>66</v>
      </c>
      <c r="H230" s="240"/>
      <c r="I230" s="230">
        <f>(SUM('1.  LRAMVA Summary'!D$54:D$80)+SUM('1.  LRAMVA Summary'!D$81:D$82)*(MONTH($E230)-1)/12)*$H230</f>
        <v>0</v>
      </c>
      <c r="J230" s="230">
        <f>(SUM('1.  LRAMVA Summary'!E$54:E$80)+SUM('1.  LRAMVA Summary'!E$81:E$82)*(MONTH($E230)-1)/12)*$H230</f>
        <v>0</v>
      </c>
      <c r="K230" s="230">
        <f>(SUM('1.  LRAMVA Summary'!F$54:F$80)+SUM('1.  LRAMVA Summary'!F$81:F$82)*(MONTH($E230)-1)/12)*$H230</f>
        <v>0</v>
      </c>
      <c r="L230" s="230">
        <f>(SUM('1.  LRAMVA Summary'!G$54:G$80)+SUM('1.  LRAMVA Summary'!G$81:G$82)*(MONTH($E230)-1)/12)*$H230</f>
        <v>0</v>
      </c>
      <c r="M230" s="230">
        <f>(SUM('1.  LRAMVA Summary'!H$54:H$80)+SUM('1.  LRAMVA Summary'!H$81:H$82)*(MONTH($E230)-1)/12)*$H230</f>
        <v>0</v>
      </c>
      <c r="N230" s="230">
        <f>(SUM('1.  LRAMVA Summary'!I$54:I$80)+SUM('1.  LRAMVA Summary'!I$81:I$82)*(MONTH($E230)-1)/12)*$H230</f>
        <v>0</v>
      </c>
      <c r="O230" s="230">
        <f>(SUM('1.  LRAMVA Summary'!J$54:J$80)+SUM('1.  LRAMVA Summary'!J$81:J$82)*(MONTH($E230)-1)/12)*$H230</f>
        <v>0</v>
      </c>
      <c r="P230" s="230">
        <f>(SUM('1.  LRAMVA Summary'!K$54:K$80)+SUM('1.  LRAMVA Summary'!K$81:K$82)*(MONTH($E230)-1)/12)*$H230</f>
        <v>0</v>
      </c>
      <c r="Q230" s="230">
        <f>(SUM('1.  LRAMVA Summary'!L$54:L$80)+SUM('1.  LRAMVA Summary'!L$81:L$82)*(MONTH($E230)-1)/12)*$H230</f>
        <v>0</v>
      </c>
      <c r="R230" s="230">
        <f>(SUM('1.  LRAMVA Summary'!M$54:M$80)+SUM('1.  LRAMVA Summary'!M$81:M$82)*(MONTH($E230)-1)/12)*$H230</f>
        <v>0</v>
      </c>
      <c r="S230" s="230">
        <f>(SUM('1.  LRAMVA Summary'!N$54:N$80)+SUM('1.  LRAMVA Summary'!N$81:N$82)*(MONTH($E230)-1)/12)*$H230</f>
        <v>0</v>
      </c>
      <c r="T230" s="230">
        <f>(SUM('1.  LRAMVA Summary'!O$54:O$80)+SUM('1.  LRAMVA Summary'!O$81:O$82)*(MONTH($E230)-1)/12)*$H230</f>
        <v>0</v>
      </c>
      <c r="U230" s="230">
        <f>(SUM('1.  LRAMVA Summary'!P$54:P$80)+SUM('1.  LRAMVA Summary'!P$81:P$82)*(MONTH($E230)-1)/12)*$H230</f>
        <v>0</v>
      </c>
      <c r="V230" s="230">
        <f>(SUM('1.  LRAMVA Summary'!Q$54:Q$80)+SUM('1.  LRAMVA Summary'!Q$81:Q$82)*(MONTH($E230)-1)/12)*$H230</f>
        <v>0</v>
      </c>
      <c r="W230" s="231">
        <f t="shared" si="108"/>
        <v>0</v>
      </c>
    </row>
    <row r="231" spans="5:23">
      <c r="E231" s="214">
        <v>45839</v>
      </c>
      <c r="F231" s="214" t="s">
        <v>745</v>
      </c>
      <c r="G231" s="215" t="s">
        <v>68</v>
      </c>
      <c r="H231" s="240"/>
      <c r="I231" s="230">
        <f>(SUM('1.  LRAMVA Summary'!D$54:D$80)+SUM('1.  LRAMVA Summary'!D$81:D$82)*(MONTH($E231)-1)/12)*$H231</f>
        <v>0</v>
      </c>
      <c r="J231" s="230">
        <f>(SUM('1.  LRAMVA Summary'!E$54:E$80)+SUM('1.  LRAMVA Summary'!E$81:E$82)*(MONTH($E231)-1)/12)*$H231</f>
        <v>0</v>
      </c>
      <c r="K231" s="230">
        <f>(SUM('1.  LRAMVA Summary'!F$54:F$80)+SUM('1.  LRAMVA Summary'!F$81:F$82)*(MONTH($E231)-1)/12)*$H231</f>
        <v>0</v>
      </c>
      <c r="L231" s="230">
        <f>(SUM('1.  LRAMVA Summary'!G$54:G$80)+SUM('1.  LRAMVA Summary'!G$81:G$82)*(MONTH($E231)-1)/12)*$H231</f>
        <v>0</v>
      </c>
      <c r="M231" s="230">
        <f>(SUM('1.  LRAMVA Summary'!H$54:H$80)+SUM('1.  LRAMVA Summary'!H$81:H$82)*(MONTH($E231)-1)/12)*$H231</f>
        <v>0</v>
      </c>
      <c r="N231" s="230">
        <f>(SUM('1.  LRAMVA Summary'!I$54:I$80)+SUM('1.  LRAMVA Summary'!I$81:I$82)*(MONTH($E231)-1)/12)*$H231</f>
        <v>0</v>
      </c>
      <c r="O231" s="230">
        <f>(SUM('1.  LRAMVA Summary'!J$54:J$80)+SUM('1.  LRAMVA Summary'!J$81:J$82)*(MONTH($E231)-1)/12)*$H231</f>
        <v>0</v>
      </c>
      <c r="P231" s="230">
        <f>(SUM('1.  LRAMVA Summary'!K$54:K$80)+SUM('1.  LRAMVA Summary'!K$81:K$82)*(MONTH($E231)-1)/12)*$H231</f>
        <v>0</v>
      </c>
      <c r="Q231" s="230">
        <f>(SUM('1.  LRAMVA Summary'!L$54:L$80)+SUM('1.  LRAMVA Summary'!L$81:L$82)*(MONTH($E231)-1)/12)*$H231</f>
        <v>0</v>
      </c>
      <c r="R231" s="230">
        <f>(SUM('1.  LRAMVA Summary'!M$54:M$80)+SUM('1.  LRAMVA Summary'!M$81:M$82)*(MONTH($E231)-1)/12)*$H231</f>
        <v>0</v>
      </c>
      <c r="S231" s="230">
        <f>(SUM('1.  LRAMVA Summary'!N$54:N$80)+SUM('1.  LRAMVA Summary'!N$81:N$82)*(MONTH($E231)-1)/12)*$H231</f>
        <v>0</v>
      </c>
      <c r="T231" s="230">
        <f>(SUM('1.  LRAMVA Summary'!O$54:O$80)+SUM('1.  LRAMVA Summary'!O$81:O$82)*(MONTH($E231)-1)/12)*$H231</f>
        <v>0</v>
      </c>
      <c r="U231" s="230">
        <f>(SUM('1.  LRAMVA Summary'!P$54:P$80)+SUM('1.  LRAMVA Summary'!P$81:P$82)*(MONTH($E231)-1)/12)*$H231</f>
        <v>0</v>
      </c>
      <c r="V231" s="230">
        <f>(SUM('1.  LRAMVA Summary'!Q$54:Q$80)+SUM('1.  LRAMVA Summary'!Q$81:Q$82)*(MONTH($E231)-1)/12)*$H231</f>
        <v>0</v>
      </c>
      <c r="W231" s="231">
        <f t="shared" si="108"/>
        <v>0</v>
      </c>
    </row>
    <row r="232" spans="5:23">
      <c r="E232" s="214">
        <v>45870</v>
      </c>
      <c r="F232" s="214" t="s">
        <v>745</v>
      </c>
      <c r="G232" s="215" t="s">
        <v>68</v>
      </c>
      <c r="H232" s="240"/>
      <c r="I232" s="230">
        <f>(SUM('1.  LRAMVA Summary'!D$54:D$80)+SUM('1.  LRAMVA Summary'!D$81:D$82)*(MONTH($E232)-1)/12)*$H232</f>
        <v>0</v>
      </c>
      <c r="J232" s="230">
        <f>(SUM('1.  LRAMVA Summary'!E$54:E$80)+SUM('1.  LRAMVA Summary'!E$81:E$82)*(MONTH($E232)-1)/12)*$H232</f>
        <v>0</v>
      </c>
      <c r="K232" s="230">
        <f>(SUM('1.  LRAMVA Summary'!F$54:F$80)+SUM('1.  LRAMVA Summary'!F$81:F$82)*(MONTH($E232)-1)/12)*$H232</f>
        <v>0</v>
      </c>
      <c r="L232" s="230">
        <f>(SUM('1.  LRAMVA Summary'!G$54:G$80)+SUM('1.  LRAMVA Summary'!G$81:G$82)*(MONTH($E232)-1)/12)*$H232</f>
        <v>0</v>
      </c>
      <c r="M232" s="230">
        <f>(SUM('1.  LRAMVA Summary'!H$54:H$80)+SUM('1.  LRAMVA Summary'!H$81:H$82)*(MONTH($E232)-1)/12)*$H232</f>
        <v>0</v>
      </c>
      <c r="N232" s="230">
        <f>(SUM('1.  LRAMVA Summary'!I$54:I$80)+SUM('1.  LRAMVA Summary'!I$81:I$82)*(MONTH($E232)-1)/12)*$H232</f>
        <v>0</v>
      </c>
      <c r="O232" s="230">
        <f>(SUM('1.  LRAMVA Summary'!J$54:J$80)+SUM('1.  LRAMVA Summary'!J$81:J$82)*(MONTH($E232)-1)/12)*$H232</f>
        <v>0</v>
      </c>
      <c r="P232" s="230">
        <f>(SUM('1.  LRAMVA Summary'!K$54:K$80)+SUM('1.  LRAMVA Summary'!K$81:K$82)*(MONTH($E232)-1)/12)*$H232</f>
        <v>0</v>
      </c>
      <c r="Q232" s="230">
        <f>(SUM('1.  LRAMVA Summary'!L$54:L$80)+SUM('1.  LRAMVA Summary'!L$81:L$82)*(MONTH($E232)-1)/12)*$H232</f>
        <v>0</v>
      </c>
      <c r="R232" s="230">
        <f>(SUM('1.  LRAMVA Summary'!M$54:M$80)+SUM('1.  LRAMVA Summary'!M$81:M$82)*(MONTH($E232)-1)/12)*$H232</f>
        <v>0</v>
      </c>
      <c r="S232" s="230">
        <f>(SUM('1.  LRAMVA Summary'!N$54:N$80)+SUM('1.  LRAMVA Summary'!N$81:N$82)*(MONTH($E232)-1)/12)*$H232</f>
        <v>0</v>
      </c>
      <c r="T232" s="230">
        <f>(SUM('1.  LRAMVA Summary'!O$54:O$80)+SUM('1.  LRAMVA Summary'!O$81:O$82)*(MONTH($E232)-1)/12)*$H232</f>
        <v>0</v>
      </c>
      <c r="U232" s="230">
        <f>(SUM('1.  LRAMVA Summary'!P$54:P$80)+SUM('1.  LRAMVA Summary'!P$81:P$82)*(MONTH($E232)-1)/12)*$H232</f>
        <v>0</v>
      </c>
      <c r="V232" s="230">
        <f>(SUM('1.  LRAMVA Summary'!Q$54:Q$80)+SUM('1.  LRAMVA Summary'!Q$81:Q$82)*(MONTH($E232)-1)/12)*$H232</f>
        <v>0</v>
      </c>
      <c r="W232" s="231">
        <f t="shared" si="108"/>
        <v>0</v>
      </c>
    </row>
    <row r="233" spans="5:23">
      <c r="E233" s="214">
        <v>45901</v>
      </c>
      <c r="F233" s="214" t="s">
        <v>745</v>
      </c>
      <c r="G233" s="215" t="s">
        <v>68</v>
      </c>
      <c r="H233" s="240"/>
      <c r="I233" s="230">
        <f>(SUM('1.  LRAMVA Summary'!D$54:D$80)+SUM('1.  LRAMVA Summary'!D$81:D$82)*(MONTH($E233)-1)/12)*$H233</f>
        <v>0</v>
      </c>
      <c r="J233" s="230">
        <f>(SUM('1.  LRAMVA Summary'!E$54:E$80)+SUM('1.  LRAMVA Summary'!E$81:E$82)*(MONTH($E233)-1)/12)*$H233</f>
        <v>0</v>
      </c>
      <c r="K233" s="230">
        <f>(SUM('1.  LRAMVA Summary'!F$54:F$80)+SUM('1.  LRAMVA Summary'!F$81:F$82)*(MONTH($E233)-1)/12)*$H233</f>
        <v>0</v>
      </c>
      <c r="L233" s="230">
        <f>(SUM('1.  LRAMVA Summary'!G$54:G$80)+SUM('1.  LRAMVA Summary'!G$81:G$82)*(MONTH($E233)-1)/12)*$H233</f>
        <v>0</v>
      </c>
      <c r="M233" s="230">
        <f>(SUM('1.  LRAMVA Summary'!H$54:H$80)+SUM('1.  LRAMVA Summary'!H$81:H$82)*(MONTH($E233)-1)/12)*$H233</f>
        <v>0</v>
      </c>
      <c r="N233" s="230">
        <f>(SUM('1.  LRAMVA Summary'!I$54:I$80)+SUM('1.  LRAMVA Summary'!I$81:I$82)*(MONTH($E233)-1)/12)*$H233</f>
        <v>0</v>
      </c>
      <c r="O233" s="230">
        <f>(SUM('1.  LRAMVA Summary'!J$54:J$80)+SUM('1.  LRAMVA Summary'!J$81:J$82)*(MONTH($E233)-1)/12)*$H233</f>
        <v>0</v>
      </c>
      <c r="P233" s="230">
        <f>(SUM('1.  LRAMVA Summary'!K$54:K$80)+SUM('1.  LRAMVA Summary'!K$81:K$82)*(MONTH($E233)-1)/12)*$H233</f>
        <v>0</v>
      </c>
      <c r="Q233" s="230">
        <f>(SUM('1.  LRAMVA Summary'!L$54:L$80)+SUM('1.  LRAMVA Summary'!L$81:L$82)*(MONTH($E233)-1)/12)*$H233</f>
        <v>0</v>
      </c>
      <c r="R233" s="230">
        <f>(SUM('1.  LRAMVA Summary'!M$54:M$80)+SUM('1.  LRAMVA Summary'!M$81:M$82)*(MONTH($E233)-1)/12)*$H233</f>
        <v>0</v>
      </c>
      <c r="S233" s="230">
        <f>(SUM('1.  LRAMVA Summary'!N$54:N$80)+SUM('1.  LRAMVA Summary'!N$81:N$82)*(MONTH($E233)-1)/12)*$H233</f>
        <v>0</v>
      </c>
      <c r="T233" s="230">
        <f>(SUM('1.  LRAMVA Summary'!O$54:O$80)+SUM('1.  LRAMVA Summary'!O$81:O$82)*(MONTH($E233)-1)/12)*$H233</f>
        <v>0</v>
      </c>
      <c r="U233" s="230">
        <f>(SUM('1.  LRAMVA Summary'!P$54:P$80)+SUM('1.  LRAMVA Summary'!P$81:P$82)*(MONTH($E233)-1)/12)*$H233</f>
        <v>0</v>
      </c>
      <c r="V233" s="230">
        <f>(SUM('1.  LRAMVA Summary'!Q$54:Q$80)+SUM('1.  LRAMVA Summary'!Q$81:Q$82)*(MONTH($E233)-1)/12)*$H233</f>
        <v>0</v>
      </c>
      <c r="W233" s="231">
        <f t="shared" si="108"/>
        <v>0</v>
      </c>
    </row>
    <row r="234" spans="5:23">
      <c r="E234" s="214">
        <v>45931</v>
      </c>
      <c r="F234" s="214" t="s">
        <v>745</v>
      </c>
      <c r="G234" s="215" t="s">
        <v>69</v>
      </c>
      <c r="H234" s="240"/>
      <c r="I234" s="230">
        <f>(SUM('1.  LRAMVA Summary'!D$54:D$80)+SUM('1.  LRAMVA Summary'!D$81:D$82)*(MONTH($E234)-1)/12)*$H234</f>
        <v>0</v>
      </c>
      <c r="J234" s="230">
        <f>(SUM('1.  LRAMVA Summary'!E$54:E$80)+SUM('1.  LRAMVA Summary'!E$81:E$82)*(MONTH($E234)-1)/12)*$H234</f>
        <v>0</v>
      </c>
      <c r="K234" s="230">
        <f>(SUM('1.  LRAMVA Summary'!F$54:F$80)+SUM('1.  LRAMVA Summary'!F$81:F$82)*(MONTH($E234)-1)/12)*$H234</f>
        <v>0</v>
      </c>
      <c r="L234" s="230">
        <f>(SUM('1.  LRAMVA Summary'!G$54:G$80)+SUM('1.  LRAMVA Summary'!G$81:G$82)*(MONTH($E234)-1)/12)*$H234</f>
        <v>0</v>
      </c>
      <c r="M234" s="230">
        <f>(SUM('1.  LRAMVA Summary'!H$54:H$80)+SUM('1.  LRAMVA Summary'!H$81:H$82)*(MONTH($E234)-1)/12)*$H234</f>
        <v>0</v>
      </c>
      <c r="N234" s="230">
        <f>(SUM('1.  LRAMVA Summary'!I$54:I$80)+SUM('1.  LRAMVA Summary'!I$81:I$82)*(MONTH($E234)-1)/12)*$H234</f>
        <v>0</v>
      </c>
      <c r="O234" s="230">
        <f>(SUM('1.  LRAMVA Summary'!J$54:J$80)+SUM('1.  LRAMVA Summary'!J$81:J$82)*(MONTH($E234)-1)/12)*$H234</f>
        <v>0</v>
      </c>
      <c r="P234" s="230">
        <f>(SUM('1.  LRAMVA Summary'!K$54:K$80)+SUM('1.  LRAMVA Summary'!K$81:K$82)*(MONTH($E234)-1)/12)*$H234</f>
        <v>0</v>
      </c>
      <c r="Q234" s="230">
        <f>(SUM('1.  LRAMVA Summary'!L$54:L$80)+SUM('1.  LRAMVA Summary'!L$81:L$82)*(MONTH($E234)-1)/12)*$H234</f>
        <v>0</v>
      </c>
      <c r="R234" s="230">
        <f>(SUM('1.  LRAMVA Summary'!M$54:M$80)+SUM('1.  LRAMVA Summary'!M$81:M$82)*(MONTH($E234)-1)/12)*$H234</f>
        <v>0</v>
      </c>
      <c r="S234" s="230">
        <f>(SUM('1.  LRAMVA Summary'!N$54:N$80)+SUM('1.  LRAMVA Summary'!N$81:N$82)*(MONTH($E234)-1)/12)*$H234</f>
        <v>0</v>
      </c>
      <c r="T234" s="230">
        <f>(SUM('1.  LRAMVA Summary'!O$54:O$80)+SUM('1.  LRAMVA Summary'!O$81:O$82)*(MONTH($E234)-1)/12)*$H234</f>
        <v>0</v>
      </c>
      <c r="U234" s="230">
        <f>(SUM('1.  LRAMVA Summary'!P$54:P$80)+SUM('1.  LRAMVA Summary'!P$81:P$82)*(MONTH($E234)-1)/12)*$H234</f>
        <v>0</v>
      </c>
      <c r="V234" s="230">
        <f>(SUM('1.  LRAMVA Summary'!Q$54:Q$80)+SUM('1.  LRAMVA Summary'!Q$81:Q$82)*(MONTH($E234)-1)/12)*$H234</f>
        <v>0</v>
      </c>
      <c r="W234" s="231">
        <f t="shared" si="108"/>
        <v>0</v>
      </c>
    </row>
    <row r="235" spans="5:23">
      <c r="E235" s="214">
        <v>45962</v>
      </c>
      <c r="F235" s="214" t="s">
        <v>745</v>
      </c>
      <c r="G235" s="215" t="s">
        <v>69</v>
      </c>
      <c r="H235" s="240"/>
      <c r="I235" s="230">
        <f>(SUM('1.  LRAMVA Summary'!D$54:D$80)+SUM('1.  LRAMVA Summary'!D$81:D$82)*(MONTH($E235)-1)/12)*$H235</f>
        <v>0</v>
      </c>
      <c r="J235" s="230">
        <f>(SUM('1.  LRAMVA Summary'!E$54:E$80)+SUM('1.  LRAMVA Summary'!E$81:E$82)*(MONTH($E235)-1)/12)*$H235</f>
        <v>0</v>
      </c>
      <c r="K235" s="230">
        <f>(SUM('1.  LRAMVA Summary'!F$54:F$80)+SUM('1.  LRAMVA Summary'!F$81:F$82)*(MONTH($E235)-1)/12)*$H235</f>
        <v>0</v>
      </c>
      <c r="L235" s="230">
        <f>(SUM('1.  LRAMVA Summary'!G$54:G$80)+SUM('1.  LRAMVA Summary'!G$81:G$82)*(MONTH($E235)-1)/12)*$H235</f>
        <v>0</v>
      </c>
      <c r="M235" s="230">
        <f>(SUM('1.  LRAMVA Summary'!H$54:H$80)+SUM('1.  LRAMVA Summary'!H$81:H$82)*(MONTH($E235)-1)/12)*$H235</f>
        <v>0</v>
      </c>
      <c r="N235" s="230">
        <f>(SUM('1.  LRAMVA Summary'!I$54:I$80)+SUM('1.  LRAMVA Summary'!I$81:I$82)*(MONTH($E235)-1)/12)*$H235</f>
        <v>0</v>
      </c>
      <c r="O235" s="230">
        <f>(SUM('1.  LRAMVA Summary'!J$54:J$80)+SUM('1.  LRAMVA Summary'!J$81:J$82)*(MONTH($E235)-1)/12)*$H235</f>
        <v>0</v>
      </c>
      <c r="P235" s="230">
        <f>(SUM('1.  LRAMVA Summary'!K$54:K$80)+SUM('1.  LRAMVA Summary'!K$81:K$82)*(MONTH($E235)-1)/12)*$H235</f>
        <v>0</v>
      </c>
      <c r="Q235" s="230">
        <f>(SUM('1.  LRAMVA Summary'!L$54:L$80)+SUM('1.  LRAMVA Summary'!L$81:L$82)*(MONTH($E235)-1)/12)*$H235</f>
        <v>0</v>
      </c>
      <c r="R235" s="230">
        <f>(SUM('1.  LRAMVA Summary'!M$54:M$80)+SUM('1.  LRAMVA Summary'!M$81:M$82)*(MONTH($E235)-1)/12)*$H235</f>
        <v>0</v>
      </c>
      <c r="S235" s="230">
        <f>(SUM('1.  LRAMVA Summary'!N$54:N$80)+SUM('1.  LRAMVA Summary'!N$81:N$82)*(MONTH($E235)-1)/12)*$H235</f>
        <v>0</v>
      </c>
      <c r="T235" s="230">
        <f>(SUM('1.  LRAMVA Summary'!O$54:O$80)+SUM('1.  LRAMVA Summary'!O$81:O$82)*(MONTH($E235)-1)/12)*$H235</f>
        <v>0</v>
      </c>
      <c r="U235" s="230">
        <f>(SUM('1.  LRAMVA Summary'!P$54:P$80)+SUM('1.  LRAMVA Summary'!P$81:P$82)*(MONTH($E235)-1)/12)*$H235</f>
        <v>0</v>
      </c>
      <c r="V235" s="230">
        <f>(SUM('1.  LRAMVA Summary'!Q$54:Q$80)+SUM('1.  LRAMVA Summary'!Q$81:Q$82)*(MONTH($E235)-1)/12)*$H235</f>
        <v>0</v>
      </c>
      <c r="W235" s="231">
        <f t="shared" si="108"/>
        <v>0</v>
      </c>
    </row>
    <row r="236" spans="5:23">
      <c r="E236" s="214">
        <v>45992</v>
      </c>
      <c r="F236" s="214" t="s">
        <v>745</v>
      </c>
      <c r="G236" s="215" t="s">
        <v>69</v>
      </c>
      <c r="H236" s="240"/>
      <c r="I236" s="230">
        <f>(SUM('1.  LRAMVA Summary'!D$54:D$80)+SUM('1.  LRAMVA Summary'!D$81:D$82)*(MONTH($E236)-1)/12)*$H236</f>
        <v>0</v>
      </c>
      <c r="J236" s="230">
        <f>(SUM('1.  LRAMVA Summary'!E$54:E$80)+SUM('1.  LRAMVA Summary'!E$81:E$82)*(MONTH($E236)-1)/12)*$H236</f>
        <v>0</v>
      </c>
      <c r="K236" s="230">
        <f>(SUM('1.  LRAMVA Summary'!F$54:F$80)+SUM('1.  LRAMVA Summary'!F$81:F$82)*(MONTH($E236)-1)/12)*$H236</f>
        <v>0</v>
      </c>
      <c r="L236" s="230">
        <f>(SUM('1.  LRAMVA Summary'!G$54:G$80)+SUM('1.  LRAMVA Summary'!G$81:G$82)*(MONTH($E236)-1)/12)*$H236</f>
        <v>0</v>
      </c>
      <c r="M236" s="230">
        <f>(SUM('1.  LRAMVA Summary'!H$54:H$80)+SUM('1.  LRAMVA Summary'!H$81:H$82)*(MONTH($E236)-1)/12)*$H236</f>
        <v>0</v>
      </c>
      <c r="N236" s="230">
        <f>(SUM('1.  LRAMVA Summary'!I$54:I$80)+SUM('1.  LRAMVA Summary'!I$81:I$82)*(MONTH($E236)-1)/12)*$H236</f>
        <v>0</v>
      </c>
      <c r="O236" s="230">
        <f>(SUM('1.  LRAMVA Summary'!J$54:J$80)+SUM('1.  LRAMVA Summary'!J$81:J$82)*(MONTH($E236)-1)/12)*$H236</f>
        <v>0</v>
      </c>
      <c r="P236" s="230">
        <f>(SUM('1.  LRAMVA Summary'!K$54:K$80)+SUM('1.  LRAMVA Summary'!K$81:K$82)*(MONTH($E236)-1)/12)*$H236</f>
        <v>0</v>
      </c>
      <c r="Q236" s="230">
        <f>(SUM('1.  LRAMVA Summary'!L$54:L$80)+SUM('1.  LRAMVA Summary'!L$81:L$82)*(MONTH($E236)-1)/12)*$H236</f>
        <v>0</v>
      </c>
      <c r="R236" s="230">
        <f>(SUM('1.  LRAMVA Summary'!M$54:M$80)+SUM('1.  LRAMVA Summary'!M$81:M$82)*(MONTH($E236)-1)/12)*$H236</f>
        <v>0</v>
      </c>
      <c r="S236" s="230">
        <f>(SUM('1.  LRAMVA Summary'!N$54:N$80)+SUM('1.  LRAMVA Summary'!N$81:N$82)*(MONTH($E236)-1)/12)*$H236</f>
        <v>0</v>
      </c>
      <c r="T236" s="230">
        <f>(SUM('1.  LRAMVA Summary'!O$54:O$80)+SUM('1.  LRAMVA Summary'!O$81:O$82)*(MONTH($E236)-1)/12)*$H236</f>
        <v>0</v>
      </c>
      <c r="U236" s="230">
        <f>(SUM('1.  LRAMVA Summary'!P$54:P$80)+SUM('1.  LRAMVA Summary'!P$81:P$82)*(MONTH($E236)-1)/12)*$H236</f>
        <v>0</v>
      </c>
      <c r="V236" s="230">
        <f>(SUM('1.  LRAMVA Summary'!Q$54:Q$80)+SUM('1.  LRAMVA Summary'!Q$81:Q$82)*(MONTH($E236)-1)/12)*$H236</f>
        <v>0</v>
      </c>
      <c r="W236" s="231">
        <f>SUM(I236:V236)</f>
        <v>0</v>
      </c>
    </row>
    <row r="237" spans="5:23" ht="15.75" thickBot="1">
      <c r="E237" s="216" t="s">
        <v>743</v>
      </c>
      <c r="F237" s="216"/>
      <c r="G237" s="217"/>
      <c r="H237" s="218"/>
      <c r="I237" s="219">
        <f>SUM(I224:I236)</f>
        <v>16499.025524562792</v>
      </c>
      <c r="J237" s="219">
        <f>SUM(J224:J236)</f>
        <v>19197.559618212093</v>
      </c>
      <c r="K237" s="219">
        <f t="shared" ref="K237:U237" si="109">SUM(K224:K236)</f>
        <v>-880.87448109730042</v>
      </c>
      <c r="L237" s="219">
        <f t="shared" si="109"/>
        <v>1116.6733218330887</v>
      </c>
      <c r="M237" s="219">
        <f>SUM(M224:M236)</f>
        <v>1070.3455960316871</v>
      </c>
      <c r="N237" s="219">
        <f t="shared" si="109"/>
        <v>5315.0403304703959</v>
      </c>
      <c r="O237" s="219">
        <f t="shared" si="109"/>
        <v>1991.9940573610236</v>
      </c>
      <c r="P237" s="219">
        <f t="shared" si="109"/>
        <v>0</v>
      </c>
      <c r="Q237" s="219">
        <f t="shared" si="109"/>
        <v>0</v>
      </c>
      <c r="R237" s="219">
        <f t="shared" si="109"/>
        <v>0</v>
      </c>
      <c r="S237" s="219">
        <f t="shared" si="109"/>
        <v>0</v>
      </c>
      <c r="T237" s="219">
        <f t="shared" si="109"/>
        <v>0</v>
      </c>
      <c r="U237" s="219">
        <f t="shared" si="109"/>
        <v>0</v>
      </c>
      <c r="V237" s="219">
        <f>SUM(V224:V236)</f>
        <v>0</v>
      </c>
      <c r="W237" s="219">
        <f>SUM(W224:W236)</f>
        <v>44309.76396737375</v>
      </c>
    </row>
    <row r="238" spans="5:23" ht="15.75" thickTop="1">
      <c r="E238" s="220" t="s">
        <v>67</v>
      </c>
      <c r="F238" s="220"/>
      <c r="G238" s="221"/>
      <c r="H238" s="222"/>
      <c r="I238" s="223"/>
      <c r="J238" s="223"/>
      <c r="K238" s="223"/>
      <c r="L238" s="223"/>
      <c r="M238" s="223"/>
      <c r="N238" s="223"/>
      <c r="O238" s="223"/>
      <c r="P238" s="223"/>
      <c r="Q238" s="223"/>
      <c r="R238" s="223"/>
      <c r="S238" s="223"/>
      <c r="T238" s="223"/>
      <c r="U238" s="223"/>
      <c r="V238" s="223"/>
      <c r="W238" s="224"/>
    </row>
  </sheetData>
  <dataConsolidate/>
  <mergeCells count="4">
    <mergeCell ref="B12:C12"/>
    <mergeCell ref="C8:S8"/>
    <mergeCell ref="C9:S9"/>
    <mergeCell ref="C10:S10"/>
  </mergeCells>
  <hyperlinks>
    <hyperlink ref="B77"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310"/>
  <sheetViews>
    <sheetView zoomScale="90" zoomScaleNormal="90" workbookViewId="0">
      <selection activeCell="E300" sqref="E300"/>
    </sheetView>
  </sheetViews>
  <sheetFormatPr defaultColWidth="9" defaultRowHeight="15" outlineLevelRow="1"/>
  <cols>
    <col min="1" max="1" width="6" style="12" customWidth="1"/>
    <col min="2" max="2" width="24.28515625" style="12" customWidth="1"/>
    <col min="3" max="3" width="11.42578125" style="12" customWidth="1"/>
    <col min="4" max="4" width="37.5703125" style="12" customWidth="1"/>
    <col min="5" max="5" width="35" style="12" bestFit="1" customWidth="1"/>
    <col min="6" max="6" width="26.5703125" style="12" customWidth="1"/>
    <col min="7" max="7" width="17" style="12" customWidth="1"/>
    <col min="8" max="8" width="19.42578125" style="12" customWidth="1"/>
    <col min="9" max="9" width="23" style="635" customWidth="1"/>
    <col min="10" max="10" width="29.28515625" style="635" bestFit="1" customWidth="1"/>
    <col min="11" max="11" width="2" style="16" customWidth="1"/>
    <col min="12" max="41" width="9" style="12"/>
    <col min="42" max="42" width="2" style="12" customWidth="1"/>
    <col min="43" max="43" width="12.5703125" style="12" customWidth="1"/>
    <col min="44" max="64" width="12" style="12" bestFit="1" customWidth="1"/>
    <col min="65"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9" t="s">
        <v>171</v>
      </c>
      <c r="D12" s="126" t="s">
        <v>175</v>
      </c>
      <c r="E12" s="17"/>
      <c r="F12" s="177"/>
      <c r="G12" s="178"/>
      <c r="H12" s="179"/>
      <c r="K12" s="179"/>
      <c r="L12" s="177"/>
      <c r="M12" s="177"/>
      <c r="N12" s="177"/>
      <c r="O12" s="177"/>
      <c r="P12" s="177"/>
      <c r="Q12" s="180"/>
    </row>
    <row r="13" spans="2:73" s="9" customFormat="1" ht="25.5" customHeight="1" outlineLevel="1" thickBot="1">
      <c r="B13" s="551"/>
      <c r="D13" s="637" t="s">
        <v>406</v>
      </c>
      <c r="E13" s="17"/>
      <c r="F13" s="177"/>
      <c r="G13" s="178"/>
      <c r="H13" s="179"/>
      <c r="K13" s="179"/>
      <c r="L13" s="177"/>
      <c r="M13" s="177"/>
      <c r="N13" s="177"/>
      <c r="O13" s="177"/>
      <c r="P13" s="177"/>
      <c r="Q13" s="180"/>
    </row>
    <row r="14" spans="2:73" ht="30" customHeight="1" outlineLevel="1" thickBot="1">
      <c r="B14" s="90"/>
      <c r="D14" s="610" t="s">
        <v>551</v>
      </c>
      <c r="I14" s="12"/>
      <c r="J14" s="12"/>
      <c r="BU14" s="12"/>
    </row>
    <row r="15" spans="2:73" ht="26.25" customHeight="1" outlineLevel="1">
      <c r="C15" s="90"/>
      <c r="I15" s="12"/>
      <c r="J15" s="12"/>
    </row>
    <row r="16" spans="2:73" ht="23.25" customHeight="1" outlineLevel="1">
      <c r="B16" s="116" t="s">
        <v>505</v>
      </c>
      <c r="C16" s="90"/>
      <c r="D16" s="615" t="s">
        <v>619</v>
      </c>
      <c r="E16" s="605"/>
      <c r="F16" s="605"/>
      <c r="G16" s="616"/>
      <c r="H16" s="605"/>
      <c r="I16" s="605"/>
      <c r="J16" s="605"/>
      <c r="K16" s="640"/>
      <c r="L16" s="605"/>
      <c r="M16" s="605"/>
      <c r="N16" s="605"/>
      <c r="O16" s="605"/>
      <c r="P16" s="605"/>
      <c r="Q16" s="605"/>
      <c r="R16" s="605"/>
      <c r="S16" s="605"/>
      <c r="T16" s="605"/>
      <c r="U16" s="605"/>
      <c r="V16" s="605"/>
      <c r="W16" s="605"/>
      <c r="X16" s="605"/>
      <c r="Y16" s="605"/>
      <c r="Z16" s="605"/>
      <c r="AA16" s="605"/>
      <c r="AB16" s="605"/>
      <c r="AC16" s="605"/>
      <c r="AD16" s="605"/>
      <c r="AE16" s="605"/>
      <c r="AF16" s="605"/>
      <c r="AG16" s="605"/>
    </row>
    <row r="17" spans="2:73" ht="23.25" customHeight="1" outlineLevel="1">
      <c r="B17" s="690" t="s">
        <v>613</v>
      </c>
      <c r="C17" s="90"/>
      <c r="D17" s="611" t="s">
        <v>591</v>
      </c>
      <c r="E17" s="605"/>
      <c r="F17" s="605"/>
      <c r="G17" s="616"/>
      <c r="H17" s="605"/>
      <c r="I17" s="605"/>
      <c r="J17" s="605"/>
      <c r="K17" s="640"/>
      <c r="L17" s="605"/>
      <c r="M17" s="605"/>
      <c r="N17" s="605"/>
      <c r="O17" s="605"/>
      <c r="P17" s="605"/>
      <c r="Q17" s="605"/>
      <c r="R17" s="605"/>
      <c r="S17" s="605"/>
      <c r="T17" s="605"/>
      <c r="U17" s="605"/>
      <c r="V17" s="605"/>
      <c r="W17" s="605"/>
      <c r="X17" s="605"/>
      <c r="Y17" s="605"/>
      <c r="Z17" s="605"/>
      <c r="AA17" s="605"/>
      <c r="AB17" s="605"/>
      <c r="AC17" s="605"/>
      <c r="AD17" s="605"/>
      <c r="AE17" s="605"/>
      <c r="AF17" s="605"/>
      <c r="AG17" s="605"/>
    </row>
    <row r="18" spans="2:73" ht="23.25" customHeight="1" outlineLevel="1">
      <c r="C18" s="90"/>
      <c r="D18" s="611" t="s">
        <v>626</v>
      </c>
      <c r="E18" s="605"/>
      <c r="F18" s="605"/>
      <c r="G18" s="616"/>
      <c r="H18" s="605"/>
      <c r="I18" s="605"/>
      <c r="J18" s="605"/>
      <c r="K18" s="640"/>
      <c r="L18" s="605"/>
      <c r="M18" s="605"/>
      <c r="N18" s="605"/>
      <c r="O18" s="605"/>
      <c r="P18" s="605"/>
      <c r="Q18" s="605"/>
      <c r="R18" s="605"/>
      <c r="S18" s="605"/>
      <c r="T18" s="605"/>
      <c r="U18" s="605"/>
      <c r="V18" s="605"/>
      <c r="W18" s="605"/>
      <c r="X18" s="605"/>
      <c r="Y18" s="605"/>
      <c r="Z18" s="605"/>
      <c r="AA18" s="605"/>
      <c r="AB18" s="605"/>
      <c r="AC18" s="605"/>
      <c r="AD18" s="605"/>
      <c r="AE18" s="605"/>
      <c r="AF18" s="605"/>
      <c r="AG18" s="605"/>
    </row>
    <row r="19" spans="2:73" ht="23.25" customHeight="1" outlineLevel="1">
      <c r="C19" s="90"/>
      <c r="D19" s="611" t="s">
        <v>625</v>
      </c>
      <c r="E19" s="605"/>
      <c r="F19" s="605"/>
      <c r="G19" s="616"/>
      <c r="H19" s="605"/>
      <c r="I19" s="605"/>
      <c r="J19" s="605"/>
      <c r="K19" s="640"/>
      <c r="L19" s="605"/>
      <c r="M19" s="605"/>
      <c r="N19" s="605"/>
      <c r="O19" s="605"/>
      <c r="P19" s="605"/>
      <c r="Q19" s="605"/>
      <c r="R19" s="605"/>
      <c r="S19" s="605"/>
      <c r="T19" s="605"/>
      <c r="U19" s="605"/>
      <c r="V19" s="605"/>
      <c r="W19" s="605"/>
      <c r="X19" s="605"/>
      <c r="Y19" s="605"/>
      <c r="Z19" s="605"/>
      <c r="AA19" s="605"/>
      <c r="AB19" s="605"/>
      <c r="AC19" s="605"/>
      <c r="AD19" s="605"/>
      <c r="AE19" s="605"/>
      <c r="AF19" s="605"/>
      <c r="AG19" s="605"/>
    </row>
    <row r="20" spans="2:73" ht="23.25" customHeight="1" outlineLevel="1">
      <c r="C20" s="90"/>
      <c r="D20" s="611" t="s">
        <v>627</v>
      </c>
      <c r="E20" s="605"/>
      <c r="F20" s="605"/>
      <c r="G20" s="616"/>
      <c r="H20" s="605"/>
      <c r="I20" s="605"/>
      <c r="J20" s="605"/>
      <c r="K20" s="640"/>
      <c r="L20" s="605"/>
      <c r="M20" s="605"/>
      <c r="N20" s="605"/>
      <c r="O20" s="605"/>
      <c r="P20" s="605"/>
      <c r="Q20" s="605"/>
      <c r="R20" s="605"/>
      <c r="S20" s="605"/>
      <c r="T20" s="605"/>
      <c r="U20" s="605"/>
      <c r="V20" s="605"/>
      <c r="W20" s="605"/>
      <c r="X20" s="605"/>
      <c r="Y20" s="605"/>
      <c r="Z20" s="605"/>
      <c r="AA20" s="605"/>
      <c r="AB20" s="605"/>
      <c r="AC20" s="605"/>
      <c r="AD20" s="605"/>
      <c r="AE20" s="605"/>
      <c r="AF20" s="605"/>
      <c r="AG20" s="605"/>
    </row>
    <row r="21" spans="2:73" ht="23.25" customHeight="1" outlineLevel="1">
      <c r="C21" s="90"/>
      <c r="D21" s="702" t="s">
        <v>637</v>
      </c>
      <c r="E21" s="605"/>
      <c r="F21" s="605"/>
      <c r="G21" s="616"/>
      <c r="H21" s="605"/>
      <c r="I21" s="605"/>
      <c r="J21" s="605"/>
      <c r="K21" s="640"/>
      <c r="L21" s="605"/>
      <c r="M21" s="605"/>
      <c r="N21" s="605"/>
      <c r="O21" s="605"/>
      <c r="P21" s="605"/>
      <c r="Q21" s="605"/>
      <c r="R21" s="605"/>
      <c r="S21" s="605"/>
      <c r="T21" s="605"/>
      <c r="U21" s="605"/>
      <c r="V21" s="605"/>
      <c r="W21" s="605"/>
      <c r="X21" s="605"/>
      <c r="Y21" s="605"/>
      <c r="Z21" s="605"/>
      <c r="AA21" s="605"/>
      <c r="AB21" s="605"/>
      <c r="AC21" s="605"/>
      <c r="AD21" s="605"/>
      <c r="AE21" s="605"/>
      <c r="AF21" s="605"/>
      <c r="AG21" s="605"/>
    </row>
    <row r="22" spans="2:73">
      <c r="I22" s="12"/>
      <c r="J22" s="12"/>
    </row>
    <row r="23" spans="2:73" ht="15.75">
      <c r="B23" s="182" t="s">
        <v>596</v>
      </c>
      <c r="H23" s="10"/>
      <c r="I23" s="10"/>
      <c r="J23" s="10"/>
    </row>
    <row r="24" spans="2:73" s="670" customFormat="1" ht="21" customHeight="1">
      <c r="B24" s="701" t="s">
        <v>600</v>
      </c>
      <c r="C24" s="825" t="s">
        <v>601</v>
      </c>
      <c r="D24" s="825"/>
      <c r="E24" s="825"/>
      <c r="F24" s="825"/>
      <c r="G24" s="825"/>
      <c r="H24" s="678" t="s">
        <v>598</v>
      </c>
      <c r="I24" s="678" t="s">
        <v>597</v>
      </c>
      <c r="J24" s="678" t="s">
        <v>599</v>
      </c>
      <c r="K24" s="669"/>
      <c r="L24" s="670" t="s">
        <v>601</v>
      </c>
      <c r="AQ24" s="670" t="s">
        <v>601</v>
      </c>
      <c r="BU24" s="669"/>
    </row>
    <row r="25" spans="2:73" s="250" customFormat="1" ht="49.5" customHeight="1">
      <c r="B25" s="245" t="s">
        <v>473</v>
      </c>
      <c r="C25" s="245" t="s">
        <v>211</v>
      </c>
      <c r="D25" s="628" t="s">
        <v>474</v>
      </c>
      <c r="E25" s="245" t="s">
        <v>208</v>
      </c>
      <c r="F25" s="245" t="s">
        <v>475</v>
      </c>
      <c r="G25" s="245" t="s">
        <v>476</v>
      </c>
      <c r="H25" s="628" t="s">
        <v>477</v>
      </c>
      <c r="I25" s="636" t="s">
        <v>589</v>
      </c>
      <c r="J25" s="643" t="s">
        <v>590</v>
      </c>
      <c r="K25" s="641"/>
      <c r="L25" s="246" t="s">
        <v>478</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479</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30" customHeight="1">
      <c r="B26" s="251"/>
      <c r="C26" s="251"/>
      <c r="D26" s="251"/>
      <c r="E26" s="251"/>
      <c r="F26" s="251"/>
      <c r="G26" s="251"/>
      <c r="H26" s="251"/>
      <c r="I26" s="634"/>
      <c r="J26" s="634"/>
      <c r="K26" s="642"/>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17" customFormat="1" ht="15.75">
      <c r="B27" s="691" t="s">
        <v>820</v>
      </c>
      <c r="C27" s="691" t="s">
        <v>821</v>
      </c>
      <c r="D27" s="691" t="s">
        <v>2</v>
      </c>
      <c r="E27" s="691" t="s">
        <v>822</v>
      </c>
      <c r="F27" s="691" t="s">
        <v>29</v>
      </c>
      <c r="G27" s="691" t="s">
        <v>823</v>
      </c>
      <c r="H27" s="691">
        <v>2011</v>
      </c>
      <c r="I27" s="644"/>
      <c r="J27" s="644" t="s">
        <v>824</v>
      </c>
      <c r="K27" s="633"/>
      <c r="L27" s="695">
        <v>18.2608</v>
      </c>
      <c r="M27" s="696">
        <v>18.2608</v>
      </c>
      <c r="N27" s="696">
        <v>18.2608</v>
      </c>
      <c r="O27" s="696">
        <v>5.7472300000000001</v>
      </c>
      <c r="P27" s="696">
        <v>0</v>
      </c>
      <c r="Q27" s="696">
        <v>0</v>
      </c>
      <c r="R27" s="696">
        <v>0</v>
      </c>
      <c r="S27" s="696">
        <v>0</v>
      </c>
      <c r="T27" s="696">
        <v>0</v>
      </c>
      <c r="U27" s="696">
        <v>0</v>
      </c>
      <c r="V27" s="696">
        <v>0</v>
      </c>
      <c r="W27" s="696">
        <v>0</v>
      </c>
      <c r="X27" s="696">
        <v>0</v>
      </c>
      <c r="Y27" s="696">
        <v>0</v>
      </c>
      <c r="Z27" s="696">
        <v>0</v>
      </c>
      <c r="AA27" s="696">
        <v>0</v>
      </c>
      <c r="AB27" s="696">
        <v>0</v>
      </c>
      <c r="AC27" s="696">
        <v>0</v>
      </c>
      <c r="AD27" s="696">
        <v>0</v>
      </c>
      <c r="AE27" s="696">
        <v>0</v>
      </c>
      <c r="AF27" s="696">
        <v>0</v>
      </c>
      <c r="AG27" s="696">
        <v>0</v>
      </c>
      <c r="AH27" s="696">
        <v>0</v>
      </c>
      <c r="AI27" s="696">
        <v>0</v>
      </c>
      <c r="AJ27" s="696">
        <v>0</v>
      </c>
      <c r="AK27" s="696">
        <v>0</v>
      </c>
      <c r="AL27" s="696">
        <v>0</v>
      </c>
      <c r="AM27" s="696">
        <v>0</v>
      </c>
      <c r="AN27" s="696">
        <v>0</v>
      </c>
      <c r="AO27" s="697">
        <v>0</v>
      </c>
      <c r="AP27" s="633"/>
      <c r="AQ27" s="695">
        <v>21438</v>
      </c>
      <c r="AR27" s="696">
        <v>21438</v>
      </c>
      <c r="AS27" s="696">
        <v>21438</v>
      </c>
      <c r="AT27" s="696">
        <v>10247.700000000001</v>
      </c>
      <c r="AU27" s="696">
        <v>0</v>
      </c>
      <c r="AV27" s="696">
        <v>0</v>
      </c>
      <c r="AW27" s="696">
        <v>0</v>
      </c>
      <c r="AX27" s="696">
        <v>0</v>
      </c>
      <c r="AY27" s="696">
        <v>0</v>
      </c>
      <c r="AZ27" s="696">
        <v>0</v>
      </c>
      <c r="BA27" s="696">
        <v>0</v>
      </c>
      <c r="BB27" s="696">
        <v>0</v>
      </c>
      <c r="BC27" s="696">
        <v>0</v>
      </c>
      <c r="BD27" s="696">
        <v>0</v>
      </c>
      <c r="BE27" s="696">
        <v>0</v>
      </c>
      <c r="BF27" s="696">
        <v>0</v>
      </c>
      <c r="BG27" s="696">
        <v>0</v>
      </c>
      <c r="BH27" s="696">
        <v>0</v>
      </c>
      <c r="BI27" s="696">
        <v>0</v>
      </c>
      <c r="BJ27" s="696">
        <v>0</v>
      </c>
      <c r="BK27" s="696">
        <v>0</v>
      </c>
      <c r="BL27" s="696">
        <v>0</v>
      </c>
      <c r="BM27" s="696">
        <v>0</v>
      </c>
      <c r="BN27" s="696">
        <v>0</v>
      </c>
      <c r="BO27" s="696">
        <v>0</v>
      </c>
      <c r="BP27" s="696">
        <v>0</v>
      </c>
      <c r="BQ27" s="696">
        <v>0</v>
      </c>
      <c r="BR27" s="696">
        <v>0</v>
      </c>
      <c r="BS27" s="696">
        <v>0</v>
      </c>
      <c r="BT27" s="697">
        <v>0</v>
      </c>
      <c r="BU27" s="16"/>
    </row>
    <row r="28" spans="2:73" s="17" customFormat="1" ht="15.75">
      <c r="B28" s="691" t="s">
        <v>820</v>
      </c>
      <c r="C28" s="691" t="s">
        <v>821</v>
      </c>
      <c r="D28" s="691" t="s">
        <v>1</v>
      </c>
      <c r="E28" s="691" t="s">
        <v>822</v>
      </c>
      <c r="F28" s="691" t="s">
        <v>29</v>
      </c>
      <c r="G28" s="691" t="s">
        <v>823</v>
      </c>
      <c r="H28" s="691">
        <v>2011</v>
      </c>
      <c r="I28" s="644"/>
      <c r="J28" s="644" t="s">
        <v>824</v>
      </c>
      <c r="K28" s="633"/>
      <c r="L28" s="695">
        <v>171.607</v>
      </c>
      <c r="M28" s="696">
        <v>171.607</v>
      </c>
      <c r="N28" s="696">
        <v>171.607</v>
      </c>
      <c r="O28" s="696">
        <v>167.31100000000001</v>
      </c>
      <c r="P28" s="696">
        <v>111.193</v>
      </c>
      <c r="Q28" s="696">
        <v>0</v>
      </c>
      <c r="R28" s="696">
        <v>0</v>
      </c>
      <c r="S28" s="696">
        <v>0</v>
      </c>
      <c r="T28" s="696">
        <v>0</v>
      </c>
      <c r="U28" s="696">
        <v>0</v>
      </c>
      <c r="V28" s="696">
        <v>0</v>
      </c>
      <c r="W28" s="696">
        <v>0</v>
      </c>
      <c r="X28" s="696">
        <v>0</v>
      </c>
      <c r="Y28" s="696">
        <v>0</v>
      </c>
      <c r="Z28" s="696">
        <v>0</v>
      </c>
      <c r="AA28" s="696">
        <v>0</v>
      </c>
      <c r="AB28" s="696">
        <v>0</v>
      </c>
      <c r="AC28" s="696">
        <v>0</v>
      </c>
      <c r="AD28" s="696">
        <v>0</v>
      </c>
      <c r="AE28" s="696">
        <v>0</v>
      </c>
      <c r="AF28" s="696">
        <v>0</v>
      </c>
      <c r="AG28" s="696">
        <v>0</v>
      </c>
      <c r="AH28" s="696">
        <v>0</v>
      </c>
      <c r="AI28" s="696">
        <v>0</v>
      </c>
      <c r="AJ28" s="696">
        <v>0</v>
      </c>
      <c r="AK28" s="696">
        <v>0</v>
      </c>
      <c r="AL28" s="696">
        <v>0</v>
      </c>
      <c r="AM28" s="696">
        <v>0</v>
      </c>
      <c r="AN28" s="696">
        <v>0</v>
      </c>
      <c r="AO28" s="697">
        <v>0</v>
      </c>
      <c r="AP28" s="633"/>
      <c r="AQ28" s="695">
        <v>1238865</v>
      </c>
      <c r="AR28" s="696">
        <v>1238865</v>
      </c>
      <c r="AS28" s="696">
        <v>1238865</v>
      </c>
      <c r="AT28" s="696">
        <v>1235024</v>
      </c>
      <c r="AU28" s="696">
        <v>845705</v>
      </c>
      <c r="AV28" s="696">
        <v>0</v>
      </c>
      <c r="AW28" s="696">
        <v>0</v>
      </c>
      <c r="AX28" s="696">
        <v>0</v>
      </c>
      <c r="AY28" s="696">
        <v>0</v>
      </c>
      <c r="AZ28" s="696">
        <v>0</v>
      </c>
      <c r="BA28" s="696">
        <v>0</v>
      </c>
      <c r="BB28" s="696">
        <v>0</v>
      </c>
      <c r="BC28" s="696">
        <v>0</v>
      </c>
      <c r="BD28" s="696">
        <v>0</v>
      </c>
      <c r="BE28" s="696">
        <v>0</v>
      </c>
      <c r="BF28" s="696">
        <v>0</v>
      </c>
      <c r="BG28" s="696">
        <v>0</v>
      </c>
      <c r="BH28" s="696">
        <v>0</v>
      </c>
      <c r="BI28" s="696">
        <v>0</v>
      </c>
      <c r="BJ28" s="696">
        <v>0</v>
      </c>
      <c r="BK28" s="696">
        <v>0</v>
      </c>
      <c r="BL28" s="696">
        <v>0</v>
      </c>
      <c r="BM28" s="696">
        <v>0</v>
      </c>
      <c r="BN28" s="696">
        <v>0</v>
      </c>
      <c r="BO28" s="696">
        <v>0</v>
      </c>
      <c r="BP28" s="696">
        <v>0</v>
      </c>
      <c r="BQ28" s="696">
        <v>0</v>
      </c>
      <c r="BR28" s="696">
        <v>0</v>
      </c>
      <c r="BS28" s="696">
        <v>0</v>
      </c>
      <c r="BT28" s="697">
        <v>0</v>
      </c>
      <c r="BU28" s="16"/>
    </row>
    <row r="29" spans="2:73" s="17" customFormat="1" ht="16.5" customHeight="1">
      <c r="B29" s="691" t="s">
        <v>820</v>
      </c>
      <c r="C29" s="691" t="s">
        <v>821</v>
      </c>
      <c r="D29" s="691" t="s">
        <v>5</v>
      </c>
      <c r="E29" s="691" t="s">
        <v>822</v>
      </c>
      <c r="F29" s="691" t="s">
        <v>29</v>
      </c>
      <c r="G29" s="691" t="s">
        <v>823</v>
      </c>
      <c r="H29" s="691">
        <v>2011</v>
      </c>
      <c r="I29" s="644"/>
      <c r="J29" s="644" t="s">
        <v>824</v>
      </c>
      <c r="K29" s="633"/>
      <c r="L29" s="695">
        <v>67.979600000000005</v>
      </c>
      <c r="M29" s="696">
        <v>67.979600000000005</v>
      </c>
      <c r="N29" s="696">
        <v>67.979600000000005</v>
      </c>
      <c r="O29" s="696">
        <v>67.979600000000005</v>
      </c>
      <c r="P29" s="696">
        <v>63.244500000000002</v>
      </c>
      <c r="Q29" s="696">
        <v>58.0717</v>
      </c>
      <c r="R29" s="696">
        <v>46.973199999999999</v>
      </c>
      <c r="S29" s="696">
        <v>46.667299999999997</v>
      </c>
      <c r="T29" s="696">
        <v>56.575299999999999</v>
      </c>
      <c r="U29" s="696">
        <v>26.837399999999999</v>
      </c>
      <c r="V29" s="696">
        <v>3.8165399999999998</v>
      </c>
      <c r="W29" s="696">
        <v>3.8149500000000001</v>
      </c>
      <c r="X29" s="696">
        <v>3.8149500000000001</v>
      </c>
      <c r="Y29" s="696">
        <v>3.54095</v>
      </c>
      <c r="Z29" s="696">
        <v>3.54095</v>
      </c>
      <c r="AA29" s="696">
        <v>2.9886900000000001</v>
      </c>
      <c r="AB29" s="696">
        <v>0</v>
      </c>
      <c r="AC29" s="696">
        <v>0</v>
      </c>
      <c r="AD29" s="696">
        <v>0</v>
      </c>
      <c r="AE29" s="696">
        <v>0</v>
      </c>
      <c r="AF29" s="696">
        <v>0</v>
      </c>
      <c r="AG29" s="696">
        <v>0</v>
      </c>
      <c r="AH29" s="696">
        <v>0</v>
      </c>
      <c r="AI29" s="696">
        <v>0</v>
      </c>
      <c r="AJ29" s="696">
        <v>0</v>
      </c>
      <c r="AK29" s="696">
        <v>0</v>
      </c>
      <c r="AL29" s="696">
        <v>0</v>
      </c>
      <c r="AM29" s="696">
        <v>0</v>
      </c>
      <c r="AN29" s="696">
        <v>0</v>
      </c>
      <c r="AO29" s="697">
        <v>0</v>
      </c>
      <c r="AP29" s="633"/>
      <c r="AQ29" s="695">
        <v>1188091</v>
      </c>
      <c r="AR29" s="696">
        <v>1188091</v>
      </c>
      <c r="AS29" s="696">
        <v>1188091</v>
      </c>
      <c r="AT29" s="696">
        <v>1188091</v>
      </c>
      <c r="AU29" s="696">
        <v>1085828</v>
      </c>
      <c r="AV29" s="696">
        <v>974110</v>
      </c>
      <c r="AW29" s="696">
        <v>734417</v>
      </c>
      <c r="AX29" s="696">
        <v>731737</v>
      </c>
      <c r="AY29" s="696">
        <v>945719</v>
      </c>
      <c r="AZ29" s="696">
        <v>303473</v>
      </c>
      <c r="BA29" s="696">
        <v>109271</v>
      </c>
      <c r="BB29" s="696">
        <v>96188</v>
      </c>
      <c r="BC29" s="696">
        <v>96188</v>
      </c>
      <c r="BD29" s="696">
        <v>71038.899999999994</v>
      </c>
      <c r="BE29" s="696">
        <v>71038.899999999994</v>
      </c>
      <c r="BF29" s="696">
        <v>64546.5</v>
      </c>
      <c r="BG29" s="696">
        <v>0</v>
      </c>
      <c r="BH29" s="696">
        <v>0</v>
      </c>
      <c r="BI29" s="696">
        <v>0</v>
      </c>
      <c r="BJ29" s="696">
        <v>0</v>
      </c>
      <c r="BK29" s="696">
        <v>0</v>
      </c>
      <c r="BL29" s="696">
        <v>0</v>
      </c>
      <c r="BM29" s="696">
        <v>0</v>
      </c>
      <c r="BN29" s="696">
        <v>0</v>
      </c>
      <c r="BO29" s="696">
        <v>0</v>
      </c>
      <c r="BP29" s="696">
        <v>0</v>
      </c>
      <c r="BQ29" s="696">
        <v>0</v>
      </c>
      <c r="BR29" s="696">
        <v>0</v>
      </c>
      <c r="BS29" s="696">
        <v>0</v>
      </c>
      <c r="BT29" s="697">
        <v>0</v>
      </c>
      <c r="BU29" s="16"/>
    </row>
    <row r="30" spans="2:73" s="17" customFormat="1" ht="15.75">
      <c r="B30" s="691" t="s">
        <v>820</v>
      </c>
      <c r="C30" s="691" t="s">
        <v>821</v>
      </c>
      <c r="D30" s="691" t="s">
        <v>4</v>
      </c>
      <c r="E30" s="691" t="s">
        <v>822</v>
      </c>
      <c r="F30" s="691" t="s">
        <v>29</v>
      </c>
      <c r="G30" s="691" t="s">
        <v>823</v>
      </c>
      <c r="H30" s="691">
        <v>2011</v>
      </c>
      <c r="I30" s="644"/>
      <c r="J30" s="644" t="s">
        <v>824</v>
      </c>
      <c r="K30" s="633"/>
      <c r="L30" s="695">
        <v>49.745899999999999</v>
      </c>
      <c r="M30" s="696">
        <v>49.745899999999999</v>
      </c>
      <c r="N30" s="696">
        <v>49.745899999999999</v>
      </c>
      <c r="O30" s="696">
        <v>49.745899999999999</v>
      </c>
      <c r="P30" s="696">
        <v>46.762300000000003</v>
      </c>
      <c r="Q30" s="696">
        <v>43.502899999999997</v>
      </c>
      <c r="R30" s="696">
        <v>36.963700000000003</v>
      </c>
      <c r="S30" s="696">
        <v>36.589599999999997</v>
      </c>
      <c r="T30" s="696">
        <v>42.832599999999999</v>
      </c>
      <c r="U30" s="696">
        <v>24.0947</v>
      </c>
      <c r="V30" s="696">
        <v>3.1406499999999999</v>
      </c>
      <c r="W30" s="696">
        <v>3.13889</v>
      </c>
      <c r="X30" s="696">
        <v>3.13889</v>
      </c>
      <c r="Y30" s="696">
        <v>3.07856</v>
      </c>
      <c r="Z30" s="696">
        <v>3.07856</v>
      </c>
      <c r="AA30" s="696">
        <v>2.94048</v>
      </c>
      <c r="AB30" s="696">
        <v>0</v>
      </c>
      <c r="AC30" s="696">
        <v>0</v>
      </c>
      <c r="AD30" s="696">
        <v>0</v>
      </c>
      <c r="AE30" s="696">
        <v>0</v>
      </c>
      <c r="AF30" s="696">
        <v>0</v>
      </c>
      <c r="AG30" s="696">
        <v>0</v>
      </c>
      <c r="AH30" s="696">
        <v>0</v>
      </c>
      <c r="AI30" s="696">
        <v>0</v>
      </c>
      <c r="AJ30" s="696">
        <v>0</v>
      </c>
      <c r="AK30" s="696">
        <v>0</v>
      </c>
      <c r="AL30" s="696">
        <v>0</v>
      </c>
      <c r="AM30" s="696">
        <v>0</v>
      </c>
      <c r="AN30" s="696">
        <v>0</v>
      </c>
      <c r="AO30" s="697">
        <v>0</v>
      </c>
      <c r="AP30" s="633"/>
      <c r="AQ30" s="695">
        <v>810293</v>
      </c>
      <c r="AR30" s="696">
        <v>810293</v>
      </c>
      <c r="AS30" s="696">
        <v>810293</v>
      </c>
      <c r="AT30" s="696">
        <v>810293</v>
      </c>
      <c r="AU30" s="696">
        <v>745857</v>
      </c>
      <c r="AV30" s="696">
        <v>675463</v>
      </c>
      <c r="AW30" s="696">
        <v>534237</v>
      </c>
      <c r="AX30" s="696">
        <v>530959</v>
      </c>
      <c r="AY30" s="696">
        <v>665790</v>
      </c>
      <c r="AZ30" s="696">
        <v>261108</v>
      </c>
      <c r="BA30" s="696">
        <v>85203.6</v>
      </c>
      <c r="BB30" s="696">
        <v>70665.399999999994</v>
      </c>
      <c r="BC30" s="696">
        <v>70665.399999999994</v>
      </c>
      <c r="BD30" s="696">
        <v>65128.5</v>
      </c>
      <c r="BE30" s="696">
        <v>65128.5</v>
      </c>
      <c r="BF30" s="696">
        <v>63505.1</v>
      </c>
      <c r="BG30" s="696">
        <v>0</v>
      </c>
      <c r="BH30" s="696">
        <v>0</v>
      </c>
      <c r="BI30" s="696">
        <v>0</v>
      </c>
      <c r="BJ30" s="696">
        <v>0</v>
      </c>
      <c r="BK30" s="696">
        <v>0</v>
      </c>
      <c r="BL30" s="696">
        <v>0</v>
      </c>
      <c r="BM30" s="696">
        <v>0</v>
      </c>
      <c r="BN30" s="696">
        <v>0</v>
      </c>
      <c r="BO30" s="696">
        <v>0</v>
      </c>
      <c r="BP30" s="696">
        <v>0</v>
      </c>
      <c r="BQ30" s="696">
        <v>0</v>
      </c>
      <c r="BR30" s="696">
        <v>0</v>
      </c>
      <c r="BS30" s="696">
        <v>0</v>
      </c>
      <c r="BT30" s="697">
        <v>0</v>
      </c>
      <c r="BU30" s="16"/>
    </row>
    <row r="31" spans="2:73" s="17" customFormat="1" ht="15.75">
      <c r="B31" s="691" t="s">
        <v>820</v>
      </c>
      <c r="C31" s="691" t="s">
        <v>821</v>
      </c>
      <c r="D31" s="691" t="s">
        <v>3</v>
      </c>
      <c r="E31" s="691" t="s">
        <v>822</v>
      </c>
      <c r="F31" s="691" t="s">
        <v>29</v>
      </c>
      <c r="G31" s="691" t="s">
        <v>823</v>
      </c>
      <c r="H31" s="691">
        <v>2011</v>
      </c>
      <c r="I31" s="644"/>
      <c r="J31" s="644" t="s">
        <v>824</v>
      </c>
      <c r="K31" s="633"/>
      <c r="L31" s="695">
        <v>1692.64</v>
      </c>
      <c r="M31" s="696">
        <v>1692.64</v>
      </c>
      <c r="N31" s="696">
        <v>1692.64</v>
      </c>
      <c r="O31" s="696">
        <v>1692.64</v>
      </c>
      <c r="P31" s="696">
        <v>1692.64</v>
      </c>
      <c r="Q31" s="696">
        <v>1692.64</v>
      </c>
      <c r="R31" s="696">
        <v>1692.64</v>
      </c>
      <c r="S31" s="696">
        <v>1692.64</v>
      </c>
      <c r="T31" s="696">
        <v>1692.64</v>
      </c>
      <c r="U31" s="696">
        <v>1692.64</v>
      </c>
      <c r="V31" s="696">
        <v>1692.64</v>
      </c>
      <c r="W31" s="696">
        <v>1692.64</v>
      </c>
      <c r="X31" s="696">
        <v>1692.64</v>
      </c>
      <c r="Y31" s="696">
        <v>1692.64</v>
      </c>
      <c r="Z31" s="696">
        <v>1692.64</v>
      </c>
      <c r="AA31" s="696">
        <v>1692.64</v>
      </c>
      <c r="AB31" s="696">
        <v>1692.64</v>
      </c>
      <c r="AC31" s="696">
        <v>1692.64</v>
      </c>
      <c r="AD31" s="696">
        <v>1340.95</v>
      </c>
      <c r="AE31" s="696">
        <v>0</v>
      </c>
      <c r="AF31" s="696">
        <v>0</v>
      </c>
      <c r="AG31" s="696">
        <v>0</v>
      </c>
      <c r="AH31" s="696">
        <v>0</v>
      </c>
      <c r="AI31" s="696">
        <v>0</v>
      </c>
      <c r="AJ31" s="696">
        <v>0</v>
      </c>
      <c r="AK31" s="696">
        <v>0</v>
      </c>
      <c r="AL31" s="696">
        <v>0</v>
      </c>
      <c r="AM31" s="696">
        <v>0</v>
      </c>
      <c r="AN31" s="696">
        <v>0</v>
      </c>
      <c r="AO31" s="697">
        <v>0</v>
      </c>
      <c r="AP31" s="633"/>
      <c r="AQ31" s="695">
        <v>3070047</v>
      </c>
      <c r="AR31" s="696">
        <v>3070047</v>
      </c>
      <c r="AS31" s="696">
        <v>3070047</v>
      </c>
      <c r="AT31" s="696">
        <v>3070047</v>
      </c>
      <c r="AU31" s="696">
        <v>3070047</v>
      </c>
      <c r="AV31" s="696">
        <v>3070047</v>
      </c>
      <c r="AW31" s="696">
        <v>3070047</v>
      </c>
      <c r="AX31" s="696">
        <v>3070047</v>
      </c>
      <c r="AY31" s="696">
        <v>3070047</v>
      </c>
      <c r="AZ31" s="696">
        <v>3070047</v>
      </c>
      <c r="BA31" s="696">
        <v>3070047</v>
      </c>
      <c r="BB31" s="696">
        <v>3070047</v>
      </c>
      <c r="BC31" s="696">
        <v>3070047</v>
      </c>
      <c r="BD31" s="696">
        <v>3070047</v>
      </c>
      <c r="BE31" s="696">
        <v>3070047</v>
      </c>
      <c r="BF31" s="696">
        <v>3070047</v>
      </c>
      <c r="BG31" s="696">
        <v>3070047</v>
      </c>
      <c r="BH31" s="696">
        <v>3070047</v>
      </c>
      <c r="BI31" s="696">
        <v>2755498</v>
      </c>
      <c r="BJ31" s="696">
        <v>0</v>
      </c>
      <c r="BK31" s="696">
        <v>0</v>
      </c>
      <c r="BL31" s="696">
        <v>0</v>
      </c>
      <c r="BM31" s="696">
        <v>0</v>
      </c>
      <c r="BN31" s="696">
        <v>0</v>
      </c>
      <c r="BO31" s="696">
        <v>0</v>
      </c>
      <c r="BP31" s="696">
        <v>0</v>
      </c>
      <c r="BQ31" s="696">
        <v>0</v>
      </c>
      <c r="BR31" s="696">
        <v>0</v>
      </c>
      <c r="BS31" s="696">
        <v>0</v>
      </c>
      <c r="BT31" s="697">
        <v>0</v>
      </c>
      <c r="BU31" s="16"/>
    </row>
    <row r="32" spans="2:73" s="17" customFormat="1" ht="15.75">
      <c r="B32" s="691" t="s">
        <v>820</v>
      </c>
      <c r="C32" s="691" t="s">
        <v>821</v>
      </c>
      <c r="D32" s="691" t="s">
        <v>42</v>
      </c>
      <c r="E32" s="691" t="s">
        <v>822</v>
      </c>
      <c r="F32" s="691" t="s">
        <v>29</v>
      </c>
      <c r="G32" s="691" t="s">
        <v>825</v>
      </c>
      <c r="H32" s="691">
        <v>2011</v>
      </c>
      <c r="I32" s="644"/>
      <c r="J32" s="644" t="s">
        <v>824</v>
      </c>
      <c r="K32" s="633"/>
      <c r="L32" s="695">
        <v>1093.1199999999999</v>
      </c>
      <c r="M32" s="696">
        <v>0</v>
      </c>
      <c r="N32" s="696">
        <v>0</v>
      </c>
      <c r="O32" s="696">
        <v>0</v>
      </c>
      <c r="P32" s="696">
        <v>0</v>
      </c>
      <c r="Q32" s="696">
        <v>0</v>
      </c>
      <c r="R32" s="696">
        <v>0</v>
      </c>
      <c r="S32" s="696">
        <v>0</v>
      </c>
      <c r="T32" s="696">
        <v>0</v>
      </c>
      <c r="U32" s="696">
        <v>0</v>
      </c>
      <c r="V32" s="696">
        <v>0</v>
      </c>
      <c r="W32" s="696">
        <v>0</v>
      </c>
      <c r="X32" s="696">
        <v>0</v>
      </c>
      <c r="Y32" s="696">
        <v>0</v>
      </c>
      <c r="Z32" s="696">
        <v>0</v>
      </c>
      <c r="AA32" s="696">
        <v>0</v>
      </c>
      <c r="AB32" s="696">
        <v>0</v>
      </c>
      <c r="AC32" s="696">
        <v>0</v>
      </c>
      <c r="AD32" s="696">
        <v>0</v>
      </c>
      <c r="AE32" s="696">
        <v>0</v>
      </c>
      <c r="AF32" s="696">
        <v>0</v>
      </c>
      <c r="AG32" s="696">
        <v>0</v>
      </c>
      <c r="AH32" s="696">
        <v>0</v>
      </c>
      <c r="AI32" s="696">
        <v>0</v>
      </c>
      <c r="AJ32" s="696">
        <v>0</v>
      </c>
      <c r="AK32" s="696">
        <v>0</v>
      </c>
      <c r="AL32" s="696">
        <v>0</v>
      </c>
      <c r="AM32" s="696">
        <v>0</v>
      </c>
      <c r="AN32" s="696">
        <v>0</v>
      </c>
      <c r="AO32" s="697">
        <v>0</v>
      </c>
      <c r="AP32" s="633"/>
      <c r="AQ32" s="695">
        <v>2830.4</v>
      </c>
      <c r="AR32" s="696">
        <v>0</v>
      </c>
      <c r="AS32" s="696">
        <v>0</v>
      </c>
      <c r="AT32" s="696">
        <v>0</v>
      </c>
      <c r="AU32" s="696">
        <v>0</v>
      </c>
      <c r="AV32" s="696">
        <v>0</v>
      </c>
      <c r="AW32" s="696">
        <v>0</v>
      </c>
      <c r="AX32" s="696">
        <v>0</v>
      </c>
      <c r="AY32" s="696">
        <v>0</v>
      </c>
      <c r="AZ32" s="696">
        <v>0</v>
      </c>
      <c r="BA32" s="696">
        <v>0</v>
      </c>
      <c r="BB32" s="696">
        <v>0</v>
      </c>
      <c r="BC32" s="696">
        <v>0</v>
      </c>
      <c r="BD32" s="696">
        <v>0</v>
      </c>
      <c r="BE32" s="696">
        <v>0</v>
      </c>
      <c r="BF32" s="696">
        <v>0</v>
      </c>
      <c r="BG32" s="696">
        <v>0</v>
      </c>
      <c r="BH32" s="696">
        <v>0</v>
      </c>
      <c r="BI32" s="696">
        <v>0</v>
      </c>
      <c r="BJ32" s="696">
        <v>0</v>
      </c>
      <c r="BK32" s="696">
        <v>0</v>
      </c>
      <c r="BL32" s="696">
        <v>0</v>
      </c>
      <c r="BM32" s="696">
        <v>0</v>
      </c>
      <c r="BN32" s="696">
        <v>0</v>
      </c>
      <c r="BO32" s="696">
        <v>0</v>
      </c>
      <c r="BP32" s="696">
        <v>0</v>
      </c>
      <c r="BQ32" s="696">
        <v>0</v>
      </c>
      <c r="BR32" s="696">
        <v>0</v>
      </c>
      <c r="BS32" s="696">
        <v>0</v>
      </c>
      <c r="BT32" s="697">
        <v>0</v>
      </c>
      <c r="BU32" s="16"/>
    </row>
    <row r="33" spans="2:73" s="17" customFormat="1" ht="15.75">
      <c r="B33" s="691" t="s">
        <v>820</v>
      </c>
      <c r="C33" s="691" t="s">
        <v>821</v>
      </c>
      <c r="D33" s="691" t="s">
        <v>6</v>
      </c>
      <c r="E33" s="691" t="s">
        <v>822</v>
      </c>
      <c r="F33" s="691" t="s">
        <v>29</v>
      </c>
      <c r="G33" s="691" t="s">
        <v>823</v>
      </c>
      <c r="H33" s="691">
        <v>2011</v>
      </c>
      <c r="I33" s="644"/>
      <c r="J33" s="644" t="s">
        <v>824</v>
      </c>
      <c r="K33" s="633"/>
      <c r="L33" s="695">
        <v>0</v>
      </c>
      <c r="M33" s="696">
        <v>0</v>
      </c>
      <c r="N33" s="696">
        <v>0</v>
      </c>
      <c r="O33" s="696">
        <v>0</v>
      </c>
      <c r="P33" s="696">
        <v>0</v>
      </c>
      <c r="Q33" s="696">
        <v>0</v>
      </c>
      <c r="R33" s="696">
        <v>0</v>
      </c>
      <c r="S33" s="696">
        <v>0</v>
      </c>
      <c r="T33" s="696">
        <v>0</v>
      </c>
      <c r="U33" s="696">
        <v>0</v>
      </c>
      <c r="V33" s="696">
        <v>0</v>
      </c>
      <c r="W33" s="696">
        <v>0</v>
      </c>
      <c r="X33" s="696">
        <v>0</v>
      </c>
      <c r="Y33" s="696">
        <v>0</v>
      </c>
      <c r="Z33" s="696">
        <v>0</v>
      </c>
      <c r="AA33" s="696">
        <v>0</v>
      </c>
      <c r="AB33" s="696">
        <v>0</v>
      </c>
      <c r="AC33" s="696">
        <v>0</v>
      </c>
      <c r="AD33" s="696">
        <v>0</v>
      </c>
      <c r="AE33" s="696">
        <v>0</v>
      </c>
      <c r="AF33" s="696">
        <v>0</v>
      </c>
      <c r="AG33" s="696">
        <v>0</v>
      </c>
      <c r="AH33" s="696">
        <v>0</v>
      </c>
      <c r="AI33" s="696">
        <v>0</v>
      </c>
      <c r="AJ33" s="696">
        <v>0</v>
      </c>
      <c r="AK33" s="696">
        <v>0</v>
      </c>
      <c r="AL33" s="696">
        <v>0</v>
      </c>
      <c r="AM33" s="696">
        <v>0</v>
      </c>
      <c r="AN33" s="696">
        <v>0</v>
      </c>
      <c r="AO33" s="697">
        <v>0</v>
      </c>
      <c r="AP33" s="633"/>
      <c r="AQ33" s="695">
        <v>0</v>
      </c>
      <c r="AR33" s="696">
        <v>0</v>
      </c>
      <c r="AS33" s="696">
        <v>0</v>
      </c>
      <c r="AT33" s="696">
        <v>0</v>
      </c>
      <c r="AU33" s="696">
        <v>0</v>
      </c>
      <c r="AV33" s="696">
        <v>0</v>
      </c>
      <c r="AW33" s="696">
        <v>0</v>
      </c>
      <c r="AX33" s="696">
        <v>0</v>
      </c>
      <c r="AY33" s="696">
        <v>0</v>
      </c>
      <c r="AZ33" s="696">
        <v>0</v>
      </c>
      <c r="BA33" s="696">
        <v>0</v>
      </c>
      <c r="BB33" s="696">
        <v>0</v>
      </c>
      <c r="BC33" s="696">
        <v>0</v>
      </c>
      <c r="BD33" s="696">
        <v>0</v>
      </c>
      <c r="BE33" s="696">
        <v>0</v>
      </c>
      <c r="BF33" s="696">
        <v>0</v>
      </c>
      <c r="BG33" s="696">
        <v>0</v>
      </c>
      <c r="BH33" s="696">
        <v>0</v>
      </c>
      <c r="BI33" s="696">
        <v>0</v>
      </c>
      <c r="BJ33" s="696">
        <v>0</v>
      </c>
      <c r="BK33" s="696">
        <v>0</v>
      </c>
      <c r="BL33" s="696">
        <v>0</v>
      </c>
      <c r="BM33" s="696">
        <v>0</v>
      </c>
      <c r="BN33" s="696">
        <v>0</v>
      </c>
      <c r="BO33" s="696">
        <v>0</v>
      </c>
      <c r="BP33" s="696">
        <v>0</v>
      </c>
      <c r="BQ33" s="696">
        <v>0</v>
      </c>
      <c r="BR33" s="696">
        <v>0</v>
      </c>
      <c r="BS33" s="696">
        <v>0</v>
      </c>
      <c r="BT33" s="697">
        <v>0</v>
      </c>
      <c r="BU33" s="16"/>
    </row>
    <row r="34" spans="2:73" s="17" customFormat="1" ht="15.75">
      <c r="B34" s="691" t="s">
        <v>820</v>
      </c>
      <c r="C34" s="691" t="s">
        <v>826</v>
      </c>
      <c r="D34" s="691" t="s">
        <v>827</v>
      </c>
      <c r="E34" s="691" t="s">
        <v>822</v>
      </c>
      <c r="F34" s="691" t="s">
        <v>828</v>
      </c>
      <c r="G34" s="691" t="s">
        <v>825</v>
      </c>
      <c r="H34" s="691">
        <v>2011</v>
      </c>
      <c r="I34" s="644"/>
      <c r="J34" s="644" t="s">
        <v>824</v>
      </c>
      <c r="K34" s="633"/>
      <c r="L34" s="695">
        <v>0</v>
      </c>
      <c r="M34" s="696">
        <v>0</v>
      </c>
      <c r="N34" s="696">
        <v>0</v>
      </c>
      <c r="O34" s="696">
        <v>0</v>
      </c>
      <c r="P34" s="696">
        <v>0</v>
      </c>
      <c r="Q34" s="696">
        <v>0</v>
      </c>
      <c r="R34" s="696">
        <v>0</v>
      </c>
      <c r="S34" s="696">
        <v>0</v>
      </c>
      <c r="T34" s="696">
        <v>0</v>
      </c>
      <c r="U34" s="696">
        <v>0</v>
      </c>
      <c r="V34" s="696">
        <v>0</v>
      </c>
      <c r="W34" s="696">
        <v>0</v>
      </c>
      <c r="X34" s="696">
        <v>0</v>
      </c>
      <c r="Y34" s="696">
        <v>0</v>
      </c>
      <c r="Z34" s="696">
        <v>0</v>
      </c>
      <c r="AA34" s="696">
        <v>0</v>
      </c>
      <c r="AB34" s="696">
        <v>0</v>
      </c>
      <c r="AC34" s="696">
        <v>0</v>
      </c>
      <c r="AD34" s="696">
        <v>0</v>
      </c>
      <c r="AE34" s="696">
        <v>0</v>
      </c>
      <c r="AF34" s="696">
        <v>0</v>
      </c>
      <c r="AG34" s="696">
        <v>0</v>
      </c>
      <c r="AH34" s="696">
        <v>0</v>
      </c>
      <c r="AI34" s="696">
        <v>0</v>
      </c>
      <c r="AJ34" s="696">
        <v>0</v>
      </c>
      <c r="AK34" s="696">
        <v>0</v>
      </c>
      <c r="AL34" s="696">
        <v>0</v>
      </c>
      <c r="AM34" s="696">
        <v>0</v>
      </c>
      <c r="AN34" s="696">
        <v>0</v>
      </c>
      <c r="AO34" s="697">
        <v>0</v>
      </c>
      <c r="AP34" s="633"/>
      <c r="AQ34" s="695">
        <v>0</v>
      </c>
      <c r="AR34" s="696">
        <v>0</v>
      </c>
      <c r="AS34" s="696">
        <v>0</v>
      </c>
      <c r="AT34" s="696">
        <v>0</v>
      </c>
      <c r="AU34" s="696">
        <v>0</v>
      </c>
      <c r="AV34" s="696">
        <v>0</v>
      </c>
      <c r="AW34" s="696">
        <v>0</v>
      </c>
      <c r="AX34" s="696">
        <v>0</v>
      </c>
      <c r="AY34" s="696">
        <v>0</v>
      </c>
      <c r="AZ34" s="696">
        <v>0</v>
      </c>
      <c r="BA34" s="696">
        <v>0</v>
      </c>
      <c r="BB34" s="696">
        <v>0</v>
      </c>
      <c r="BC34" s="696">
        <v>0</v>
      </c>
      <c r="BD34" s="696">
        <v>0</v>
      </c>
      <c r="BE34" s="696">
        <v>0</v>
      </c>
      <c r="BF34" s="696">
        <v>0</v>
      </c>
      <c r="BG34" s="696">
        <v>0</v>
      </c>
      <c r="BH34" s="696">
        <v>0</v>
      </c>
      <c r="BI34" s="696">
        <v>0</v>
      </c>
      <c r="BJ34" s="696">
        <v>0</v>
      </c>
      <c r="BK34" s="696">
        <v>0</v>
      </c>
      <c r="BL34" s="696">
        <v>0</v>
      </c>
      <c r="BM34" s="696">
        <v>0</v>
      </c>
      <c r="BN34" s="696">
        <v>0</v>
      </c>
      <c r="BO34" s="696">
        <v>0</v>
      </c>
      <c r="BP34" s="696">
        <v>0</v>
      </c>
      <c r="BQ34" s="696">
        <v>0</v>
      </c>
      <c r="BR34" s="696">
        <v>0</v>
      </c>
      <c r="BS34" s="696">
        <v>0</v>
      </c>
      <c r="BT34" s="697">
        <v>0</v>
      </c>
      <c r="BU34" s="16"/>
    </row>
    <row r="35" spans="2:73" s="17" customFormat="1" ht="15.75">
      <c r="B35" s="691" t="s">
        <v>820</v>
      </c>
      <c r="C35" s="691" t="s">
        <v>826</v>
      </c>
      <c r="D35" s="691" t="s">
        <v>829</v>
      </c>
      <c r="E35" s="691" t="s">
        <v>822</v>
      </c>
      <c r="F35" s="691" t="s">
        <v>828</v>
      </c>
      <c r="G35" s="691" t="s">
        <v>825</v>
      </c>
      <c r="H35" s="691">
        <v>2011</v>
      </c>
      <c r="I35" s="644"/>
      <c r="J35" s="644" t="s">
        <v>824</v>
      </c>
      <c r="K35" s="633"/>
      <c r="L35" s="695">
        <v>536.23800000000006</v>
      </c>
      <c r="M35" s="696">
        <v>0</v>
      </c>
      <c r="N35" s="696">
        <v>0</v>
      </c>
      <c r="O35" s="696">
        <v>0</v>
      </c>
      <c r="P35" s="696">
        <v>0</v>
      </c>
      <c r="Q35" s="696">
        <v>0</v>
      </c>
      <c r="R35" s="696">
        <v>0</v>
      </c>
      <c r="S35" s="696">
        <v>0</v>
      </c>
      <c r="T35" s="696">
        <v>0</v>
      </c>
      <c r="U35" s="696">
        <v>0</v>
      </c>
      <c r="V35" s="696">
        <v>0</v>
      </c>
      <c r="W35" s="696">
        <v>0</v>
      </c>
      <c r="X35" s="696">
        <v>0</v>
      </c>
      <c r="Y35" s="696">
        <v>0</v>
      </c>
      <c r="Z35" s="696">
        <v>0</v>
      </c>
      <c r="AA35" s="696">
        <v>0</v>
      </c>
      <c r="AB35" s="696">
        <v>0</v>
      </c>
      <c r="AC35" s="696">
        <v>0</v>
      </c>
      <c r="AD35" s="696">
        <v>0</v>
      </c>
      <c r="AE35" s="696">
        <v>0</v>
      </c>
      <c r="AF35" s="696">
        <v>0</v>
      </c>
      <c r="AG35" s="696">
        <v>0</v>
      </c>
      <c r="AH35" s="696">
        <v>0</v>
      </c>
      <c r="AI35" s="696">
        <v>0</v>
      </c>
      <c r="AJ35" s="696">
        <v>0</v>
      </c>
      <c r="AK35" s="696">
        <v>0</v>
      </c>
      <c r="AL35" s="696">
        <v>0</v>
      </c>
      <c r="AM35" s="696">
        <v>0</v>
      </c>
      <c r="AN35" s="696">
        <v>0</v>
      </c>
      <c r="AO35" s="697">
        <v>0</v>
      </c>
      <c r="AP35" s="633"/>
      <c r="AQ35" s="695">
        <v>20936.3</v>
      </c>
      <c r="AR35" s="696">
        <v>0</v>
      </c>
      <c r="AS35" s="696">
        <v>0</v>
      </c>
      <c r="AT35" s="696">
        <v>0</v>
      </c>
      <c r="AU35" s="696">
        <v>0</v>
      </c>
      <c r="AV35" s="696">
        <v>0</v>
      </c>
      <c r="AW35" s="696">
        <v>0</v>
      </c>
      <c r="AX35" s="696">
        <v>0</v>
      </c>
      <c r="AY35" s="696">
        <v>0</v>
      </c>
      <c r="AZ35" s="696">
        <v>0</v>
      </c>
      <c r="BA35" s="696">
        <v>0</v>
      </c>
      <c r="BB35" s="696">
        <v>0</v>
      </c>
      <c r="BC35" s="696">
        <v>0</v>
      </c>
      <c r="BD35" s="696">
        <v>0</v>
      </c>
      <c r="BE35" s="696">
        <v>0</v>
      </c>
      <c r="BF35" s="696">
        <v>0</v>
      </c>
      <c r="BG35" s="696">
        <v>0</v>
      </c>
      <c r="BH35" s="696">
        <v>0</v>
      </c>
      <c r="BI35" s="696">
        <v>0</v>
      </c>
      <c r="BJ35" s="696">
        <v>0</v>
      </c>
      <c r="BK35" s="696">
        <v>0</v>
      </c>
      <c r="BL35" s="696">
        <v>0</v>
      </c>
      <c r="BM35" s="696">
        <v>0</v>
      </c>
      <c r="BN35" s="696">
        <v>0</v>
      </c>
      <c r="BO35" s="696">
        <v>0</v>
      </c>
      <c r="BP35" s="696">
        <v>0</v>
      </c>
      <c r="BQ35" s="696">
        <v>0</v>
      </c>
      <c r="BR35" s="696">
        <v>0</v>
      </c>
      <c r="BS35" s="696">
        <v>0</v>
      </c>
      <c r="BT35" s="697">
        <v>0</v>
      </c>
      <c r="BU35" s="16"/>
    </row>
    <row r="36" spans="2:73" s="17" customFormat="1" ht="15.75">
      <c r="B36" s="691" t="s">
        <v>820</v>
      </c>
      <c r="C36" s="691" t="s">
        <v>826</v>
      </c>
      <c r="D36" s="691" t="s">
        <v>21</v>
      </c>
      <c r="E36" s="691" t="s">
        <v>822</v>
      </c>
      <c r="F36" s="691" t="s">
        <v>828</v>
      </c>
      <c r="G36" s="691" t="s">
        <v>823</v>
      </c>
      <c r="H36" s="691">
        <v>2011</v>
      </c>
      <c r="I36" s="644"/>
      <c r="J36" s="644" t="s">
        <v>824</v>
      </c>
      <c r="K36" s="633"/>
      <c r="L36" s="695">
        <v>660.87300000000005</v>
      </c>
      <c r="M36" s="696">
        <v>660.87300000000005</v>
      </c>
      <c r="N36" s="696">
        <v>633.21799999999996</v>
      </c>
      <c r="O36" s="696">
        <v>544.13300000000004</v>
      </c>
      <c r="P36" s="696">
        <v>543.99099999999999</v>
      </c>
      <c r="Q36" s="696">
        <v>542.43299999999999</v>
      </c>
      <c r="R36" s="696">
        <v>112.095</v>
      </c>
      <c r="S36" s="696">
        <v>110.703</v>
      </c>
      <c r="T36" s="696">
        <v>110.703</v>
      </c>
      <c r="U36" s="696">
        <v>110.703</v>
      </c>
      <c r="V36" s="696">
        <v>102.024</v>
      </c>
      <c r="W36" s="696">
        <v>102.024</v>
      </c>
      <c r="X36" s="696">
        <v>2.0738799999999999</v>
      </c>
      <c r="Y36" s="696">
        <v>2.0738799999999999</v>
      </c>
      <c r="Z36" s="696">
        <v>2.0738799999999999</v>
      </c>
      <c r="AA36" s="696">
        <v>0</v>
      </c>
      <c r="AB36" s="696">
        <v>0</v>
      </c>
      <c r="AC36" s="696">
        <v>0</v>
      </c>
      <c r="AD36" s="696">
        <v>0</v>
      </c>
      <c r="AE36" s="696">
        <v>0</v>
      </c>
      <c r="AF36" s="696">
        <v>0</v>
      </c>
      <c r="AG36" s="696">
        <v>0</v>
      </c>
      <c r="AH36" s="696">
        <v>0</v>
      </c>
      <c r="AI36" s="696">
        <v>0</v>
      </c>
      <c r="AJ36" s="696">
        <v>0</v>
      </c>
      <c r="AK36" s="696">
        <v>0</v>
      </c>
      <c r="AL36" s="696">
        <v>0</v>
      </c>
      <c r="AM36" s="696">
        <v>0</v>
      </c>
      <c r="AN36" s="696">
        <v>0</v>
      </c>
      <c r="AO36" s="697">
        <v>0</v>
      </c>
      <c r="AP36" s="633"/>
      <c r="AQ36" s="695">
        <v>1693346</v>
      </c>
      <c r="AR36" s="696">
        <v>1693346</v>
      </c>
      <c r="AS36" s="696">
        <v>1614579</v>
      </c>
      <c r="AT36" s="696">
        <v>1362735</v>
      </c>
      <c r="AU36" s="696">
        <v>1362338</v>
      </c>
      <c r="AV36" s="696">
        <v>1358309</v>
      </c>
      <c r="AW36" s="696">
        <v>305906</v>
      </c>
      <c r="AX36" s="696">
        <v>304862</v>
      </c>
      <c r="AY36" s="696">
        <v>304862</v>
      </c>
      <c r="AZ36" s="696">
        <v>304862</v>
      </c>
      <c r="BA36" s="696">
        <v>247791</v>
      </c>
      <c r="BB36" s="696">
        <v>247791</v>
      </c>
      <c r="BC36" s="696">
        <v>1556.73</v>
      </c>
      <c r="BD36" s="696">
        <v>1556.73</v>
      </c>
      <c r="BE36" s="696">
        <v>1556.73</v>
      </c>
      <c r="BF36" s="696">
        <v>0</v>
      </c>
      <c r="BG36" s="696">
        <v>0</v>
      </c>
      <c r="BH36" s="696">
        <v>0</v>
      </c>
      <c r="BI36" s="696">
        <v>0</v>
      </c>
      <c r="BJ36" s="696">
        <v>0</v>
      </c>
      <c r="BK36" s="696">
        <v>0</v>
      </c>
      <c r="BL36" s="696">
        <v>0</v>
      </c>
      <c r="BM36" s="696">
        <v>0</v>
      </c>
      <c r="BN36" s="696">
        <v>0</v>
      </c>
      <c r="BO36" s="696">
        <v>0</v>
      </c>
      <c r="BP36" s="696">
        <v>0</v>
      </c>
      <c r="BQ36" s="696">
        <v>0</v>
      </c>
      <c r="BR36" s="696">
        <v>0</v>
      </c>
      <c r="BS36" s="696">
        <v>0</v>
      </c>
      <c r="BT36" s="697">
        <v>0</v>
      </c>
      <c r="BU36" s="16"/>
    </row>
    <row r="37" spans="2:73" s="17" customFormat="1" ht="15.75">
      <c r="B37" s="691" t="s">
        <v>820</v>
      </c>
      <c r="C37" s="691" t="s">
        <v>826</v>
      </c>
      <c r="D37" s="691" t="s">
        <v>22</v>
      </c>
      <c r="E37" s="691" t="s">
        <v>822</v>
      </c>
      <c r="F37" s="691" t="s">
        <v>828</v>
      </c>
      <c r="G37" s="691" t="s">
        <v>823</v>
      </c>
      <c r="H37" s="691">
        <v>2011</v>
      </c>
      <c r="I37" s="644"/>
      <c r="J37" s="644" t="s">
        <v>824</v>
      </c>
      <c r="K37" s="633"/>
      <c r="L37" s="695">
        <v>856.61</v>
      </c>
      <c r="M37" s="696">
        <v>856.61</v>
      </c>
      <c r="N37" s="696">
        <v>856.61</v>
      </c>
      <c r="O37" s="696">
        <v>856.61</v>
      </c>
      <c r="P37" s="696">
        <v>856.61</v>
      </c>
      <c r="Q37" s="696">
        <v>856.61</v>
      </c>
      <c r="R37" s="696">
        <v>856.61</v>
      </c>
      <c r="S37" s="696">
        <v>856.61</v>
      </c>
      <c r="T37" s="696">
        <v>788.66700000000003</v>
      </c>
      <c r="U37" s="696">
        <v>788.66700000000003</v>
      </c>
      <c r="V37" s="696">
        <v>201.09100000000001</v>
      </c>
      <c r="W37" s="696">
        <v>201.09100000000001</v>
      </c>
      <c r="X37" s="696">
        <v>201.09100000000001</v>
      </c>
      <c r="Y37" s="696">
        <v>201.09100000000001</v>
      </c>
      <c r="Z37" s="696">
        <v>0</v>
      </c>
      <c r="AA37" s="696">
        <v>0</v>
      </c>
      <c r="AB37" s="696">
        <v>0</v>
      </c>
      <c r="AC37" s="696">
        <v>0</v>
      </c>
      <c r="AD37" s="696">
        <v>0</v>
      </c>
      <c r="AE37" s="696">
        <v>0</v>
      </c>
      <c r="AF37" s="696">
        <v>0</v>
      </c>
      <c r="AG37" s="696">
        <v>0</v>
      </c>
      <c r="AH37" s="696">
        <v>0</v>
      </c>
      <c r="AI37" s="696">
        <v>0</v>
      </c>
      <c r="AJ37" s="696">
        <v>0</v>
      </c>
      <c r="AK37" s="696">
        <v>0</v>
      </c>
      <c r="AL37" s="696">
        <v>0</v>
      </c>
      <c r="AM37" s="696">
        <v>0</v>
      </c>
      <c r="AN37" s="696">
        <v>0</v>
      </c>
      <c r="AO37" s="697">
        <v>0</v>
      </c>
      <c r="AP37" s="633"/>
      <c r="AQ37" s="695">
        <v>4805916</v>
      </c>
      <c r="AR37" s="696">
        <v>4805916</v>
      </c>
      <c r="AS37" s="696">
        <v>4805916</v>
      </c>
      <c r="AT37" s="696">
        <v>4805916</v>
      </c>
      <c r="AU37" s="696">
        <v>4805916</v>
      </c>
      <c r="AV37" s="696">
        <v>4805916</v>
      </c>
      <c r="AW37" s="696">
        <v>4805916</v>
      </c>
      <c r="AX37" s="696">
        <v>4805916</v>
      </c>
      <c r="AY37" s="696">
        <v>4504954</v>
      </c>
      <c r="AZ37" s="696">
        <v>4504954</v>
      </c>
      <c r="BA37" s="696">
        <v>1115148</v>
      </c>
      <c r="BB37" s="696">
        <v>1115148</v>
      </c>
      <c r="BC37" s="696">
        <v>1115148</v>
      </c>
      <c r="BD37" s="696">
        <v>1115148</v>
      </c>
      <c r="BE37" s="696">
        <v>0</v>
      </c>
      <c r="BF37" s="696">
        <v>0</v>
      </c>
      <c r="BG37" s="696">
        <v>0</v>
      </c>
      <c r="BH37" s="696">
        <v>0</v>
      </c>
      <c r="BI37" s="696">
        <v>0</v>
      </c>
      <c r="BJ37" s="696">
        <v>0</v>
      </c>
      <c r="BK37" s="696">
        <v>0</v>
      </c>
      <c r="BL37" s="696">
        <v>0</v>
      </c>
      <c r="BM37" s="696">
        <v>0</v>
      </c>
      <c r="BN37" s="696">
        <v>0</v>
      </c>
      <c r="BO37" s="696">
        <v>0</v>
      </c>
      <c r="BP37" s="696">
        <v>0</v>
      </c>
      <c r="BQ37" s="696">
        <v>0</v>
      </c>
      <c r="BR37" s="696">
        <v>0</v>
      </c>
      <c r="BS37" s="696">
        <v>0</v>
      </c>
      <c r="BT37" s="697">
        <v>0</v>
      </c>
      <c r="BU37" s="16"/>
    </row>
    <row r="38" spans="2:73" s="17" customFormat="1" ht="15.75">
      <c r="B38" s="691" t="s">
        <v>820</v>
      </c>
      <c r="C38" s="691" t="s">
        <v>826</v>
      </c>
      <c r="D38" s="691" t="s">
        <v>20</v>
      </c>
      <c r="E38" s="691" t="s">
        <v>822</v>
      </c>
      <c r="F38" s="691" t="s">
        <v>828</v>
      </c>
      <c r="G38" s="691" t="s">
        <v>823</v>
      </c>
      <c r="H38" s="691">
        <v>2011</v>
      </c>
      <c r="I38" s="644"/>
      <c r="J38" s="644" t="s">
        <v>824</v>
      </c>
      <c r="K38" s="633"/>
      <c r="L38" s="695">
        <v>0</v>
      </c>
      <c r="M38" s="696">
        <v>0</v>
      </c>
      <c r="N38" s="696">
        <v>0</v>
      </c>
      <c r="O38" s="696">
        <v>0</v>
      </c>
      <c r="P38" s="696">
        <v>0</v>
      </c>
      <c r="Q38" s="696">
        <v>0</v>
      </c>
      <c r="R38" s="696">
        <v>0</v>
      </c>
      <c r="S38" s="696">
        <v>0</v>
      </c>
      <c r="T38" s="696">
        <v>0</v>
      </c>
      <c r="U38" s="696">
        <v>0</v>
      </c>
      <c r="V38" s="696">
        <v>0</v>
      </c>
      <c r="W38" s="696">
        <v>0</v>
      </c>
      <c r="X38" s="696">
        <v>0</v>
      </c>
      <c r="Y38" s="696">
        <v>0</v>
      </c>
      <c r="Z38" s="696">
        <v>0</v>
      </c>
      <c r="AA38" s="696">
        <v>0</v>
      </c>
      <c r="AB38" s="696">
        <v>0</v>
      </c>
      <c r="AC38" s="696">
        <v>0</v>
      </c>
      <c r="AD38" s="696">
        <v>0</v>
      </c>
      <c r="AE38" s="696">
        <v>0</v>
      </c>
      <c r="AF38" s="696">
        <v>0</v>
      </c>
      <c r="AG38" s="696">
        <v>0</v>
      </c>
      <c r="AH38" s="696">
        <v>0</v>
      </c>
      <c r="AI38" s="696">
        <v>0</v>
      </c>
      <c r="AJ38" s="696">
        <v>0</v>
      </c>
      <c r="AK38" s="696">
        <v>0</v>
      </c>
      <c r="AL38" s="696">
        <v>0</v>
      </c>
      <c r="AM38" s="696">
        <v>0</v>
      </c>
      <c r="AN38" s="696">
        <v>0</v>
      </c>
      <c r="AO38" s="697">
        <v>0</v>
      </c>
      <c r="AP38" s="633"/>
      <c r="AQ38" s="695">
        <v>0</v>
      </c>
      <c r="AR38" s="696">
        <v>0</v>
      </c>
      <c r="AS38" s="696">
        <v>0</v>
      </c>
      <c r="AT38" s="696">
        <v>0</v>
      </c>
      <c r="AU38" s="696">
        <v>0</v>
      </c>
      <c r="AV38" s="696">
        <v>0</v>
      </c>
      <c r="AW38" s="696">
        <v>0</v>
      </c>
      <c r="AX38" s="696">
        <v>0</v>
      </c>
      <c r="AY38" s="696">
        <v>0</v>
      </c>
      <c r="AZ38" s="696">
        <v>0</v>
      </c>
      <c r="BA38" s="696">
        <v>0</v>
      </c>
      <c r="BB38" s="696">
        <v>0</v>
      </c>
      <c r="BC38" s="696">
        <v>0</v>
      </c>
      <c r="BD38" s="696">
        <v>0</v>
      </c>
      <c r="BE38" s="696">
        <v>0</v>
      </c>
      <c r="BF38" s="696">
        <v>0</v>
      </c>
      <c r="BG38" s="696">
        <v>0</v>
      </c>
      <c r="BH38" s="696">
        <v>0</v>
      </c>
      <c r="BI38" s="696">
        <v>0</v>
      </c>
      <c r="BJ38" s="696">
        <v>0</v>
      </c>
      <c r="BK38" s="696">
        <v>0</v>
      </c>
      <c r="BL38" s="696">
        <v>0</v>
      </c>
      <c r="BM38" s="696">
        <v>0</v>
      </c>
      <c r="BN38" s="696">
        <v>0</v>
      </c>
      <c r="BO38" s="696">
        <v>0</v>
      </c>
      <c r="BP38" s="696">
        <v>0</v>
      </c>
      <c r="BQ38" s="696">
        <v>0</v>
      </c>
      <c r="BR38" s="696">
        <v>0</v>
      </c>
      <c r="BS38" s="696">
        <v>0</v>
      </c>
      <c r="BT38" s="697">
        <v>0</v>
      </c>
      <c r="BU38" s="16"/>
    </row>
    <row r="39" spans="2:73" s="17" customFormat="1" ht="15.75">
      <c r="B39" s="691" t="s">
        <v>820</v>
      </c>
      <c r="C39" s="691" t="s">
        <v>830</v>
      </c>
      <c r="D39" s="691" t="s">
        <v>9</v>
      </c>
      <c r="E39" s="691" t="s">
        <v>822</v>
      </c>
      <c r="F39" s="691" t="s">
        <v>830</v>
      </c>
      <c r="G39" s="691" t="s">
        <v>825</v>
      </c>
      <c r="H39" s="691">
        <v>2011</v>
      </c>
      <c r="I39" s="644"/>
      <c r="J39" s="644" t="s">
        <v>824</v>
      </c>
      <c r="K39" s="633"/>
      <c r="L39" s="695">
        <v>3498.3</v>
      </c>
      <c r="M39" s="696">
        <v>0</v>
      </c>
      <c r="N39" s="696">
        <v>0</v>
      </c>
      <c r="O39" s="696">
        <v>0</v>
      </c>
      <c r="P39" s="696">
        <v>0</v>
      </c>
      <c r="Q39" s="696">
        <v>0</v>
      </c>
      <c r="R39" s="696">
        <v>0</v>
      </c>
      <c r="S39" s="696">
        <v>0</v>
      </c>
      <c r="T39" s="696">
        <v>0</v>
      </c>
      <c r="U39" s="696">
        <v>0</v>
      </c>
      <c r="V39" s="696">
        <v>0</v>
      </c>
      <c r="W39" s="696">
        <v>0</v>
      </c>
      <c r="X39" s="696">
        <v>0</v>
      </c>
      <c r="Y39" s="696">
        <v>0</v>
      </c>
      <c r="Z39" s="696">
        <v>0</v>
      </c>
      <c r="AA39" s="696">
        <v>0</v>
      </c>
      <c r="AB39" s="696">
        <v>0</v>
      </c>
      <c r="AC39" s="696">
        <v>0</v>
      </c>
      <c r="AD39" s="696">
        <v>0</v>
      </c>
      <c r="AE39" s="696">
        <v>0</v>
      </c>
      <c r="AF39" s="696">
        <v>0</v>
      </c>
      <c r="AG39" s="696">
        <v>0</v>
      </c>
      <c r="AH39" s="696">
        <v>0</v>
      </c>
      <c r="AI39" s="696">
        <v>0</v>
      </c>
      <c r="AJ39" s="696">
        <v>0</v>
      </c>
      <c r="AK39" s="696">
        <v>0</v>
      </c>
      <c r="AL39" s="696">
        <v>0</v>
      </c>
      <c r="AM39" s="696">
        <v>0</v>
      </c>
      <c r="AN39" s="696">
        <v>0</v>
      </c>
      <c r="AO39" s="697">
        <v>0</v>
      </c>
      <c r="AP39" s="633"/>
      <c r="AQ39" s="695">
        <v>205346</v>
      </c>
      <c r="AR39" s="696">
        <v>0</v>
      </c>
      <c r="AS39" s="696">
        <v>0</v>
      </c>
      <c r="AT39" s="696">
        <v>0</v>
      </c>
      <c r="AU39" s="696">
        <v>0</v>
      </c>
      <c r="AV39" s="696">
        <v>0</v>
      </c>
      <c r="AW39" s="696">
        <v>0</v>
      </c>
      <c r="AX39" s="696">
        <v>0</v>
      </c>
      <c r="AY39" s="696">
        <v>0</v>
      </c>
      <c r="AZ39" s="696">
        <v>0</v>
      </c>
      <c r="BA39" s="696">
        <v>0</v>
      </c>
      <c r="BB39" s="696">
        <v>0</v>
      </c>
      <c r="BC39" s="696">
        <v>0</v>
      </c>
      <c r="BD39" s="696">
        <v>0</v>
      </c>
      <c r="BE39" s="696">
        <v>0</v>
      </c>
      <c r="BF39" s="696">
        <v>0</v>
      </c>
      <c r="BG39" s="696">
        <v>0</v>
      </c>
      <c r="BH39" s="696">
        <v>0</v>
      </c>
      <c r="BI39" s="696">
        <v>0</v>
      </c>
      <c r="BJ39" s="696">
        <v>0</v>
      </c>
      <c r="BK39" s="696">
        <v>0</v>
      </c>
      <c r="BL39" s="696">
        <v>0</v>
      </c>
      <c r="BM39" s="696">
        <v>0</v>
      </c>
      <c r="BN39" s="696">
        <v>0</v>
      </c>
      <c r="BO39" s="696">
        <v>0</v>
      </c>
      <c r="BP39" s="696">
        <v>0</v>
      </c>
      <c r="BQ39" s="696">
        <v>0</v>
      </c>
      <c r="BR39" s="696">
        <v>0</v>
      </c>
      <c r="BS39" s="696">
        <v>0</v>
      </c>
      <c r="BT39" s="697">
        <v>0</v>
      </c>
      <c r="BU39" s="16"/>
    </row>
    <row r="40" spans="2:73" s="17" customFormat="1" ht="15.75">
      <c r="B40" s="691" t="s">
        <v>820</v>
      </c>
      <c r="C40" s="691" t="s">
        <v>830</v>
      </c>
      <c r="D40" s="691" t="s">
        <v>22</v>
      </c>
      <c r="E40" s="691" t="s">
        <v>822</v>
      </c>
      <c r="F40" s="691" t="s">
        <v>830</v>
      </c>
      <c r="G40" s="691" t="s">
        <v>823</v>
      </c>
      <c r="H40" s="691">
        <v>2011</v>
      </c>
      <c r="I40" s="644"/>
      <c r="J40" s="644" t="s">
        <v>824</v>
      </c>
      <c r="K40" s="633"/>
      <c r="L40" s="695">
        <v>69.623999999999995</v>
      </c>
      <c r="M40" s="696">
        <v>69.623999999999995</v>
      </c>
      <c r="N40" s="696">
        <v>69.623999999999995</v>
      </c>
      <c r="O40" s="696">
        <v>69.623999999999995</v>
      </c>
      <c r="P40" s="696">
        <v>69.623999999999995</v>
      </c>
      <c r="Q40" s="696">
        <v>69.623999999999995</v>
      </c>
      <c r="R40" s="696">
        <v>69.623999999999995</v>
      </c>
      <c r="S40" s="696">
        <v>69.623999999999995</v>
      </c>
      <c r="T40" s="696">
        <v>56.886899999999997</v>
      </c>
      <c r="U40" s="696">
        <v>56.886899999999997</v>
      </c>
      <c r="V40" s="696">
        <v>0</v>
      </c>
      <c r="W40" s="696">
        <v>0</v>
      </c>
      <c r="X40" s="696">
        <v>0</v>
      </c>
      <c r="Y40" s="696">
        <v>0</v>
      </c>
      <c r="Z40" s="696">
        <v>0</v>
      </c>
      <c r="AA40" s="696">
        <v>0</v>
      </c>
      <c r="AB40" s="696">
        <v>0</v>
      </c>
      <c r="AC40" s="696">
        <v>0</v>
      </c>
      <c r="AD40" s="696">
        <v>0</v>
      </c>
      <c r="AE40" s="696">
        <v>0</v>
      </c>
      <c r="AF40" s="696">
        <v>0</v>
      </c>
      <c r="AG40" s="696">
        <v>0</v>
      </c>
      <c r="AH40" s="696">
        <v>0</v>
      </c>
      <c r="AI40" s="696">
        <v>0</v>
      </c>
      <c r="AJ40" s="696">
        <v>0</v>
      </c>
      <c r="AK40" s="696">
        <v>0</v>
      </c>
      <c r="AL40" s="696">
        <v>0</v>
      </c>
      <c r="AM40" s="696">
        <v>0</v>
      </c>
      <c r="AN40" s="696">
        <v>0</v>
      </c>
      <c r="AO40" s="697">
        <v>0</v>
      </c>
      <c r="AP40" s="633"/>
      <c r="AQ40" s="695">
        <v>402527</v>
      </c>
      <c r="AR40" s="696">
        <v>402527</v>
      </c>
      <c r="AS40" s="696">
        <v>402527</v>
      </c>
      <c r="AT40" s="696">
        <v>402527</v>
      </c>
      <c r="AU40" s="696">
        <v>402527</v>
      </c>
      <c r="AV40" s="696">
        <v>402527</v>
      </c>
      <c r="AW40" s="696">
        <v>402527</v>
      </c>
      <c r="AX40" s="696">
        <v>402527</v>
      </c>
      <c r="AY40" s="696">
        <v>357485</v>
      </c>
      <c r="AZ40" s="696">
        <v>357485</v>
      </c>
      <c r="BA40" s="696">
        <v>0</v>
      </c>
      <c r="BB40" s="696">
        <v>0</v>
      </c>
      <c r="BC40" s="696">
        <v>0</v>
      </c>
      <c r="BD40" s="696">
        <v>0</v>
      </c>
      <c r="BE40" s="696">
        <v>0</v>
      </c>
      <c r="BF40" s="696">
        <v>0</v>
      </c>
      <c r="BG40" s="696">
        <v>0</v>
      </c>
      <c r="BH40" s="696">
        <v>0</v>
      </c>
      <c r="BI40" s="696">
        <v>0</v>
      </c>
      <c r="BJ40" s="696">
        <v>0</v>
      </c>
      <c r="BK40" s="696">
        <v>0</v>
      </c>
      <c r="BL40" s="696">
        <v>0</v>
      </c>
      <c r="BM40" s="696">
        <v>0</v>
      </c>
      <c r="BN40" s="696">
        <v>0</v>
      </c>
      <c r="BO40" s="696">
        <v>0</v>
      </c>
      <c r="BP40" s="696">
        <v>0</v>
      </c>
      <c r="BQ40" s="696">
        <v>0</v>
      </c>
      <c r="BR40" s="696">
        <v>0</v>
      </c>
      <c r="BS40" s="696">
        <v>0</v>
      </c>
      <c r="BT40" s="697">
        <v>0</v>
      </c>
      <c r="BU40" s="16"/>
    </row>
    <row r="41" spans="2:73" s="17" customFormat="1" ht="15.75">
      <c r="B41" s="691" t="s">
        <v>820</v>
      </c>
      <c r="C41" s="691" t="s">
        <v>831</v>
      </c>
      <c r="D41" s="691" t="s">
        <v>16</v>
      </c>
      <c r="E41" s="691" t="s">
        <v>822</v>
      </c>
      <c r="F41" s="691" t="s">
        <v>828</v>
      </c>
      <c r="G41" s="691" t="s">
        <v>823</v>
      </c>
      <c r="H41" s="691">
        <v>2011</v>
      </c>
      <c r="I41" s="644"/>
      <c r="J41" s="644" t="s">
        <v>824</v>
      </c>
      <c r="K41" s="633"/>
      <c r="L41" s="695">
        <v>3066.09</v>
      </c>
      <c r="M41" s="696">
        <v>3066.09</v>
      </c>
      <c r="N41" s="696">
        <v>3066.09</v>
      </c>
      <c r="O41" s="696">
        <v>3066.09</v>
      </c>
      <c r="P41" s="696">
        <v>3066.09</v>
      </c>
      <c r="Q41" s="696">
        <v>3066.09</v>
      </c>
      <c r="R41" s="696">
        <v>3066.09</v>
      </c>
      <c r="S41" s="696">
        <v>3066.09</v>
      </c>
      <c r="T41" s="696">
        <v>3066.09</v>
      </c>
      <c r="U41" s="696">
        <v>3066.09</v>
      </c>
      <c r="V41" s="696">
        <v>3066.09</v>
      </c>
      <c r="W41" s="696">
        <v>3066.09</v>
      </c>
      <c r="X41" s="696">
        <v>3066.09</v>
      </c>
      <c r="Y41" s="696">
        <v>0</v>
      </c>
      <c r="Z41" s="696">
        <v>0</v>
      </c>
      <c r="AA41" s="696">
        <v>0</v>
      </c>
      <c r="AB41" s="696">
        <v>0</v>
      </c>
      <c r="AC41" s="696">
        <v>0</v>
      </c>
      <c r="AD41" s="696">
        <v>0</v>
      </c>
      <c r="AE41" s="696">
        <v>0</v>
      </c>
      <c r="AF41" s="696">
        <v>0</v>
      </c>
      <c r="AG41" s="696">
        <v>0</v>
      </c>
      <c r="AH41" s="696">
        <v>0</v>
      </c>
      <c r="AI41" s="696">
        <v>0</v>
      </c>
      <c r="AJ41" s="696">
        <v>0</v>
      </c>
      <c r="AK41" s="696">
        <v>0</v>
      </c>
      <c r="AL41" s="696">
        <v>0</v>
      </c>
      <c r="AM41" s="696">
        <v>0</v>
      </c>
      <c r="AN41" s="696">
        <v>0</v>
      </c>
      <c r="AO41" s="697">
        <v>0</v>
      </c>
      <c r="AP41" s="633"/>
      <c r="AQ41" s="695">
        <v>17700218.579999998</v>
      </c>
      <c r="AR41" s="696">
        <v>17700218.579999998</v>
      </c>
      <c r="AS41" s="696">
        <v>17700218.579999998</v>
      </c>
      <c r="AT41" s="696">
        <v>17700218.579999998</v>
      </c>
      <c r="AU41" s="696">
        <v>17700218.579999998</v>
      </c>
      <c r="AV41" s="696">
        <v>17700218.579999998</v>
      </c>
      <c r="AW41" s="696">
        <v>17700218.579999998</v>
      </c>
      <c r="AX41" s="696">
        <v>17700218.579999998</v>
      </c>
      <c r="AY41" s="696">
        <v>17700218.579999998</v>
      </c>
      <c r="AZ41" s="696">
        <v>17700218.579999998</v>
      </c>
      <c r="BA41" s="696">
        <v>17700218.579999998</v>
      </c>
      <c r="BB41" s="696">
        <v>17700218.579999998</v>
      </c>
      <c r="BC41" s="696">
        <v>17700218.579999998</v>
      </c>
      <c r="BD41" s="696" t="s">
        <v>832</v>
      </c>
      <c r="BE41" s="696" t="s">
        <v>832</v>
      </c>
      <c r="BF41" s="696" t="s">
        <v>832</v>
      </c>
      <c r="BG41" s="696" t="s">
        <v>832</v>
      </c>
      <c r="BH41" s="696" t="s">
        <v>832</v>
      </c>
      <c r="BI41" s="696" t="s">
        <v>832</v>
      </c>
      <c r="BJ41" s="696" t="s">
        <v>832</v>
      </c>
      <c r="BK41" s="696" t="s">
        <v>832</v>
      </c>
      <c r="BL41" s="696" t="s">
        <v>832</v>
      </c>
      <c r="BM41" s="696" t="s">
        <v>832</v>
      </c>
      <c r="BN41" s="696" t="s">
        <v>832</v>
      </c>
      <c r="BO41" s="696" t="s">
        <v>832</v>
      </c>
      <c r="BP41" s="696" t="s">
        <v>832</v>
      </c>
      <c r="BQ41" s="696" t="s">
        <v>832</v>
      </c>
      <c r="BR41" s="696" t="s">
        <v>832</v>
      </c>
      <c r="BS41" s="696" t="s">
        <v>832</v>
      </c>
      <c r="BT41" s="697" t="s">
        <v>832</v>
      </c>
      <c r="BU41" s="16"/>
    </row>
    <row r="42" spans="2:73" s="17" customFormat="1" ht="15.75">
      <c r="B42" s="691" t="s">
        <v>820</v>
      </c>
      <c r="C42" s="691" t="s">
        <v>831</v>
      </c>
      <c r="D42" s="691" t="s">
        <v>17</v>
      </c>
      <c r="E42" s="691" t="s">
        <v>822</v>
      </c>
      <c r="F42" s="691" t="s">
        <v>828</v>
      </c>
      <c r="G42" s="691" t="s">
        <v>823</v>
      </c>
      <c r="H42" s="691">
        <v>2011</v>
      </c>
      <c r="I42" s="644"/>
      <c r="J42" s="644" t="s">
        <v>824</v>
      </c>
      <c r="K42" s="633"/>
      <c r="L42" s="695">
        <v>242.32599999999999</v>
      </c>
      <c r="M42" s="696">
        <v>242.32599999999999</v>
      </c>
      <c r="N42" s="696">
        <v>242.32599999999999</v>
      </c>
      <c r="O42" s="696">
        <v>242.32599999999999</v>
      </c>
      <c r="P42" s="696">
        <v>242.32599999999999</v>
      </c>
      <c r="Q42" s="696">
        <v>242.32599999999999</v>
      </c>
      <c r="R42" s="696">
        <v>242.32599999999999</v>
      </c>
      <c r="S42" s="696">
        <v>242.32599999999999</v>
      </c>
      <c r="T42" s="696">
        <v>242.32599999999999</v>
      </c>
      <c r="U42" s="696">
        <v>242.32599999999999</v>
      </c>
      <c r="V42" s="696">
        <v>242.32599999999999</v>
      </c>
      <c r="W42" s="696">
        <v>242.32599999999999</v>
      </c>
      <c r="X42" s="696">
        <v>242.32599999999999</v>
      </c>
      <c r="Y42" s="696">
        <v>242.32599999999999</v>
      </c>
      <c r="Z42" s="696">
        <v>242.32599999999999</v>
      </c>
      <c r="AA42" s="696">
        <v>177.33500000000001</v>
      </c>
      <c r="AB42" s="696">
        <v>177.33500000000001</v>
      </c>
      <c r="AC42" s="696">
        <v>177.33500000000001</v>
      </c>
      <c r="AD42" s="696">
        <v>177.33500000000001</v>
      </c>
      <c r="AE42" s="696">
        <v>177.33500000000001</v>
      </c>
      <c r="AF42" s="696">
        <v>177.33500000000001</v>
      </c>
      <c r="AG42" s="696">
        <v>177.33500000000001</v>
      </c>
      <c r="AH42" s="696">
        <v>177.33500000000001</v>
      </c>
      <c r="AI42" s="696">
        <v>177.33500000000001</v>
      </c>
      <c r="AJ42" s="696">
        <v>177.33500000000001</v>
      </c>
      <c r="AK42" s="696">
        <v>177.33500000000001</v>
      </c>
      <c r="AL42" s="696">
        <v>0</v>
      </c>
      <c r="AM42" s="696">
        <v>0</v>
      </c>
      <c r="AN42" s="696">
        <v>0</v>
      </c>
      <c r="AO42" s="697">
        <v>0</v>
      </c>
      <c r="AP42" s="633"/>
      <c r="AQ42" s="695">
        <v>1244589</v>
      </c>
      <c r="AR42" s="696">
        <v>1244589</v>
      </c>
      <c r="AS42" s="696">
        <v>1244589</v>
      </c>
      <c r="AT42" s="696">
        <v>1244589</v>
      </c>
      <c r="AU42" s="696">
        <v>1244589</v>
      </c>
      <c r="AV42" s="696">
        <v>1244589</v>
      </c>
      <c r="AW42" s="696">
        <v>1244589</v>
      </c>
      <c r="AX42" s="696">
        <v>1244589</v>
      </c>
      <c r="AY42" s="696">
        <v>1244589</v>
      </c>
      <c r="AZ42" s="696">
        <v>1244589</v>
      </c>
      <c r="BA42" s="696">
        <v>1244589</v>
      </c>
      <c r="BB42" s="696">
        <v>1244589</v>
      </c>
      <c r="BC42" s="696">
        <v>1244589</v>
      </c>
      <c r="BD42" s="696">
        <v>1244589</v>
      </c>
      <c r="BE42" s="696">
        <v>1244589</v>
      </c>
      <c r="BF42" s="696">
        <v>910795</v>
      </c>
      <c r="BG42" s="696">
        <v>910795</v>
      </c>
      <c r="BH42" s="696">
        <v>910795</v>
      </c>
      <c r="BI42" s="696">
        <v>910795</v>
      </c>
      <c r="BJ42" s="696">
        <v>910795</v>
      </c>
      <c r="BK42" s="696">
        <v>910795</v>
      </c>
      <c r="BL42" s="696">
        <v>910795</v>
      </c>
      <c r="BM42" s="696">
        <v>910795</v>
      </c>
      <c r="BN42" s="696">
        <v>910795</v>
      </c>
      <c r="BO42" s="696">
        <v>910795</v>
      </c>
      <c r="BP42" s="696">
        <v>910795</v>
      </c>
      <c r="BQ42" s="696">
        <v>0</v>
      </c>
      <c r="BR42" s="696">
        <v>0</v>
      </c>
      <c r="BS42" s="696">
        <v>0</v>
      </c>
      <c r="BT42" s="697">
        <v>0</v>
      </c>
      <c r="BU42" s="16"/>
    </row>
    <row r="43" spans="2:73" s="17" customFormat="1" ht="15.75">
      <c r="B43" s="691" t="s">
        <v>820</v>
      </c>
      <c r="C43" s="691" t="s">
        <v>826</v>
      </c>
      <c r="D43" s="691" t="s">
        <v>21</v>
      </c>
      <c r="E43" s="691" t="s">
        <v>822</v>
      </c>
      <c r="F43" s="691" t="s">
        <v>833</v>
      </c>
      <c r="G43" s="691" t="s">
        <v>823</v>
      </c>
      <c r="H43" s="691">
        <v>2012</v>
      </c>
      <c r="I43" s="644"/>
      <c r="J43" s="644" t="s">
        <v>834</v>
      </c>
      <c r="K43" s="633"/>
      <c r="L43" s="695">
        <v>0</v>
      </c>
      <c r="M43" s="696">
        <v>549.89858849999996</v>
      </c>
      <c r="N43" s="696">
        <v>549.89859000000001</v>
      </c>
      <c r="O43" s="696">
        <v>533.83344</v>
      </c>
      <c r="P43" s="696">
        <v>467.47813000000002</v>
      </c>
      <c r="Q43" s="696">
        <v>467.47813000000002</v>
      </c>
      <c r="R43" s="696">
        <v>135.90649999999999</v>
      </c>
      <c r="S43" s="696">
        <v>135.90649999999999</v>
      </c>
      <c r="T43" s="696">
        <v>135.76406</v>
      </c>
      <c r="U43" s="696">
        <v>135.76406</v>
      </c>
      <c r="V43" s="696">
        <v>135.76406</v>
      </c>
      <c r="W43" s="696">
        <v>126.67314</v>
      </c>
      <c r="X43" s="696">
        <v>126.67314</v>
      </c>
      <c r="Y43" s="696">
        <v>0</v>
      </c>
      <c r="Z43" s="696">
        <v>0</v>
      </c>
      <c r="AA43" s="696">
        <v>0</v>
      </c>
      <c r="AB43" s="696">
        <v>0</v>
      </c>
      <c r="AC43" s="696">
        <v>0</v>
      </c>
      <c r="AD43" s="696">
        <v>0</v>
      </c>
      <c r="AE43" s="696">
        <v>0</v>
      </c>
      <c r="AF43" s="696">
        <v>0</v>
      </c>
      <c r="AG43" s="696">
        <v>0</v>
      </c>
      <c r="AH43" s="696">
        <v>0</v>
      </c>
      <c r="AI43" s="696">
        <v>0</v>
      </c>
      <c r="AJ43" s="696">
        <v>0</v>
      </c>
      <c r="AK43" s="696">
        <v>0</v>
      </c>
      <c r="AL43" s="696">
        <v>0</v>
      </c>
      <c r="AM43" s="696">
        <v>0</v>
      </c>
      <c r="AN43" s="696">
        <v>0</v>
      </c>
      <c r="AO43" s="697">
        <v>0</v>
      </c>
      <c r="AP43" s="633"/>
      <c r="AQ43" s="695">
        <v>0</v>
      </c>
      <c r="AR43" s="696">
        <v>1875038.3049999999</v>
      </c>
      <c r="AS43" s="696">
        <v>1875038.3049999999</v>
      </c>
      <c r="AT43" s="696">
        <v>1817431.689</v>
      </c>
      <c r="AU43" s="696">
        <v>1557886.906</v>
      </c>
      <c r="AV43" s="696">
        <v>1557886.906</v>
      </c>
      <c r="AW43" s="696">
        <v>508602.15519999998</v>
      </c>
      <c r="AX43" s="696">
        <v>508602.15519999998</v>
      </c>
      <c r="AY43" s="696">
        <v>508459.90730000002</v>
      </c>
      <c r="AZ43" s="696">
        <v>508459.90730000002</v>
      </c>
      <c r="BA43" s="696">
        <v>508459.90730000002</v>
      </c>
      <c r="BB43" s="696">
        <v>419507.32500000001</v>
      </c>
      <c r="BC43" s="696">
        <v>419507.32500000001</v>
      </c>
      <c r="BD43" s="696">
        <v>0</v>
      </c>
      <c r="BE43" s="696">
        <v>0</v>
      </c>
      <c r="BF43" s="696">
        <v>0</v>
      </c>
      <c r="BG43" s="696">
        <v>0</v>
      </c>
      <c r="BH43" s="696">
        <v>0</v>
      </c>
      <c r="BI43" s="696">
        <v>0</v>
      </c>
      <c r="BJ43" s="696">
        <v>0</v>
      </c>
      <c r="BK43" s="696">
        <v>0</v>
      </c>
      <c r="BL43" s="696">
        <v>0</v>
      </c>
      <c r="BM43" s="696">
        <v>0</v>
      </c>
      <c r="BN43" s="696">
        <v>0</v>
      </c>
      <c r="BO43" s="696">
        <v>0</v>
      </c>
      <c r="BP43" s="696">
        <v>0</v>
      </c>
      <c r="BQ43" s="696">
        <v>0</v>
      </c>
      <c r="BR43" s="696">
        <v>0</v>
      </c>
      <c r="BS43" s="696">
        <v>0</v>
      </c>
      <c r="BT43" s="697">
        <v>0</v>
      </c>
      <c r="BU43" s="16"/>
    </row>
    <row r="44" spans="2:73" s="17" customFormat="1" ht="15.75">
      <c r="B44" s="691" t="s">
        <v>820</v>
      </c>
      <c r="C44" s="691" t="s">
        <v>826</v>
      </c>
      <c r="D44" s="691" t="s">
        <v>22</v>
      </c>
      <c r="E44" s="691" t="s">
        <v>822</v>
      </c>
      <c r="F44" s="691" t="s">
        <v>833</v>
      </c>
      <c r="G44" s="691" t="s">
        <v>823</v>
      </c>
      <c r="H44" s="691">
        <v>2012</v>
      </c>
      <c r="I44" s="644"/>
      <c r="J44" s="644" t="s">
        <v>834</v>
      </c>
      <c r="K44" s="633"/>
      <c r="L44" s="695">
        <v>0</v>
      </c>
      <c r="M44" s="696">
        <v>1659.1894830000001</v>
      </c>
      <c r="N44" s="696">
        <v>1640.4593</v>
      </c>
      <c r="O44" s="696">
        <v>1596.5565999999999</v>
      </c>
      <c r="P44" s="696">
        <v>1567.7062000000001</v>
      </c>
      <c r="Q44" s="696">
        <v>1565.0146999999999</v>
      </c>
      <c r="R44" s="696">
        <v>1417.865</v>
      </c>
      <c r="S44" s="696">
        <v>1389.8258000000001</v>
      </c>
      <c r="T44" s="696">
        <v>1384.9793999999999</v>
      </c>
      <c r="U44" s="696">
        <v>1329.8068000000001</v>
      </c>
      <c r="V44" s="696">
        <v>998.82539999999995</v>
      </c>
      <c r="W44" s="696">
        <v>969.17318999999998</v>
      </c>
      <c r="X44" s="696">
        <v>969.17318999999998</v>
      </c>
      <c r="Y44" s="696">
        <v>490.17209000000003</v>
      </c>
      <c r="Z44" s="696">
        <v>337.01805999999999</v>
      </c>
      <c r="AA44" s="696">
        <v>337.01805999999999</v>
      </c>
      <c r="AB44" s="696">
        <v>70.966527999999997</v>
      </c>
      <c r="AC44" s="696">
        <v>63.074945</v>
      </c>
      <c r="AD44" s="696">
        <v>63.074945</v>
      </c>
      <c r="AE44" s="696">
        <v>63.074945</v>
      </c>
      <c r="AF44" s="696">
        <v>63.074945</v>
      </c>
      <c r="AG44" s="696">
        <v>0</v>
      </c>
      <c r="AH44" s="696">
        <v>0</v>
      </c>
      <c r="AI44" s="696">
        <v>0</v>
      </c>
      <c r="AJ44" s="696">
        <v>0</v>
      </c>
      <c r="AK44" s="696">
        <v>0</v>
      </c>
      <c r="AL44" s="696">
        <v>0</v>
      </c>
      <c r="AM44" s="696">
        <v>0</v>
      </c>
      <c r="AN44" s="696">
        <v>0</v>
      </c>
      <c r="AO44" s="697">
        <v>0</v>
      </c>
      <c r="AP44" s="633"/>
      <c r="AQ44" s="695">
        <v>0</v>
      </c>
      <c r="AR44" s="696">
        <v>9600470.7829999998</v>
      </c>
      <c r="AS44" s="696">
        <v>9532534.7170000002</v>
      </c>
      <c r="AT44" s="696">
        <v>9389578.6699999999</v>
      </c>
      <c r="AU44" s="696">
        <v>9295397.3839999996</v>
      </c>
      <c r="AV44" s="696">
        <v>9282626.2809999995</v>
      </c>
      <c r="AW44" s="696">
        <v>8799101.7379999999</v>
      </c>
      <c r="AX44" s="696">
        <v>8577352.6909999996</v>
      </c>
      <c r="AY44" s="696">
        <v>8546487.8379999995</v>
      </c>
      <c r="AZ44" s="696">
        <v>8314197.1720000003</v>
      </c>
      <c r="BA44" s="696">
        <v>6213056.1529999999</v>
      </c>
      <c r="BB44" s="696">
        <v>5712947.7050000001</v>
      </c>
      <c r="BC44" s="696">
        <v>5503478.0980000002</v>
      </c>
      <c r="BD44" s="696">
        <v>2658264.466</v>
      </c>
      <c r="BE44" s="696">
        <v>2159451.3760000002</v>
      </c>
      <c r="BF44" s="696">
        <v>2159451.3760000002</v>
      </c>
      <c r="BG44" s="696">
        <v>212835.67110000001</v>
      </c>
      <c r="BH44" s="696">
        <v>196882.28</v>
      </c>
      <c r="BI44" s="696">
        <v>196882.28</v>
      </c>
      <c r="BJ44" s="696">
        <v>196882.277</v>
      </c>
      <c r="BK44" s="696">
        <v>196882.28</v>
      </c>
      <c r="BL44" s="696">
        <v>0</v>
      </c>
      <c r="BM44" s="696">
        <v>0</v>
      </c>
      <c r="BN44" s="696">
        <v>0</v>
      </c>
      <c r="BO44" s="696">
        <v>0</v>
      </c>
      <c r="BP44" s="696">
        <v>0</v>
      </c>
      <c r="BQ44" s="696">
        <v>0</v>
      </c>
      <c r="BR44" s="696">
        <v>0</v>
      </c>
      <c r="BS44" s="696">
        <v>0</v>
      </c>
      <c r="BT44" s="697">
        <v>0</v>
      </c>
      <c r="BU44" s="16"/>
    </row>
    <row r="45" spans="2:73" s="17" customFormat="1" ht="15.75">
      <c r="B45" s="691" t="s">
        <v>820</v>
      </c>
      <c r="C45" s="691" t="s">
        <v>826</v>
      </c>
      <c r="D45" s="691" t="s">
        <v>20</v>
      </c>
      <c r="E45" s="691" t="s">
        <v>822</v>
      </c>
      <c r="F45" s="691" t="s">
        <v>833</v>
      </c>
      <c r="G45" s="691" t="s">
        <v>823</v>
      </c>
      <c r="H45" s="691">
        <v>2012</v>
      </c>
      <c r="I45" s="644"/>
      <c r="J45" s="644" t="s">
        <v>834</v>
      </c>
      <c r="K45" s="633"/>
      <c r="L45" s="695">
        <v>0</v>
      </c>
      <c r="M45" s="696">
        <v>15.531523890000001</v>
      </c>
      <c r="N45" s="696">
        <v>15.531523999999999</v>
      </c>
      <c r="O45" s="696">
        <v>15.531523999999999</v>
      </c>
      <c r="P45" s="696">
        <v>15.531523999999999</v>
      </c>
      <c r="Q45" s="696">
        <v>0</v>
      </c>
      <c r="R45" s="696">
        <v>0</v>
      </c>
      <c r="S45" s="696">
        <v>0</v>
      </c>
      <c r="T45" s="696">
        <v>0</v>
      </c>
      <c r="U45" s="696">
        <v>0</v>
      </c>
      <c r="V45" s="696">
        <v>0</v>
      </c>
      <c r="W45" s="696">
        <v>0</v>
      </c>
      <c r="X45" s="696">
        <v>0</v>
      </c>
      <c r="Y45" s="696">
        <v>0</v>
      </c>
      <c r="Z45" s="696">
        <v>0</v>
      </c>
      <c r="AA45" s="696">
        <v>0</v>
      </c>
      <c r="AB45" s="696">
        <v>0</v>
      </c>
      <c r="AC45" s="696">
        <v>0</v>
      </c>
      <c r="AD45" s="696">
        <v>0</v>
      </c>
      <c r="AE45" s="696">
        <v>0</v>
      </c>
      <c r="AF45" s="696">
        <v>0</v>
      </c>
      <c r="AG45" s="696">
        <v>0</v>
      </c>
      <c r="AH45" s="696">
        <v>0</v>
      </c>
      <c r="AI45" s="696">
        <v>0</v>
      </c>
      <c r="AJ45" s="696">
        <v>0</v>
      </c>
      <c r="AK45" s="696">
        <v>0</v>
      </c>
      <c r="AL45" s="696">
        <v>0</v>
      </c>
      <c r="AM45" s="696">
        <v>0</v>
      </c>
      <c r="AN45" s="696">
        <v>0</v>
      </c>
      <c r="AO45" s="697">
        <v>0</v>
      </c>
      <c r="AP45" s="633"/>
      <c r="AQ45" s="695">
        <v>0</v>
      </c>
      <c r="AR45" s="696">
        <v>75528.763389999993</v>
      </c>
      <c r="AS45" s="696">
        <v>75528.763389999993</v>
      </c>
      <c r="AT45" s="696">
        <v>75528.763389999993</v>
      </c>
      <c r="AU45" s="696">
        <v>75528.763389999993</v>
      </c>
      <c r="AV45" s="696">
        <v>0</v>
      </c>
      <c r="AW45" s="696">
        <v>0</v>
      </c>
      <c r="AX45" s="696">
        <v>0</v>
      </c>
      <c r="AY45" s="696">
        <v>0</v>
      </c>
      <c r="AZ45" s="696">
        <v>0</v>
      </c>
      <c r="BA45" s="696">
        <v>0</v>
      </c>
      <c r="BB45" s="696">
        <v>0</v>
      </c>
      <c r="BC45" s="696">
        <v>0</v>
      </c>
      <c r="BD45" s="696">
        <v>0</v>
      </c>
      <c r="BE45" s="696">
        <v>0</v>
      </c>
      <c r="BF45" s="696">
        <v>0</v>
      </c>
      <c r="BG45" s="696">
        <v>0</v>
      </c>
      <c r="BH45" s="696">
        <v>0</v>
      </c>
      <c r="BI45" s="696">
        <v>0</v>
      </c>
      <c r="BJ45" s="696">
        <v>0</v>
      </c>
      <c r="BK45" s="696">
        <v>0</v>
      </c>
      <c r="BL45" s="696">
        <v>0</v>
      </c>
      <c r="BM45" s="696">
        <v>0</v>
      </c>
      <c r="BN45" s="696">
        <v>0</v>
      </c>
      <c r="BO45" s="696">
        <v>0</v>
      </c>
      <c r="BP45" s="696">
        <v>0</v>
      </c>
      <c r="BQ45" s="696">
        <v>0</v>
      </c>
      <c r="BR45" s="696">
        <v>0</v>
      </c>
      <c r="BS45" s="696">
        <v>0</v>
      </c>
      <c r="BT45" s="697">
        <v>0</v>
      </c>
      <c r="BU45" s="16"/>
    </row>
    <row r="46" spans="2:73" s="17" customFormat="1" ht="15.75">
      <c r="B46" s="691" t="s">
        <v>820</v>
      </c>
      <c r="C46" s="691" t="s">
        <v>826</v>
      </c>
      <c r="D46" s="691" t="s">
        <v>17</v>
      </c>
      <c r="E46" s="691" t="s">
        <v>822</v>
      </c>
      <c r="F46" s="691" t="s">
        <v>833</v>
      </c>
      <c r="G46" s="691" t="s">
        <v>823</v>
      </c>
      <c r="H46" s="691">
        <v>2012</v>
      </c>
      <c r="I46" s="644"/>
      <c r="J46" s="644" t="s">
        <v>834</v>
      </c>
      <c r="K46" s="633"/>
      <c r="L46" s="695">
        <v>0</v>
      </c>
      <c r="M46" s="696">
        <v>0.18522</v>
      </c>
      <c r="N46" s="696">
        <v>0.18522</v>
      </c>
      <c r="O46" s="696">
        <v>0.18522</v>
      </c>
      <c r="P46" s="696">
        <v>0.18522</v>
      </c>
      <c r="Q46" s="696">
        <v>0.18522</v>
      </c>
      <c r="R46" s="696">
        <v>0.18522</v>
      </c>
      <c r="S46" s="696">
        <v>0.18522</v>
      </c>
      <c r="T46" s="696">
        <v>0.18522</v>
      </c>
      <c r="U46" s="696">
        <v>0.18522</v>
      </c>
      <c r="V46" s="696">
        <v>0.18522</v>
      </c>
      <c r="W46" s="696">
        <v>0.18522</v>
      </c>
      <c r="X46" s="696">
        <v>0.18522</v>
      </c>
      <c r="Y46" s="696">
        <v>0.18522</v>
      </c>
      <c r="Z46" s="696">
        <v>0.18522</v>
      </c>
      <c r="AA46" s="696">
        <v>0</v>
      </c>
      <c r="AB46" s="696">
        <v>0</v>
      </c>
      <c r="AC46" s="696">
        <v>0</v>
      </c>
      <c r="AD46" s="696">
        <v>0</v>
      </c>
      <c r="AE46" s="696">
        <v>0</v>
      </c>
      <c r="AF46" s="696">
        <v>0</v>
      </c>
      <c r="AG46" s="696">
        <v>0</v>
      </c>
      <c r="AH46" s="696">
        <v>0</v>
      </c>
      <c r="AI46" s="696">
        <v>0</v>
      </c>
      <c r="AJ46" s="696">
        <v>0</v>
      </c>
      <c r="AK46" s="696">
        <v>0</v>
      </c>
      <c r="AL46" s="696">
        <v>0</v>
      </c>
      <c r="AM46" s="696">
        <v>0</v>
      </c>
      <c r="AN46" s="696">
        <v>0</v>
      </c>
      <c r="AO46" s="697">
        <v>0</v>
      </c>
      <c r="AP46" s="633"/>
      <c r="AQ46" s="695">
        <v>0</v>
      </c>
      <c r="AR46" s="696">
        <v>1330.84</v>
      </c>
      <c r="AS46" s="696">
        <v>1330.84</v>
      </c>
      <c r="AT46" s="696">
        <v>1330.84</v>
      </c>
      <c r="AU46" s="696">
        <v>1330.84</v>
      </c>
      <c r="AV46" s="696">
        <v>1330.84</v>
      </c>
      <c r="AW46" s="696">
        <v>1330.84</v>
      </c>
      <c r="AX46" s="696">
        <v>1330.84</v>
      </c>
      <c r="AY46" s="696">
        <v>1330.84</v>
      </c>
      <c r="AZ46" s="696">
        <v>1330.84</v>
      </c>
      <c r="BA46" s="696">
        <v>1330.84</v>
      </c>
      <c r="BB46" s="696">
        <v>1330.84</v>
      </c>
      <c r="BC46" s="696">
        <v>1330.84</v>
      </c>
      <c r="BD46" s="696">
        <v>1330.84</v>
      </c>
      <c r="BE46" s="696">
        <v>1330.84</v>
      </c>
      <c r="BF46" s="696">
        <v>0</v>
      </c>
      <c r="BG46" s="696">
        <v>0</v>
      </c>
      <c r="BH46" s="696">
        <v>0</v>
      </c>
      <c r="BI46" s="696">
        <v>0</v>
      </c>
      <c r="BJ46" s="696">
        <v>0</v>
      </c>
      <c r="BK46" s="696">
        <v>0</v>
      </c>
      <c r="BL46" s="696">
        <v>0</v>
      </c>
      <c r="BM46" s="696">
        <v>0</v>
      </c>
      <c r="BN46" s="696">
        <v>0</v>
      </c>
      <c r="BO46" s="696">
        <v>0</v>
      </c>
      <c r="BP46" s="696">
        <v>0</v>
      </c>
      <c r="BQ46" s="696">
        <v>0</v>
      </c>
      <c r="BR46" s="696">
        <v>0</v>
      </c>
      <c r="BS46" s="696">
        <v>0</v>
      </c>
      <c r="BT46" s="697">
        <v>0</v>
      </c>
      <c r="BU46" s="16"/>
    </row>
    <row r="47" spans="2:73" s="17" customFormat="1" ht="15.75">
      <c r="B47" s="691" t="s">
        <v>820</v>
      </c>
      <c r="C47" s="691" t="s">
        <v>821</v>
      </c>
      <c r="D47" s="691" t="s">
        <v>2</v>
      </c>
      <c r="E47" s="691" t="s">
        <v>822</v>
      </c>
      <c r="F47" s="691" t="s">
        <v>29</v>
      </c>
      <c r="G47" s="691" t="s">
        <v>823</v>
      </c>
      <c r="H47" s="691">
        <v>2012</v>
      </c>
      <c r="I47" s="644"/>
      <c r="J47" s="644" t="s">
        <v>834</v>
      </c>
      <c r="K47" s="633"/>
      <c r="L47" s="695">
        <v>0</v>
      </c>
      <c r="M47" s="696">
        <v>19.133084369999999</v>
      </c>
      <c r="N47" s="696">
        <v>19.133084</v>
      </c>
      <c r="O47" s="696">
        <v>19.133084</v>
      </c>
      <c r="P47" s="696">
        <v>18.79203</v>
      </c>
      <c r="Q47" s="696">
        <v>0</v>
      </c>
      <c r="R47" s="696">
        <v>0</v>
      </c>
      <c r="S47" s="696">
        <v>0</v>
      </c>
      <c r="T47" s="696">
        <v>0</v>
      </c>
      <c r="U47" s="696">
        <v>0</v>
      </c>
      <c r="V47" s="696">
        <v>0</v>
      </c>
      <c r="W47" s="696">
        <v>0</v>
      </c>
      <c r="X47" s="696">
        <v>0</v>
      </c>
      <c r="Y47" s="696">
        <v>0</v>
      </c>
      <c r="Z47" s="696">
        <v>0</v>
      </c>
      <c r="AA47" s="696">
        <v>0</v>
      </c>
      <c r="AB47" s="696">
        <v>0</v>
      </c>
      <c r="AC47" s="696">
        <v>0</v>
      </c>
      <c r="AD47" s="696">
        <v>0</v>
      </c>
      <c r="AE47" s="696">
        <v>0</v>
      </c>
      <c r="AF47" s="696">
        <v>0</v>
      </c>
      <c r="AG47" s="696">
        <v>0</v>
      </c>
      <c r="AH47" s="696">
        <v>0</v>
      </c>
      <c r="AI47" s="696">
        <v>0</v>
      </c>
      <c r="AJ47" s="696">
        <v>0</v>
      </c>
      <c r="AK47" s="696">
        <v>0</v>
      </c>
      <c r="AL47" s="696">
        <v>0</v>
      </c>
      <c r="AM47" s="696">
        <v>0</v>
      </c>
      <c r="AN47" s="696">
        <v>0</v>
      </c>
      <c r="AO47" s="697">
        <v>0</v>
      </c>
      <c r="AP47" s="633"/>
      <c r="AQ47" s="695">
        <v>0</v>
      </c>
      <c r="AR47" s="696">
        <v>33812.339469999999</v>
      </c>
      <c r="AS47" s="696">
        <v>33812.339469999999</v>
      </c>
      <c r="AT47" s="696">
        <v>33812.339469999999</v>
      </c>
      <c r="AU47" s="696">
        <v>33507.349829999999</v>
      </c>
      <c r="AV47" s="696">
        <v>0</v>
      </c>
      <c r="AW47" s="696">
        <v>0</v>
      </c>
      <c r="AX47" s="696">
        <v>0</v>
      </c>
      <c r="AY47" s="696">
        <v>0</v>
      </c>
      <c r="AZ47" s="696">
        <v>0</v>
      </c>
      <c r="BA47" s="696">
        <v>0</v>
      </c>
      <c r="BB47" s="696">
        <v>0</v>
      </c>
      <c r="BC47" s="696">
        <v>0</v>
      </c>
      <c r="BD47" s="696">
        <v>0</v>
      </c>
      <c r="BE47" s="696">
        <v>0</v>
      </c>
      <c r="BF47" s="696">
        <v>0</v>
      </c>
      <c r="BG47" s="696">
        <v>0</v>
      </c>
      <c r="BH47" s="696">
        <v>0</v>
      </c>
      <c r="BI47" s="696">
        <v>0</v>
      </c>
      <c r="BJ47" s="696">
        <v>0</v>
      </c>
      <c r="BK47" s="696">
        <v>0</v>
      </c>
      <c r="BL47" s="696">
        <v>0</v>
      </c>
      <c r="BM47" s="696">
        <v>0</v>
      </c>
      <c r="BN47" s="696">
        <v>0</v>
      </c>
      <c r="BO47" s="696">
        <v>0</v>
      </c>
      <c r="BP47" s="696">
        <v>0</v>
      </c>
      <c r="BQ47" s="696">
        <v>0</v>
      </c>
      <c r="BR47" s="696">
        <v>0</v>
      </c>
      <c r="BS47" s="696">
        <v>0</v>
      </c>
      <c r="BT47" s="697">
        <v>0</v>
      </c>
      <c r="BU47" s="16"/>
    </row>
    <row r="48" spans="2:73" s="17" customFormat="1" ht="15.75">
      <c r="B48" s="691" t="s">
        <v>820</v>
      </c>
      <c r="C48" s="691" t="s">
        <v>821</v>
      </c>
      <c r="D48" s="691" t="s">
        <v>1</v>
      </c>
      <c r="E48" s="691" t="s">
        <v>822</v>
      </c>
      <c r="F48" s="691" t="s">
        <v>29</v>
      </c>
      <c r="G48" s="691" t="s">
        <v>823</v>
      </c>
      <c r="H48" s="691">
        <v>2012</v>
      </c>
      <c r="I48" s="644"/>
      <c r="J48" s="644" t="s">
        <v>834</v>
      </c>
      <c r="K48" s="633"/>
      <c r="L48" s="695">
        <v>0</v>
      </c>
      <c r="M48" s="696">
        <v>95.591792600000005</v>
      </c>
      <c r="N48" s="696">
        <v>95.591792999999996</v>
      </c>
      <c r="O48" s="696">
        <v>95.591792999999996</v>
      </c>
      <c r="P48" s="696">
        <v>92.955903000000006</v>
      </c>
      <c r="Q48" s="696">
        <v>51.215915000000003</v>
      </c>
      <c r="R48" s="696">
        <v>0</v>
      </c>
      <c r="S48" s="696">
        <v>0</v>
      </c>
      <c r="T48" s="696">
        <v>0</v>
      </c>
      <c r="U48" s="696">
        <v>0</v>
      </c>
      <c r="V48" s="696">
        <v>0</v>
      </c>
      <c r="W48" s="696">
        <v>0</v>
      </c>
      <c r="X48" s="696">
        <v>0</v>
      </c>
      <c r="Y48" s="696">
        <v>0</v>
      </c>
      <c r="Z48" s="696">
        <v>0</v>
      </c>
      <c r="AA48" s="696">
        <v>0</v>
      </c>
      <c r="AB48" s="696">
        <v>0</v>
      </c>
      <c r="AC48" s="696">
        <v>0</v>
      </c>
      <c r="AD48" s="696">
        <v>0</v>
      </c>
      <c r="AE48" s="696">
        <v>0</v>
      </c>
      <c r="AF48" s="696">
        <v>0</v>
      </c>
      <c r="AG48" s="696">
        <v>0</v>
      </c>
      <c r="AH48" s="696">
        <v>0</v>
      </c>
      <c r="AI48" s="696">
        <v>0</v>
      </c>
      <c r="AJ48" s="696">
        <v>0</v>
      </c>
      <c r="AK48" s="696">
        <v>0</v>
      </c>
      <c r="AL48" s="696">
        <v>0</v>
      </c>
      <c r="AM48" s="696">
        <v>0</v>
      </c>
      <c r="AN48" s="696">
        <v>0</v>
      </c>
      <c r="AO48" s="697">
        <v>0</v>
      </c>
      <c r="AP48" s="633"/>
      <c r="AQ48" s="695">
        <v>0</v>
      </c>
      <c r="AR48" s="696">
        <v>669778.14720000001</v>
      </c>
      <c r="AS48" s="696">
        <v>669778.14720000001</v>
      </c>
      <c r="AT48" s="696">
        <v>669778.14720000001</v>
      </c>
      <c r="AU48" s="696">
        <v>667420.99100000004</v>
      </c>
      <c r="AV48" s="696">
        <v>389534.70510000002</v>
      </c>
      <c r="AW48" s="696">
        <v>0</v>
      </c>
      <c r="AX48" s="696">
        <v>0</v>
      </c>
      <c r="AY48" s="696">
        <v>0</v>
      </c>
      <c r="AZ48" s="696">
        <v>0</v>
      </c>
      <c r="BA48" s="696">
        <v>0</v>
      </c>
      <c r="BB48" s="696">
        <v>0</v>
      </c>
      <c r="BC48" s="696">
        <v>0</v>
      </c>
      <c r="BD48" s="696">
        <v>0</v>
      </c>
      <c r="BE48" s="696">
        <v>0</v>
      </c>
      <c r="BF48" s="696">
        <v>0</v>
      </c>
      <c r="BG48" s="696">
        <v>0</v>
      </c>
      <c r="BH48" s="696">
        <v>0</v>
      </c>
      <c r="BI48" s="696">
        <v>0</v>
      </c>
      <c r="BJ48" s="696">
        <v>0</v>
      </c>
      <c r="BK48" s="696">
        <v>0</v>
      </c>
      <c r="BL48" s="696">
        <v>0</v>
      </c>
      <c r="BM48" s="696">
        <v>0</v>
      </c>
      <c r="BN48" s="696">
        <v>0</v>
      </c>
      <c r="BO48" s="696">
        <v>0</v>
      </c>
      <c r="BP48" s="696">
        <v>0</v>
      </c>
      <c r="BQ48" s="696">
        <v>0</v>
      </c>
      <c r="BR48" s="696">
        <v>0</v>
      </c>
      <c r="BS48" s="696">
        <v>0</v>
      </c>
      <c r="BT48" s="697">
        <v>0</v>
      </c>
      <c r="BU48" s="16"/>
    </row>
    <row r="49" spans="2:73" s="17" customFormat="1" ht="15.75">
      <c r="B49" s="691" t="s">
        <v>820</v>
      </c>
      <c r="C49" s="691" t="s">
        <v>821</v>
      </c>
      <c r="D49" s="691" t="s">
        <v>5</v>
      </c>
      <c r="E49" s="691" t="s">
        <v>822</v>
      </c>
      <c r="F49" s="691" t="s">
        <v>29</v>
      </c>
      <c r="G49" s="691" t="s">
        <v>823</v>
      </c>
      <c r="H49" s="691">
        <v>2012</v>
      </c>
      <c r="I49" s="644"/>
      <c r="J49" s="644" t="s">
        <v>834</v>
      </c>
      <c r="K49" s="633"/>
      <c r="L49" s="695">
        <v>0</v>
      </c>
      <c r="M49" s="696">
        <v>59.83350944</v>
      </c>
      <c r="N49" s="696">
        <v>59.833508999999999</v>
      </c>
      <c r="O49" s="696">
        <v>59.833508999999999</v>
      </c>
      <c r="P49" s="696">
        <v>59.833508999999999</v>
      </c>
      <c r="Q49" s="696">
        <v>54.766767000000002</v>
      </c>
      <c r="R49" s="696">
        <v>46.345590999999999</v>
      </c>
      <c r="S49" s="696">
        <v>34.695833999999998</v>
      </c>
      <c r="T49" s="696">
        <v>34.567731999999999</v>
      </c>
      <c r="U49" s="696">
        <v>34.567731999999999</v>
      </c>
      <c r="V49" s="696">
        <v>22.293112000000001</v>
      </c>
      <c r="W49" s="696">
        <v>8.7219394000000001</v>
      </c>
      <c r="X49" s="696">
        <v>8.7211736000000002</v>
      </c>
      <c r="Y49" s="696">
        <v>8.7211736000000002</v>
      </c>
      <c r="Z49" s="696">
        <v>8.5715119000000008</v>
      </c>
      <c r="AA49" s="696">
        <v>8.5715119000000008</v>
      </c>
      <c r="AB49" s="696">
        <v>8.3585470999999991</v>
      </c>
      <c r="AC49" s="696">
        <v>2.3452470999999999</v>
      </c>
      <c r="AD49" s="696">
        <v>2.3452470999999999</v>
      </c>
      <c r="AE49" s="696">
        <v>2.3452470999999999</v>
      </c>
      <c r="AF49" s="696">
        <v>2.3452470999999999</v>
      </c>
      <c r="AG49" s="696">
        <v>0</v>
      </c>
      <c r="AH49" s="696">
        <v>0</v>
      </c>
      <c r="AI49" s="696">
        <v>0</v>
      </c>
      <c r="AJ49" s="696">
        <v>0</v>
      </c>
      <c r="AK49" s="696">
        <v>0</v>
      </c>
      <c r="AL49" s="696">
        <v>0</v>
      </c>
      <c r="AM49" s="696">
        <v>0</v>
      </c>
      <c r="AN49" s="696">
        <v>0</v>
      </c>
      <c r="AO49" s="697">
        <v>0</v>
      </c>
      <c r="AP49" s="633"/>
      <c r="AQ49" s="695">
        <v>0</v>
      </c>
      <c r="AR49" s="696">
        <v>1082742.9469999999</v>
      </c>
      <c r="AS49" s="696">
        <v>1082742.9469999999</v>
      </c>
      <c r="AT49" s="696">
        <v>1082742.9469999999</v>
      </c>
      <c r="AU49" s="696">
        <v>1082742.9469999999</v>
      </c>
      <c r="AV49" s="696">
        <v>973317.03</v>
      </c>
      <c r="AW49" s="696">
        <v>791445.7683</v>
      </c>
      <c r="AX49" s="696">
        <v>539847.18740000005</v>
      </c>
      <c r="AY49" s="696">
        <v>538725.0159</v>
      </c>
      <c r="AZ49" s="696">
        <v>538725.0159</v>
      </c>
      <c r="BA49" s="696">
        <v>273631.31280000001</v>
      </c>
      <c r="BB49" s="696">
        <v>203070.1251</v>
      </c>
      <c r="BC49" s="696">
        <v>196759.03880000001</v>
      </c>
      <c r="BD49" s="696">
        <v>196759.03880000001</v>
      </c>
      <c r="BE49" s="696">
        <v>183022.32860000001</v>
      </c>
      <c r="BF49" s="696">
        <v>183022.32860000001</v>
      </c>
      <c r="BG49" s="696">
        <v>180518.67329999999</v>
      </c>
      <c r="BH49" s="696">
        <v>50650.057999999997</v>
      </c>
      <c r="BI49" s="696">
        <v>50650.057999999997</v>
      </c>
      <c r="BJ49" s="696">
        <v>50650.057800000002</v>
      </c>
      <c r="BK49" s="696">
        <v>50650.057999999997</v>
      </c>
      <c r="BL49" s="696">
        <v>0</v>
      </c>
      <c r="BM49" s="696">
        <v>0</v>
      </c>
      <c r="BN49" s="696">
        <v>0</v>
      </c>
      <c r="BO49" s="696">
        <v>0</v>
      </c>
      <c r="BP49" s="696">
        <v>0</v>
      </c>
      <c r="BQ49" s="696">
        <v>0</v>
      </c>
      <c r="BR49" s="696">
        <v>0</v>
      </c>
      <c r="BS49" s="696">
        <v>0</v>
      </c>
      <c r="BT49" s="697">
        <v>0</v>
      </c>
      <c r="BU49" s="16"/>
    </row>
    <row r="50" spans="2:73" s="17" customFormat="1" ht="15.75">
      <c r="B50" s="691" t="s">
        <v>820</v>
      </c>
      <c r="C50" s="691" t="s">
        <v>821</v>
      </c>
      <c r="D50" s="691" t="s">
        <v>4</v>
      </c>
      <c r="E50" s="691" t="s">
        <v>822</v>
      </c>
      <c r="F50" s="691" t="s">
        <v>29</v>
      </c>
      <c r="G50" s="691" t="s">
        <v>823</v>
      </c>
      <c r="H50" s="691">
        <v>2012</v>
      </c>
      <c r="I50" s="644"/>
      <c r="J50" s="644" t="s">
        <v>834</v>
      </c>
      <c r="K50" s="633"/>
      <c r="L50" s="695">
        <v>0</v>
      </c>
      <c r="M50" s="696">
        <v>9.3153559450000003</v>
      </c>
      <c r="N50" s="696">
        <v>9.3153559000000001</v>
      </c>
      <c r="O50" s="696">
        <v>9.3153559000000001</v>
      </c>
      <c r="P50" s="696">
        <v>9.3153559000000001</v>
      </c>
      <c r="Q50" s="696">
        <v>9.2760338000000004</v>
      </c>
      <c r="R50" s="696">
        <v>9.2760338000000004</v>
      </c>
      <c r="S50" s="696">
        <v>7.9119766</v>
      </c>
      <c r="T50" s="696">
        <v>7.8954582000000002</v>
      </c>
      <c r="U50" s="696">
        <v>7.8954582000000002</v>
      </c>
      <c r="V50" s="696">
        <v>7.8954582000000002</v>
      </c>
      <c r="W50" s="696">
        <v>0.14523449999999999</v>
      </c>
      <c r="X50" s="696">
        <v>0.1451345</v>
      </c>
      <c r="Y50" s="696">
        <v>0.1451345</v>
      </c>
      <c r="Z50" s="696">
        <v>0.13990830000000001</v>
      </c>
      <c r="AA50" s="696">
        <v>0.13990830000000001</v>
      </c>
      <c r="AB50" s="696">
        <v>0.13068540000000001</v>
      </c>
      <c r="AC50" s="696">
        <v>0</v>
      </c>
      <c r="AD50" s="696">
        <v>0</v>
      </c>
      <c r="AE50" s="696">
        <v>0</v>
      </c>
      <c r="AF50" s="696">
        <v>0</v>
      </c>
      <c r="AG50" s="696">
        <v>0</v>
      </c>
      <c r="AH50" s="696">
        <v>0</v>
      </c>
      <c r="AI50" s="696">
        <v>0</v>
      </c>
      <c r="AJ50" s="696">
        <v>0</v>
      </c>
      <c r="AK50" s="696">
        <v>0</v>
      </c>
      <c r="AL50" s="696">
        <v>0</v>
      </c>
      <c r="AM50" s="696">
        <v>0</v>
      </c>
      <c r="AN50" s="696">
        <v>0</v>
      </c>
      <c r="AO50" s="697">
        <v>0</v>
      </c>
      <c r="AP50" s="633"/>
      <c r="AQ50" s="695">
        <v>0</v>
      </c>
      <c r="AR50" s="696">
        <v>56527.205139999998</v>
      </c>
      <c r="AS50" s="696">
        <v>56527.205139999998</v>
      </c>
      <c r="AT50" s="696">
        <v>56527.205139999998</v>
      </c>
      <c r="AU50" s="696">
        <v>56527.205139999998</v>
      </c>
      <c r="AV50" s="696">
        <v>55677.969270000001</v>
      </c>
      <c r="AW50" s="696">
        <v>55677.969270000001</v>
      </c>
      <c r="AX50" s="696">
        <v>26218.566459999998</v>
      </c>
      <c r="AY50" s="696">
        <v>26073.865389999999</v>
      </c>
      <c r="AZ50" s="696">
        <v>26073.865389999999</v>
      </c>
      <c r="BA50" s="696">
        <v>26073.865389999999</v>
      </c>
      <c r="BB50" s="696">
        <v>4234.7954129999998</v>
      </c>
      <c r="BC50" s="696">
        <v>3410.509051</v>
      </c>
      <c r="BD50" s="696">
        <v>3410.509051</v>
      </c>
      <c r="BE50" s="696">
        <v>2930.8256019999999</v>
      </c>
      <c r="BF50" s="696">
        <v>2930.8256019999999</v>
      </c>
      <c r="BG50" s="696">
        <v>2822.3995850000001</v>
      </c>
      <c r="BH50" s="696">
        <v>0</v>
      </c>
      <c r="BI50" s="696">
        <v>0</v>
      </c>
      <c r="BJ50" s="696">
        <v>0</v>
      </c>
      <c r="BK50" s="696">
        <v>0</v>
      </c>
      <c r="BL50" s="696">
        <v>0</v>
      </c>
      <c r="BM50" s="696">
        <v>0</v>
      </c>
      <c r="BN50" s="696">
        <v>0</v>
      </c>
      <c r="BO50" s="696">
        <v>0</v>
      </c>
      <c r="BP50" s="696">
        <v>0</v>
      </c>
      <c r="BQ50" s="696">
        <v>0</v>
      </c>
      <c r="BR50" s="696">
        <v>0</v>
      </c>
      <c r="BS50" s="696">
        <v>0</v>
      </c>
      <c r="BT50" s="697">
        <v>0</v>
      </c>
      <c r="BU50" s="16"/>
    </row>
    <row r="51" spans="2:73" s="17" customFormat="1" ht="15.75">
      <c r="B51" s="691" t="s">
        <v>820</v>
      </c>
      <c r="C51" s="691" t="s">
        <v>821</v>
      </c>
      <c r="D51" s="691" t="s">
        <v>3</v>
      </c>
      <c r="E51" s="691" t="s">
        <v>822</v>
      </c>
      <c r="F51" s="691" t="s">
        <v>29</v>
      </c>
      <c r="G51" s="691" t="s">
        <v>823</v>
      </c>
      <c r="H51" s="691">
        <v>2012</v>
      </c>
      <c r="I51" s="644"/>
      <c r="J51" s="644" t="s">
        <v>834</v>
      </c>
      <c r="K51" s="633"/>
      <c r="L51" s="695">
        <v>0</v>
      </c>
      <c r="M51" s="696">
        <v>1091.214694</v>
      </c>
      <c r="N51" s="696">
        <v>1091.2147</v>
      </c>
      <c r="O51" s="696">
        <v>1091.2147</v>
      </c>
      <c r="P51" s="696">
        <v>1091.2147</v>
      </c>
      <c r="Q51" s="696">
        <v>1091.2147</v>
      </c>
      <c r="R51" s="696">
        <v>1091.2147</v>
      </c>
      <c r="S51" s="696">
        <v>1091.2147</v>
      </c>
      <c r="T51" s="696">
        <v>1091.2147</v>
      </c>
      <c r="U51" s="696">
        <v>1091.2147</v>
      </c>
      <c r="V51" s="696">
        <v>1091.2147</v>
      </c>
      <c r="W51" s="696">
        <v>1091.2147</v>
      </c>
      <c r="X51" s="696">
        <v>1091.2147</v>
      </c>
      <c r="Y51" s="696">
        <v>1091.2147</v>
      </c>
      <c r="Z51" s="696">
        <v>1091.2147</v>
      </c>
      <c r="AA51" s="696">
        <v>1091.2147</v>
      </c>
      <c r="AB51" s="696">
        <v>1091.2147</v>
      </c>
      <c r="AC51" s="696">
        <v>1091.2147</v>
      </c>
      <c r="AD51" s="696">
        <v>1091.2147</v>
      </c>
      <c r="AE51" s="696">
        <v>837.02363000000003</v>
      </c>
      <c r="AF51" s="696">
        <v>0</v>
      </c>
      <c r="AG51" s="696">
        <v>0</v>
      </c>
      <c r="AH51" s="696">
        <v>0</v>
      </c>
      <c r="AI51" s="696">
        <v>0</v>
      </c>
      <c r="AJ51" s="696">
        <v>0</v>
      </c>
      <c r="AK51" s="696">
        <v>0</v>
      </c>
      <c r="AL51" s="696">
        <v>0</v>
      </c>
      <c r="AM51" s="696">
        <v>0</v>
      </c>
      <c r="AN51" s="696">
        <v>0</v>
      </c>
      <c r="AO51" s="697">
        <v>0</v>
      </c>
      <c r="AP51" s="633"/>
      <c r="AQ51" s="695">
        <v>0</v>
      </c>
      <c r="AR51" s="696">
        <v>1843135.9450000001</v>
      </c>
      <c r="AS51" s="696">
        <v>1843135.9450000001</v>
      </c>
      <c r="AT51" s="696">
        <v>1843135.9450000001</v>
      </c>
      <c r="AU51" s="696">
        <v>1843135.9450000001</v>
      </c>
      <c r="AV51" s="696">
        <v>1843135.9450000001</v>
      </c>
      <c r="AW51" s="696">
        <v>1843135.9450000001</v>
      </c>
      <c r="AX51" s="696">
        <v>1843135.9450000001</v>
      </c>
      <c r="AY51" s="696">
        <v>1843135.9450000001</v>
      </c>
      <c r="AZ51" s="696">
        <v>1843135.9450000001</v>
      </c>
      <c r="BA51" s="696">
        <v>1843135.9450000001</v>
      </c>
      <c r="BB51" s="696">
        <v>1843135.9450000001</v>
      </c>
      <c r="BC51" s="696">
        <v>1843135.9450000001</v>
      </c>
      <c r="BD51" s="696">
        <v>1843135.9450000001</v>
      </c>
      <c r="BE51" s="696">
        <v>1843135.9450000001</v>
      </c>
      <c r="BF51" s="696">
        <v>1843135.9450000001</v>
      </c>
      <c r="BG51" s="696">
        <v>1843135.9450000001</v>
      </c>
      <c r="BH51" s="696">
        <v>1843135.9</v>
      </c>
      <c r="BI51" s="696">
        <v>1843135.9</v>
      </c>
      <c r="BJ51" s="696">
        <v>1615824.46</v>
      </c>
      <c r="BK51" s="696">
        <v>0</v>
      </c>
      <c r="BL51" s="696">
        <v>0</v>
      </c>
      <c r="BM51" s="696">
        <v>0</v>
      </c>
      <c r="BN51" s="696">
        <v>0</v>
      </c>
      <c r="BO51" s="696">
        <v>0</v>
      </c>
      <c r="BP51" s="696">
        <v>0</v>
      </c>
      <c r="BQ51" s="696">
        <v>0</v>
      </c>
      <c r="BR51" s="696">
        <v>0</v>
      </c>
      <c r="BS51" s="696">
        <v>0</v>
      </c>
      <c r="BT51" s="697">
        <v>0</v>
      </c>
      <c r="BU51" s="16"/>
    </row>
    <row r="52" spans="2:73" s="17" customFormat="1" ht="15.75">
      <c r="B52" s="691" t="s">
        <v>820</v>
      </c>
      <c r="C52" s="691" t="s">
        <v>821</v>
      </c>
      <c r="D52" s="691" t="s">
        <v>42</v>
      </c>
      <c r="E52" s="691" t="s">
        <v>822</v>
      </c>
      <c r="F52" s="691" t="s">
        <v>29</v>
      </c>
      <c r="G52" s="691" t="s">
        <v>825</v>
      </c>
      <c r="H52" s="691">
        <v>2012</v>
      </c>
      <c r="I52" s="644"/>
      <c r="J52" s="644" t="s">
        <v>834</v>
      </c>
      <c r="K52" s="633"/>
      <c r="L52" s="695">
        <v>0</v>
      </c>
      <c r="M52" s="696">
        <v>2699.4914389999999</v>
      </c>
      <c r="N52" s="696">
        <v>0</v>
      </c>
      <c r="O52" s="696">
        <v>0</v>
      </c>
      <c r="P52" s="696">
        <v>0</v>
      </c>
      <c r="Q52" s="696">
        <v>0</v>
      </c>
      <c r="R52" s="696">
        <v>0</v>
      </c>
      <c r="S52" s="696">
        <v>0</v>
      </c>
      <c r="T52" s="696">
        <v>0</v>
      </c>
      <c r="U52" s="696">
        <v>0</v>
      </c>
      <c r="V52" s="696">
        <v>0</v>
      </c>
      <c r="W52" s="696">
        <v>0</v>
      </c>
      <c r="X52" s="696">
        <v>0</v>
      </c>
      <c r="Y52" s="696">
        <v>0</v>
      </c>
      <c r="Z52" s="696">
        <v>0</v>
      </c>
      <c r="AA52" s="696">
        <v>0</v>
      </c>
      <c r="AB52" s="696">
        <v>0</v>
      </c>
      <c r="AC52" s="696">
        <v>0</v>
      </c>
      <c r="AD52" s="696">
        <v>0</v>
      </c>
      <c r="AE52" s="696">
        <v>0</v>
      </c>
      <c r="AF52" s="696">
        <v>0</v>
      </c>
      <c r="AG52" s="696">
        <v>0</v>
      </c>
      <c r="AH52" s="696">
        <v>0</v>
      </c>
      <c r="AI52" s="696">
        <v>0</v>
      </c>
      <c r="AJ52" s="696">
        <v>0</v>
      </c>
      <c r="AK52" s="696">
        <v>0</v>
      </c>
      <c r="AL52" s="696">
        <v>0</v>
      </c>
      <c r="AM52" s="696">
        <v>0</v>
      </c>
      <c r="AN52" s="696">
        <v>0</v>
      </c>
      <c r="AO52" s="697">
        <v>0</v>
      </c>
      <c r="AP52" s="633"/>
      <c r="AQ52" s="695">
        <v>0</v>
      </c>
      <c r="AR52" s="696">
        <v>13649.76411</v>
      </c>
      <c r="AS52" s="696">
        <v>0</v>
      </c>
      <c r="AT52" s="696">
        <v>0</v>
      </c>
      <c r="AU52" s="696">
        <v>0</v>
      </c>
      <c r="AV52" s="696">
        <v>0</v>
      </c>
      <c r="AW52" s="696">
        <v>0</v>
      </c>
      <c r="AX52" s="696">
        <v>0</v>
      </c>
      <c r="AY52" s="696">
        <v>0</v>
      </c>
      <c r="AZ52" s="696">
        <v>0</v>
      </c>
      <c r="BA52" s="696">
        <v>0</v>
      </c>
      <c r="BB52" s="696">
        <v>0</v>
      </c>
      <c r="BC52" s="696">
        <v>0</v>
      </c>
      <c r="BD52" s="696">
        <v>0</v>
      </c>
      <c r="BE52" s="696">
        <v>0</v>
      </c>
      <c r="BF52" s="696">
        <v>0</v>
      </c>
      <c r="BG52" s="696">
        <v>0</v>
      </c>
      <c r="BH52" s="696">
        <v>0</v>
      </c>
      <c r="BI52" s="696">
        <v>0</v>
      </c>
      <c r="BJ52" s="696">
        <v>0</v>
      </c>
      <c r="BK52" s="696">
        <v>0</v>
      </c>
      <c r="BL52" s="696">
        <v>0</v>
      </c>
      <c r="BM52" s="696">
        <v>0</v>
      </c>
      <c r="BN52" s="696">
        <v>0</v>
      </c>
      <c r="BO52" s="696">
        <v>0</v>
      </c>
      <c r="BP52" s="696">
        <v>0</v>
      </c>
      <c r="BQ52" s="696">
        <v>0</v>
      </c>
      <c r="BR52" s="696">
        <v>0</v>
      </c>
      <c r="BS52" s="696">
        <v>0</v>
      </c>
      <c r="BT52" s="697">
        <v>0</v>
      </c>
      <c r="BU52" s="16"/>
    </row>
    <row r="53" spans="2:73">
      <c r="B53" s="691" t="s">
        <v>820</v>
      </c>
      <c r="C53" s="691" t="s">
        <v>835</v>
      </c>
      <c r="D53" s="691" t="s">
        <v>14</v>
      </c>
      <c r="E53" s="691" t="s">
        <v>822</v>
      </c>
      <c r="F53" s="691" t="s">
        <v>29</v>
      </c>
      <c r="G53" s="691" t="s">
        <v>823</v>
      </c>
      <c r="H53" s="691">
        <v>2012</v>
      </c>
      <c r="I53" s="644"/>
      <c r="J53" s="644" t="s">
        <v>834</v>
      </c>
      <c r="K53" s="633"/>
      <c r="L53" s="695">
        <v>0</v>
      </c>
      <c r="M53" s="696">
        <v>23.966945089999999</v>
      </c>
      <c r="N53" s="696">
        <v>23.966944999999999</v>
      </c>
      <c r="O53" s="696">
        <v>23.966944999999999</v>
      </c>
      <c r="P53" s="696">
        <v>23.966944999999999</v>
      </c>
      <c r="Q53" s="696">
        <v>23.945958999999998</v>
      </c>
      <c r="R53" s="696">
        <v>23.945958999999998</v>
      </c>
      <c r="S53" s="696">
        <v>23.146373000000001</v>
      </c>
      <c r="T53" s="696">
        <v>23.146373000000001</v>
      </c>
      <c r="U53" s="696">
        <v>13.387536000000001</v>
      </c>
      <c r="V53" s="696">
        <v>10.726761</v>
      </c>
      <c r="W53" s="696">
        <v>9.2998320999999997</v>
      </c>
      <c r="X53" s="696">
        <v>9.2998320999999997</v>
      </c>
      <c r="Y53" s="696">
        <v>7.4632158000000004</v>
      </c>
      <c r="Z53" s="696">
        <v>7.4632158000000004</v>
      </c>
      <c r="AA53" s="696">
        <v>3.8423832999999998</v>
      </c>
      <c r="AB53" s="696">
        <v>3.7686533</v>
      </c>
      <c r="AC53" s="696">
        <v>3.7686533</v>
      </c>
      <c r="AD53" s="696">
        <v>3.7686533</v>
      </c>
      <c r="AE53" s="696">
        <v>3.7686533</v>
      </c>
      <c r="AF53" s="696">
        <v>3.7686533</v>
      </c>
      <c r="AG53" s="696">
        <v>1.8030832999999999</v>
      </c>
      <c r="AH53" s="696">
        <v>0</v>
      </c>
      <c r="AI53" s="696">
        <v>0</v>
      </c>
      <c r="AJ53" s="696">
        <v>0</v>
      </c>
      <c r="AK53" s="696">
        <v>0</v>
      </c>
      <c r="AL53" s="696">
        <v>0</v>
      </c>
      <c r="AM53" s="696">
        <v>0</v>
      </c>
      <c r="AN53" s="696">
        <v>0</v>
      </c>
      <c r="AO53" s="697">
        <v>0</v>
      </c>
      <c r="AP53" s="633"/>
      <c r="AQ53" s="695">
        <v>0</v>
      </c>
      <c r="AR53" s="696">
        <v>286838.78889999999</v>
      </c>
      <c r="AS53" s="696">
        <v>286838.78860000003</v>
      </c>
      <c r="AT53" s="696">
        <v>286838.78860000003</v>
      </c>
      <c r="AU53" s="696">
        <v>286838.78889999999</v>
      </c>
      <c r="AV53" s="696">
        <v>281079.78889999999</v>
      </c>
      <c r="AW53" s="696">
        <v>281079.78889999999</v>
      </c>
      <c r="AX53" s="696">
        <v>265687.24239999999</v>
      </c>
      <c r="AY53" s="696">
        <v>259543.41620000001</v>
      </c>
      <c r="AZ53" s="696">
        <v>71679.416200000007</v>
      </c>
      <c r="BA53" s="696">
        <v>69194.416200000007</v>
      </c>
      <c r="BB53" s="696">
        <v>53331.116090000003</v>
      </c>
      <c r="BC53" s="696">
        <v>53331.116090000003</v>
      </c>
      <c r="BD53" s="696">
        <v>47225</v>
      </c>
      <c r="BE53" s="696">
        <v>47225</v>
      </c>
      <c r="BF53" s="696">
        <v>18875</v>
      </c>
      <c r="BG53" s="696">
        <v>18267</v>
      </c>
      <c r="BH53" s="696">
        <v>18267</v>
      </c>
      <c r="BI53" s="696">
        <v>18267</v>
      </c>
      <c r="BJ53" s="696">
        <v>18267</v>
      </c>
      <c r="BK53" s="696">
        <v>18267</v>
      </c>
      <c r="BL53" s="696">
        <v>13293</v>
      </c>
      <c r="BM53" s="696">
        <v>0</v>
      </c>
      <c r="BN53" s="696">
        <v>0</v>
      </c>
      <c r="BO53" s="696">
        <v>0</v>
      </c>
      <c r="BP53" s="696">
        <v>0</v>
      </c>
      <c r="BQ53" s="696">
        <v>0</v>
      </c>
      <c r="BR53" s="696">
        <v>0</v>
      </c>
      <c r="BS53" s="696">
        <v>0</v>
      </c>
      <c r="BT53" s="697">
        <v>0</v>
      </c>
    </row>
    <row r="54" spans="2:73">
      <c r="B54" s="691" t="s">
        <v>820</v>
      </c>
      <c r="C54" s="691" t="s">
        <v>830</v>
      </c>
      <c r="D54" s="691" t="s">
        <v>9</v>
      </c>
      <c r="E54" s="691" t="s">
        <v>822</v>
      </c>
      <c r="F54" s="691" t="s">
        <v>830</v>
      </c>
      <c r="G54" s="691" t="s">
        <v>825</v>
      </c>
      <c r="H54" s="691">
        <v>2012</v>
      </c>
      <c r="I54" s="644"/>
      <c r="J54" s="644" t="s">
        <v>834</v>
      </c>
      <c r="K54" s="633"/>
      <c r="L54" s="695">
        <v>0</v>
      </c>
      <c r="M54" s="696">
        <v>6444.5664640000005</v>
      </c>
      <c r="N54" s="696">
        <v>0</v>
      </c>
      <c r="O54" s="696">
        <v>0</v>
      </c>
      <c r="P54" s="696">
        <v>0</v>
      </c>
      <c r="Q54" s="696">
        <v>0</v>
      </c>
      <c r="R54" s="696">
        <v>0</v>
      </c>
      <c r="S54" s="696">
        <v>0</v>
      </c>
      <c r="T54" s="696">
        <v>0</v>
      </c>
      <c r="U54" s="696">
        <v>0</v>
      </c>
      <c r="V54" s="696">
        <v>0</v>
      </c>
      <c r="W54" s="696">
        <v>0</v>
      </c>
      <c r="X54" s="696">
        <v>0</v>
      </c>
      <c r="Y54" s="696">
        <v>0</v>
      </c>
      <c r="Z54" s="696">
        <v>0</v>
      </c>
      <c r="AA54" s="696">
        <v>0</v>
      </c>
      <c r="AB54" s="696">
        <v>0</v>
      </c>
      <c r="AC54" s="696">
        <v>0</v>
      </c>
      <c r="AD54" s="696">
        <v>0</v>
      </c>
      <c r="AE54" s="696">
        <v>0</v>
      </c>
      <c r="AF54" s="696">
        <v>0</v>
      </c>
      <c r="AG54" s="696">
        <v>0</v>
      </c>
      <c r="AH54" s="696">
        <v>0</v>
      </c>
      <c r="AI54" s="696">
        <v>0</v>
      </c>
      <c r="AJ54" s="696">
        <v>0</v>
      </c>
      <c r="AK54" s="696">
        <v>0</v>
      </c>
      <c r="AL54" s="696">
        <v>0</v>
      </c>
      <c r="AM54" s="696">
        <v>0</v>
      </c>
      <c r="AN54" s="696">
        <v>0</v>
      </c>
      <c r="AO54" s="697">
        <v>0</v>
      </c>
      <c r="AP54" s="633"/>
      <c r="AQ54" s="695">
        <v>0</v>
      </c>
      <c r="AR54" s="696">
        <v>155311.20000000001</v>
      </c>
      <c r="AS54" s="696">
        <v>0</v>
      </c>
      <c r="AT54" s="696">
        <v>0</v>
      </c>
      <c r="AU54" s="696">
        <v>0</v>
      </c>
      <c r="AV54" s="696">
        <v>0</v>
      </c>
      <c r="AW54" s="696">
        <v>0</v>
      </c>
      <c r="AX54" s="696">
        <v>0</v>
      </c>
      <c r="AY54" s="696">
        <v>0</v>
      </c>
      <c r="AZ54" s="696">
        <v>0</v>
      </c>
      <c r="BA54" s="696">
        <v>0</v>
      </c>
      <c r="BB54" s="696">
        <v>0</v>
      </c>
      <c r="BC54" s="696">
        <v>0</v>
      </c>
      <c r="BD54" s="696">
        <v>0</v>
      </c>
      <c r="BE54" s="696">
        <v>0</v>
      </c>
      <c r="BF54" s="696">
        <v>0</v>
      </c>
      <c r="BG54" s="696">
        <v>0</v>
      </c>
      <c r="BH54" s="696">
        <v>0</v>
      </c>
      <c r="BI54" s="696">
        <v>0</v>
      </c>
      <c r="BJ54" s="696">
        <v>0</v>
      </c>
      <c r="BK54" s="696">
        <v>0</v>
      </c>
      <c r="BL54" s="696">
        <v>0</v>
      </c>
      <c r="BM54" s="696">
        <v>0</v>
      </c>
      <c r="BN54" s="696">
        <v>0</v>
      </c>
      <c r="BO54" s="696">
        <v>0</v>
      </c>
      <c r="BP54" s="696">
        <v>0</v>
      </c>
      <c r="BQ54" s="696">
        <v>0</v>
      </c>
      <c r="BR54" s="696">
        <v>0</v>
      </c>
      <c r="BS54" s="696">
        <v>0</v>
      </c>
      <c r="BT54" s="697">
        <v>0</v>
      </c>
    </row>
    <row r="55" spans="2:73">
      <c r="B55" s="691" t="s">
        <v>820</v>
      </c>
      <c r="C55" s="691" t="s">
        <v>831</v>
      </c>
      <c r="D55" s="691" t="s">
        <v>17</v>
      </c>
      <c r="E55" s="691" t="s">
        <v>822</v>
      </c>
      <c r="F55" s="691" t="s">
        <v>833</v>
      </c>
      <c r="G55" s="691" t="s">
        <v>823</v>
      </c>
      <c r="H55" s="691">
        <v>2012</v>
      </c>
      <c r="I55" s="644"/>
      <c r="J55" s="644" t="s">
        <v>834</v>
      </c>
      <c r="K55" s="633"/>
      <c r="L55" s="695">
        <v>0</v>
      </c>
      <c r="M55" s="696">
        <v>146.28842059999999</v>
      </c>
      <c r="N55" s="696">
        <v>146.28842</v>
      </c>
      <c r="O55" s="696">
        <v>146.28842</v>
      </c>
      <c r="P55" s="696">
        <v>146.28842</v>
      </c>
      <c r="Q55" s="696">
        <v>146.28842</v>
      </c>
      <c r="R55" s="696">
        <v>146.28842</v>
      </c>
      <c r="S55" s="696">
        <v>146.28842</v>
      </c>
      <c r="T55" s="696">
        <v>146.28842</v>
      </c>
      <c r="U55" s="696">
        <v>146.28842</v>
      </c>
      <c r="V55" s="696">
        <v>146.28842</v>
      </c>
      <c r="W55" s="696">
        <v>146.28842</v>
      </c>
      <c r="X55" s="696">
        <v>146.28842</v>
      </c>
      <c r="Y55" s="696">
        <v>0</v>
      </c>
      <c r="Z55" s="696">
        <v>0</v>
      </c>
      <c r="AA55" s="696">
        <v>0</v>
      </c>
      <c r="AB55" s="696">
        <v>0</v>
      </c>
      <c r="AC55" s="696">
        <v>0</v>
      </c>
      <c r="AD55" s="696">
        <v>0</v>
      </c>
      <c r="AE55" s="696">
        <v>0</v>
      </c>
      <c r="AF55" s="696">
        <v>0</v>
      </c>
      <c r="AG55" s="696">
        <v>0</v>
      </c>
      <c r="AH55" s="696">
        <v>0</v>
      </c>
      <c r="AI55" s="696">
        <v>0</v>
      </c>
      <c r="AJ55" s="696">
        <v>0</v>
      </c>
      <c r="AK55" s="696">
        <v>0</v>
      </c>
      <c r="AL55" s="696">
        <v>0</v>
      </c>
      <c r="AM55" s="696">
        <v>0</v>
      </c>
      <c r="AN55" s="696">
        <v>0</v>
      </c>
      <c r="AO55" s="697">
        <v>0</v>
      </c>
      <c r="AP55" s="633"/>
      <c r="AQ55" s="695">
        <v>0</v>
      </c>
      <c r="AR55" s="696">
        <v>582163.87170000002</v>
      </c>
      <c r="AS55" s="696">
        <v>582163.87170000002</v>
      </c>
      <c r="AT55" s="696">
        <v>582163.87170000002</v>
      </c>
      <c r="AU55" s="696">
        <v>582163.87170000002</v>
      </c>
      <c r="AV55" s="696">
        <v>582163.87170000002</v>
      </c>
      <c r="AW55" s="696">
        <v>582163.87170000002</v>
      </c>
      <c r="AX55" s="696">
        <v>582163.87170000002</v>
      </c>
      <c r="AY55" s="696">
        <v>582163.87170000002</v>
      </c>
      <c r="AZ55" s="696">
        <v>582163.87170000002</v>
      </c>
      <c r="BA55" s="696">
        <v>582163.87170000002</v>
      </c>
      <c r="BB55" s="696">
        <v>582163.87170000002</v>
      </c>
      <c r="BC55" s="696">
        <v>582163.87170000002</v>
      </c>
      <c r="BD55" s="696">
        <v>0</v>
      </c>
      <c r="BE55" s="696">
        <v>0</v>
      </c>
      <c r="BF55" s="696">
        <v>0</v>
      </c>
      <c r="BG55" s="696">
        <v>0</v>
      </c>
      <c r="BH55" s="696">
        <v>0</v>
      </c>
      <c r="BI55" s="696">
        <v>0</v>
      </c>
      <c r="BJ55" s="696">
        <v>0</v>
      </c>
      <c r="BK55" s="696">
        <v>0</v>
      </c>
      <c r="BL55" s="696">
        <v>0</v>
      </c>
      <c r="BM55" s="696">
        <v>0</v>
      </c>
      <c r="BN55" s="696">
        <v>0</v>
      </c>
      <c r="BO55" s="696">
        <v>0</v>
      </c>
      <c r="BP55" s="696">
        <v>0</v>
      </c>
      <c r="BQ55" s="696">
        <v>0</v>
      </c>
      <c r="BR55" s="696">
        <v>0</v>
      </c>
      <c r="BS55" s="696">
        <v>0</v>
      </c>
      <c r="BT55" s="697">
        <v>0</v>
      </c>
    </row>
    <row r="56" spans="2:73">
      <c r="B56" s="691" t="s">
        <v>820</v>
      </c>
      <c r="C56" s="691" t="s">
        <v>826</v>
      </c>
      <c r="D56" s="691" t="s">
        <v>829</v>
      </c>
      <c r="E56" s="691" t="s">
        <v>822</v>
      </c>
      <c r="F56" s="691" t="s">
        <v>833</v>
      </c>
      <c r="G56" s="691" t="s">
        <v>825</v>
      </c>
      <c r="H56" s="691">
        <v>2012</v>
      </c>
      <c r="I56" s="644"/>
      <c r="J56" s="644" t="s">
        <v>834</v>
      </c>
      <c r="K56" s="633"/>
      <c r="L56" s="695">
        <v>0</v>
      </c>
      <c r="M56" s="696">
        <v>530.97243900000001</v>
      </c>
      <c r="N56" s="696">
        <v>0</v>
      </c>
      <c r="O56" s="696">
        <v>0</v>
      </c>
      <c r="P56" s="696">
        <v>0</v>
      </c>
      <c r="Q56" s="696">
        <v>0</v>
      </c>
      <c r="R56" s="696">
        <v>0</v>
      </c>
      <c r="S56" s="696">
        <v>0</v>
      </c>
      <c r="T56" s="696">
        <v>0</v>
      </c>
      <c r="U56" s="696">
        <v>0</v>
      </c>
      <c r="V56" s="696">
        <v>0</v>
      </c>
      <c r="W56" s="696">
        <v>0</v>
      </c>
      <c r="X56" s="696">
        <v>0</v>
      </c>
      <c r="Y56" s="696">
        <v>0</v>
      </c>
      <c r="Z56" s="696">
        <v>0</v>
      </c>
      <c r="AA56" s="696">
        <v>0</v>
      </c>
      <c r="AB56" s="696">
        <v>0</v>
      </c>
      <c r="AC56" s="696">
        <v>0</v>
      </c>
      <c r="AD56" s="696">
        <v>0</v>
      </c>
      <c r="AE56" s="696">
        <v>0</v>
      </c>
      <c r="AF56" s="696">
        <v>0</v>
      </c>
      <c r="AG56" s="696">
        <v>0</v>
      </c>
      <c r="AH56" s="696">
        <v>0</v>
      </c>
      <c r="AI56" s="696">
        <v>0</v>
      </c>
      <c r="AJ56" s="696">
        <v>0</v>
      </c>
      <c r="AK56" s="696">
        <v>0</v>
      </c>
      <c r="AL56" s="696">
        <v>0</v>
      </c>
      <c r="AM56" s="696">
        <v>0</v>
      </c>
      <c r="AN56" s="696">
        <v>0</v>
      </c>
      <c r="AO56" s="697">
        <v>0</v>
      </c>
      <c r="AP56" s="633"/>
      <c r="AQ56" s="695">
        <v>0</v>
      </c>
      <c r="AR56" s="696">
        <v>7717.8540000000003</v>
      </c>
      <c r="AS56" s="696">
        <v>0</v>
      </c>
      <c r="AT56" s="696">
        <v>0</v>
      </c>
      <c r="AU56" s="696">
        <v>0</v>
      </c>
      <c r="AV56" s="696">
        <v>0</v>
      </c>
      <c r="AW56" s="696">
        <v>0</v>
      </c>
      <c r="AX56" s="696">
        <v>0</v>
      </c>
      <c r="AY56" s="696">
        <v>0</v>
      </c>
      <c r="AZ56" s="696">
        <v>0</v>
      </c>
      <c r="BA56" s="696">
        <v>0</v>
      </c>
      <c r="BB56" s="696">
        <v>0</v>
      </c>
      <c r="BC56" s="696">
        <v>0</v>
      </c>
      <c r="BD56" s="696">
        <v>0</v>
      </c>
      <c r="BE56" s="696">
        <v>0</v>
      </c>
      <c r="BF56" s="696">
        <v>0</v>
      </c>
      <c r="BG56" s="696">
        <v>0</v>
      </c>
      <c r="BH56" s="696">
        <v>0</v>
      </c>
      <c r="BI56" s="696">
        <v>0</v>
      </c>
      <c r="BJ56" s="696">
        <v>0</v>
      </c>
      <c r="BK56" s="696">
        <v>0</v>
      </c>
      <c r="BL56" s="696">
        <v>0</v>
      </c>
      <c r="BM56" s="696">
        <v>0</v>
      </c>
      <c r="BN56" s="696">
        <v>0</v>
      </c>
      <c r="BO56" s="696">
        <v>0</v>
      </c>
      <c r="BP56" s="696">
        <v>0</v>
      </c>
      <c r="BQ56" s="696">
        <v>0</v>
      </c>
      <c r="BR56" s="696">
        <v>0</v>
      </c>
      <c r="BS56" s="696">
        <v>0</v>
      </c>
      <c r="BT56" s="697">
        <v>0</v>
      </c>
    </row>
    <row r="57" spans="2:73">
      <c r="B57" s="691" t="s">
        <v>820</v>
      </c>
      <c r="C57" s="691" t="s">
        <v>830</v>
      </c>
      <c r="D57" s="691" t="s">
        <v>13</v>
      </c>
      <c r="E57" s="691" t="s">
        <v>822</v>
      </c>
      <c r="F57" s="691" t="s">
        <v>830</v>
      </c>
      <c r="G57" s="691"/>
      <c r="H57" s="691">
        <v>2012</v>
      </c>
      <c r="I57" s="644"/>
      <c r="J57" s="644" t="s">
        <v>834</v>
      </c>
      <c r="K57" s="633"/>
      <c r="L57" s="695">
        <v>0</v>
      </c>
      <c r="M57" s="696">
        <v>60.261147610000002</v>
      </c>
      <c r="N57" s="696">
        <v>60.261147999999999</v>
      </c>
      <c r="O57" s="696">
        <v>60.261147999999999</v>
      </c>
      <c r="P57" s="696">
        <v>60.261147999999999</v>
      </c>
      <c r="Q57" s="696">
        <v>60.261147999999999</v>
      </c>
      <c r="R57" s="696">
        <v>60.261147999999999</v>
      </c>
      <c r="S57" s="696">
        <v>60.261147999999999</v>
      </c>
      <c r="T57" s="696">
        <v>60.261147999999999</v>
      </c>
      <c r="U57" s="696">
        <v>60.261147999999999</v>
      </c>
      <c r="V57" s="696">
        <v>60.261147999999999</v>
      </c>
      <c r="W57" s="696">
        <v>60.261147999999999</v>
      </c>
      <c r="X57" s="696">
        <v>60.261147999999999</v>
      </c>
      <c r="Y57" s="696">
        <v>60.261147999999999</v>
      </c>
      <c r="Z57" s="696">
        <v>60.261147999999999</v>
      </c>
      <c r="AA57" s="696">
        <v>0</v>
      </c>
      <c r="AB57" s="696">
        <v>0</v>
      </c>
      <c r="AC57" s="696">
        <v>0</v>
      </c>
      <c r="AD57" s="696">
        <v>0</v>
      </c>
      <c r="AE57" s="696">
        <v>0</v>
      </c>
      <c r="AF57" s="696">
        <v>0</v>
      </c>
      <c r="AG57" s="696">
        <v>0</v>
      </c>
      <c r="AH57" s="696">
        <v>0</v>
      </c>
      <c r="AI57" s="696">
        <v>0</v>
      </c>
      <c r="AJ57" s="696">
        <v>0</v>
      </c>
      <c r="AK57" s="696">
        <v>0</v>
      </c>
      <c r="AL57" s="696">
        <v>0</v>
      </c>
      <c r="AM57" s="696">
        <v>0</v>
      </c>
      <c r="AN57" s="696">
        <v>0</v>
      </c>
      <c r="AO57" s="697">
        <v>0</v>
      </c>
      <c r="AP57" s="633"/>
      <c r="AQ57" s="695">
        <v>0</v>
      </c>
      <c r="AR57" s="696">
        <v>479921.39049999998</v>
      </c>
      <c r="AS57" s="696">
        <v>479921.39049999998</v>
      </c>
      <c r="AT57" s="696">
        <v>479921.39049999998</v>
      </c>
      <c r="AU57" s="696">
        <v>479921.39049999998</v>
      </c>
      <c r="AV57" s="696">
        <v>479921.39049999998</v>
      </c>
      <c r="AW57" s="696">
        <v>479921.39049999998</v>
      </c>
      <c r="AX57" s="696">
        <v>479921.39049999998</v>
      </c>
      <c r="AY57" s="696">
        <v>479921.39049999998</v>
      </c>
      <c r="AZ57" s="696">
        <v>479921.39049999998</v>
      </c>
      <c r="BA57" s="696">
        <v>479921.39049999998</v>
      </c>
      <c r="BB57" s="696">
        <v>479921.39049999998</v>
      </c>
      <c r="BC57" s="696">
        <v>479921.39049999998</v>
      </c>
      <c r="BD57" s="696">
        <v>479921.39049999998</v>
      </c>
      <c r="BE57" s="696">
        <v>479921.39049999998</v>
      </c>
      <c r="BF57" s="696">
        <v>0</v>
      </c>
      <c r="BG57" s="696">
        <v>0</v>
      </c>
      <c r="BH57" s="696">
        <v>0</v>
      </c>
      <c r="BI57" s="696">
        <v>0</v>
      </c>
      <c r="BJ57" s="696">
        <v>0</v>
      </c>
      <c r="BK57" s="696">
        <v>0</v>
      </c>
      <c r="BL57" s="696">
        <v>0</v>
      </c>
      <c r="BM57" s="696">
        <v>0</v>
      </c>
      <c r="BN57" s="696">
        <v>0</v>
      </c>
      <c r="BO57" s="696">
        <v>0</v>
      </c>
      <c r="BP57" s="696">
        <v>0</v>
      </c>
      <c r="BQ57" s="696">
        <v>0</v>
      </c>
      <c r="BR57" s="696">
        <v>0</v>
      </c>
      <c r="BS57" s="696">
        <v>0</v>
      </c>
      <c r="BT57" s="697">
        <v>0</v>
      </c>
    </row>
    <row r="58" spans="2:73">
      <c r="B58" s="691" t="s">
        <v>820</v>
      </c>
      <c r="C58" s="691" t="s">
        <v>826</v>
      </c>
      <c r="D58" s="691" t="s">
        <v>827</v>
      </c>
      <c r="E58" s="691" t="s">
        <v>822</v>
      </c>
      <c r="F58" s="691" t="s">
        <v>833</v>
      </c>
      <c r="G58" s="691" t="s">
        <v>825</v>
      </c>
      <c r="H58" s="691">
        <v>2012</v>
      </c>
      <c r="I58" s="644"/>
      <c r="J58" s="644" t="s">
        <v>834</v>
      </c>
      <c r="K58" s="633"/>
      <c r="L58" s="695">
        <v>0</v>
      </c>
      <c r="M58" s="696">
        <v>5.76</v>
      </c>
      <c r="N58" s="696">
        <v>0</v>
      </c>
      <c r="O58" s="696">
        <v>0</v>
      </c>
      <c r="P58" s="696">
        <v>0</v>
      </c>
      <c r="Q58" s="696">
        <v>0</v>
      </c>
      <c r="R58" s="696">
        <v>0</v>
      </c>
      <c r="S58" s="696">
        <v>0</v>
      </c>
      <c r="T58" s="696">
        <v>0</v>
      </c>
      <c r="U58" s="696">
        <v>0</v>
      </c>
      <c r="V58" s="696">
        <v>0</v>
      </c>
      <c r="W58" s="696">
        <v>0</v>
      </c>
      <c r="X58" s="696">
        <v>0</v>
      </c>
      <c r="Y58" s="696">
        <v>0</v>
      </c>
      <c r="Z58" s="696">
        <v>0</v>
      </c>
      <c r="AA58" s="696">
        <v>0</v>
      </c>
      <c r="AB58" s="696">
        <v>0</v>
      </c>
      <c r="AC58" s="696">
        <v>0</v>
      </c>
      <c r="AD58" s="696">
        <v>0</v>
      </c>
      <c r="AE58" s="696">
        <v>0</v>
      </c>
      <c r="AF58" s="696">
        <v>0</v>
      </c>
      <c r="AG58" s="696">
        <v>0</v>
      </c>
      <c r="AH58" s="696">
        <v>0</v>
      </c>
      <c r="AI58" s="696">
        <v>0</v>
      </c>
      <c r="AJ58" s="696">
        <v>0</v>
      </c>
      <c r="AK58" s="696">
        <v>0</v>
      </c>
      <c r="AL58" s="696">
        <v>0</v>
      </c>
      <c r="AM58" s="696">
        <v>0</v>
      </c>
      <c r="AN58" s="696">
        <v>0</v>
      </c>
      <c r="AO58" s="697">
        <v>0</v>
      </c>
      <c r="AP58" s="633"/>
      <c r="AQ58" s="695">
        <v>0</v>
      </c>
      <c r="AR58" s="696">
        <v>32.76</v>
      </c>
      <c r="AS58" s="696">
        <v>0</v>
      </c>
      <c r="AT58" s="696">
        <v>0</v>
      </c>
      <c r="AU58" s="696">
        <v>0</v>
      </c>
      <c r="AV58" s="696">
        <v>0</v>
      </c>
      <c r="AW58" s="696">
        <v>0</v>
      </c>
      <c r="AX58" s="696">
        <v>0</v>
      </c>
      <c r="AY58" s="696">
        <v>0</v>
      </c>
      <c r="AZ58" s="696">
        <v>0</v>
      </c>
      <c r="BA58" s="696">
        <v>0</v>
      </c>
      <c r="BB58" s="696">
        <v>0</v>
      </c>
      <c r="BC58" s="696">
        <v>0</v>
      </c>
      <c r="BD58" s="696">
        <v>0</v>
      </c>
      <c r="BE58" s="696">
        <v>0</v>
      </c>
      <c r="BF58" s="696">
        <v>0</v>
      </c>
      <c r="BG58" s="696">
        <v>0</v>
      </c>
      <c r="BH58" s="696">
        <v>0</v>
      </c>
      <c r="BI58" s="696">
        <v>0</v>
      </c>
      <c r="BJ58" s="696">
        <v>0</v>
      </c>
      <c r="BK58" s="696">
        <v>0</v>
      </c>
      <c r="BL58" s="696">
        <v>0</v>
      </c>
      <c r="BM58" s="696">
        <v>0</v>
      </c>
      <c r="BN58" s="696">
        <v>0</v>
      </c>
      <c r="BO58" s="696">
        <v>0</v>
      </c>
      <c r="BP58" s="696">
        <v>0</v>
      </c>
      <c r="BQ58" s="696">
        <v>0</v>
      </c>
      <c r="BR58" s="696">
        <v>0</v>
      </c>
      <c r="BS58" s="696">
        <v>0</v>
      </c>
      <c r="BT58" s="697">
        <v>0</v>
      </c>
    </row>
    <row r="59" spans="2:73">
      <c r="B59" s="691" t="s">
        <v>836</v>
      </c>
      <c r="C59" s="691" t="s">
        <v>821</v>
      </c>
      <c r="D59" s="691" t="s">
        <v>837</v>
      </c>
      <c r="E59" s="691" t="s">
        <v>822</v>
      </c>
      <c r="F59" s="691" t="s">
        <v>29</v>
      </c>
      <c r="G59" s="691" t="s">
        <v>825</v>
      </c>
      <c r="H59" s="691">
        <v>2012</v>
      </c>
      <c r="I59" s="644"/>
      <c r="J59" s="644" t="s">
        <v>834</v>
      </c>
      <c r="K59" s="633"/>
      <c r="L59" s="695">
        <v>0</v>
      </c>
      <c r="M59" s="696">
        <v>1143.921</v>
      </c>
      <c r="N59" s="696">
        <v>0</v>
      </c>
      <c r="O59" s="696">
        <v>0</v>
      </c>
      <c r="P59" s="696">
        <v>0</v>
      </c>
      <c r="Q59" s="696">
        <v>0</v>
      </c>
      <c r="R59" s="696">
        <v>0</v>
      </c>
      <c r="S59" s="696">
        <v>0</v>
      </c>
      <c r="T59" s="696">
        <v>0</v>
      </c>
      <c r="U59" s="696">
        <v>0</v>
      </c>
      <c r="V59" s="696">
        <v>0</v>
      </c>
      <c r="W59" s="696">
        <v>0</v>
      </c>
      <c r="X59" s="696">
        <v>0</v>
      </c>
      <c r="Y59" s="696">
        <v>0</v>
      </c>
      <c r="Z59" s="696">
        <v>0</v>
      </c>
      <c r="AA59" s="696">
        <v>0</v>
      </c>
      <c r="AB59" s="696">
        <v>0</v>
      </c>
      <c r="AC59" s="696">
        <v>0</v>
      </c>
      <c r="AD59" s="696">
        <v>0</v>
      </c>
      <c r="AE59" s="696">
        <v>0</v>
      </c>
      <c r="AF59" s="696">
        <v>0</v>
      </c>
      <c r="AG59" s="696">
        <v>0</v>
      </c>
      <c r="AH59" s="696">
        <v>0</v>
      </c>
      <c r="AI59" s="696">
        <v>0</v>
      </c>
      <c r="AJ59" s="696">
        <v>0</v>
      </c>
      <c r="AK59" s="696">
        <v>0</v>
      </c>
      <c r="AL59" s="696">
        <v>0</v>
      </c>
      <c r="AM59" s="696">
        <v>0</v>
      </c>
      <c r="AN59" s="696">
        <v>0</v>
      </c>
      <c r="AO59" s="697">
        <v>0</v>
      </c>
      <c r="AP59" s="633"/>
      <c r="AQ59" s="695">
        <v>0</v>
      </c>
      <c r="AR59" s="696">
        <v>7839.18</v>
      </c>
      <c r="AS59" s="696">
        <v>0</v>
      </c>
      <c r="AT59" s="696">
        <v>0</v>
      </c>
      <c r="AU59" s="696">
        <v>0</v>
      </c>
      <c r="AV59" s="696">
        <v>0</v>
      </c>
      <c r="AW59" s="696">
        <v>0</v>
      </c>
      <c r="AX59" s="696">
        <v>0</v>
      </c>
      <c r="AY59" s="696">
        <v>0</v>
      </c>
      <c r="AZ59" s="696">
        <v>0</v>
      </c>
      <c r="BA59" s="696">
        <v>0</v>
      </c>
      <c r="BB59" s="696">
        <v>0</v>
      </c>
      <c r="BC59" s="696">
        <v>0</v>
      </c>
      <c r="BD59" s="696">
        <v>0</v>
      </c>
      <c r="BE59" s="696">
        <v>0</v>
      </c>
      <c r="BF59" s="696">
        <v>0</v>
      </c>
      <c r="BG59" s="696">
        <v>0</v>
      </c>
      <c r="BH59" s="696">
        <v>0</v>
      </c>
      <c r="BI59" s="696">
        <v>0</v>
      </c>
      <c r="BJ59" s="696">
        <v>0</v>
      </c>
      <c r="BK59" s="696">
        <v>0</v>
      </c>
      <c r="BL59" s="696">
        <v>0</v>
      </c>
      <c r="BM59" s="696">
        <v>0</v>
      </c>
      <c r="BN59" s="696">
        <v>0</v>
      </c>
      <c r="BO59" s="696">
        <v>0</v>
      </c>
      <c r="BP59" s="696">
        <v>0</v>
      </c>
      <c r="BQ59" s="696">
        <v>0</v>
      </c>
      <c r="BR59" s="696">
        <v>0</v>
      </c>
      <c r="BS59" s="696">
        <v>0</v>
      </c>
      <c r="BT59" s="697">
        <v>0</v>
      </c>
    </row>
    <row r="60" spans="2:73" ht="15.75">
      <c r="B60" s="691" t="s">
        <v>836</v>
      </c>
      <c r="C60" s="691" t="s">
        <v>821</v>
      </c>
      <c r="D60" s="691" t="s">
        <v>837</v>
      </c>
      <c r="E60" s="691" t="s">
        <v>822</v>
      </c>
      <c r="F60" s="691" t="s">
        <v>29</v>
      </c>
      <c r="G60" s="691" t="s">
        <v>825</v>
      </c>
      <c r="H60" s="691">
        <v>2012</v>
      </c>
      <c r="I60" s="644"/>
      <c r="J60" s="644" t="s">
        <v>834</v>
      </c>
      <c r="K60" s="633"/>
      <c r="L60" s="695">
        <v>0</v>
      </c>
      <c r="M60" s="696">
        <v>33.227820000000001</v>
      </c>
      <c r="N60" s="696">
        <v>0</v>
      </c>
      <c r="O60" s="696">
        <v>0</v>
      </c>
      <c r="P60" s="696">
        <v>0</v>
      </c>
      <c r="Q60" s="696">
        <v>0</v>
      </c>
      <c r="R60" s="696">
        <v>0</v>
      </c>
      <c r="S60" s="696">
        <v>0</v>
      </c>
      <c r="T60" s="696">
        <v>0</v>
      </c>
      <c r="U60" s="696">
        <v>0</v>
      </c>
      <c r="V60" s="696">
        <v>0</v>
      </c>
      <c r="W60" s="696">
        <v>0</v>
      </c>
      <c r="X60" s="696">
        <v>0</v>
      </c>
      <c r="Y60" s="696">
        <v>0</v>
      </c>
      <c r="Z60" s="696">
        <v>0</v>
      </c>
      <c r="AA60" s="696">
        <v>0</v>
      </c>
      <c r="AB60" s="696">
        <v>0</v>
      </c>
      <c r="AC60" s="696">
        <v>0</v>
      </c>
      <c r="AD60" s="696">
        <v>0</v>
      </c>
      <c r="AE60" s="696">
        <v>0</v>
      </c>
      <c r="AF60" s="696">
        <v>0</v>
      </c>
      <c r="AG60" s="696">
        <v>0</v>
      </c>
      <c r="AH60" s="696">
        <v>0</v>
      </c>
      <c r="AI60" s="696">
        <v>0</v>
      </c>
      <c r="AJ60" s="696">
        <v>0</v>
      </c>
      <c r="AK60" s="696">
        <v>0</v>
      </c>
      <c r="AL60" s="696">
        <v>0</v>
      </c>
      <c r="AM60" s="696">
        <v>0</v>
      </c>
      <c r="AN60" s="696">
        <v>0</v>
      </c>
      <c r="AO60" s="697">
        <v>0</v>
      </c>
      <c r="AP60" s="633"/>
      <c r="AQ60" s="695">
        <v>0</v>
      </c>
      <c r="AR60" s="696">
        <v>235.04429999999999</v>
      </c>
      <c r="AS60" s="696">
        <v>0</v>
      </c>
      <c r="AT60" s="696">
        <v>0</v>
      </c>
      <c r="AU60" s="696">
        <v>0</v>
      </c>
      <c r="AV60" s="696">
        <v>0</v>
      </c>
      <c r="AW60" s="696">
        <v>0</v>
      </c>
      <c r="AX60" s="696">
        <v>0</v>
      </c>
      <c r="AY60" s="696">
        <v>0</v>
      </c>
      <c r="AZ60" s="696">
        <v>0</v>
      </c>
      <c r="BA60" s="696">
        <v>0</v>
      </c>
      <c r="BB60" s="696">
        <v>0</v>
      </c>
      <c r="BC60" s="696">
        <v>0</v>
      </c>
      <c r="BD60" s="696">
        <v>0</v>
      </c>
      <c r="BE60" s="696">
        <v>0</v>
      </c>
      <c r="BF60" s="696">
        <v>0</v>
      </c>
      <c r="BG60" s="696">
        <v>0</v>
      </c>
      <c r="BH60" s="696">
        <v>0</v>
      </c>
      <c r="BI60" s="696">
        <v>0</v>
      </c>
      <c r="BJ60" s="696">
        <v>0</v>
      </c>
      <c r="BK60" s="696">
        <v>0</v>
      </c>
      <c r="BL60" s="696">
        <v>0</v>
      </c>
      <c r="BM60" s="696">
        <v>0</v>
      </c>
      <c r="BN60" s="696">
        <v>0</v>
      </c>
      <c r="BO60" s="696">
        <v>0</v>
      </c>
      <c r="BP60" s="696">
        <v>0</v>
      </c>
      <c r="BQ60" s="696">
        <v>0</v>
      </c>
      <c r="BR60" s="696">
        <v>0</v>
      </c>
      <c r="BS60" s="696">
        <v>0</v>
      </c>
      <c r="BT60" s="697">
        <v>0</v>
      </c>
      <c r="BU60" s="163"/>
    </row>
    <row r="61" spans="2:73">
      <c r="B61" s="691" t="s">
        <v>836</v>
      </c>
      <c r="C61" s="691" t="s">
        <v>821</v>
      </c>
      <c r="D61" s="691" t="s">
        <v>837</v>
      </c>
      <c r="E61" s="691" t="s">
        <v>822</v>
      </c>
      <c r="F61" s="691" t="s">
        <v>29</v>
      </c>
      <c r="G61" s="691" t="s">
        <v>825</v>
      </c>
      <c r="H61" s="691">
        <v>2012</v>
      </c>
      <c r="I61" s="644"/>
      <c r="J61" s="644" t="s">
        <v>834</v>
      </c>
      <c r="K61" s="633"/>
      <c r="L61" s="695">
        <v>0</v>
      </c>
      <c r="M61" s="696">
        <v>2864.2869999999998</v>
      </c>
      <c r="N61" s="696">
        <v>0</v>
      </c>
      <c r="O61" s="696">
        <v>0</v>
      </c>
      <c r="P61" s="696">
        <v>0</v>
      </c>
      <c r="Q61" s="696">
        <v>0</v>
      </c>
      <c r="R61" s="696">
        <v>0</v>
      </c>
      <c r="S61" s="696">
        <v>0</v>
      </c>
      <c r="T61" s="696">
        <v>0</v>
      </c>
      <c r="U61" s="696">
        <v>0</v>
      </c>
      <c r="V61" s="696">
        <v>0</v>
      </c>
      <c r="W61" s="696">
        <v>0</v>
      </c>
      <c r="X61" s="696">
        <v>0</v>
      </c>
      <c r="Y61" s="696">
        <v>0</v>
      </c>
      <c r="Z61" s="696">
        <v>0</v>
      </c>
      <c r="AA61" s="696">
        <v>0</v>
      </c>
      <c r="AB61" s="696">
        <v>0</v>
      </c>
      <c r="AC61" s="696">
        <v>0</v>
      </c>
      <c r="AD61" s="696">
        <v>0</v>
      </c>
      <c r="AE61" s="696">
        <v>0</v>
      </c>
      <c r="AF61" s="696">
        <v>0</v>
      </c>
      <c r="AG61" s="696">
        <v>0</v>
      </c>
      <c r="AH61" s="696">
        <v>0</v>
      </c>
      <c r="AI61" s="696">
        <v>0</v>
      </c>
      <c r="AJ61" s="696">
        <v>0</v>
      </c>
      <c r="AK61" s="696">
        <v>0</v>
      </c>
      <c r="AL61" s="696">
        <v>0</v>
      </c>
      <c r="AM61" s="696">
        <v>0</v>
      </c>
      <c r="AN61" s="696">
        <v>0</v>
      </c>
      <c r="AO61" s="697">
        <v>0</v>
      </c>
      <c r="AP61" s="633"/>
      <c r="AQ61" s="695">
        <v>0</v>
      </c>
      <c r="AR61" s="696">
        <v>12561.58</v>
      </c>
      <c r="AS61" s="696">
        <v>0</v>
      </c>
      <c r="AT61" s="696">
        <v>0</v>
      </c>
      <c r="AU61" s="696">
        <v>0</v>
      </c>
      <c r="AV61" s="696">
        <v>0</v>
      </c>
      <c r="AW61" s="696">
        <v>0</v>
      </c>
      <c r="AX61" s="696">
        <v>0</v>
      </c>
      <c r="AY61" s="696">
        <v>0</v>
      </c>
      <c r="AZ61" s="696">
        <v>0</v>
      </c>
      <c r="BA61" s="696">
        <v>0</v>
      </c>
      <c r="BB61" s="696">
        <v>0</v>
      </c>
      <c r="BC61" s="696">
        <v>0</v>
      </c>
      <c r="BD61" s="696">
        <v>0</v>
      </c>
      <c r="BE61" s="696">
        <v>0</v>
      </c>
      <c r="BF61" s="696">
        <v>0</v>
      </c>
      <c r="BG61" s="696">
        <v>0</v>
      </c>
      <c r="BH61" s="696">
        <v>0</v>
      </c>
      <c r="BI61" s="696">
        <v>0</v>
      </c>
      <c r="BJ61" s="696">
        <v>0</v>
      </c>
      <c r="BK61" s="696">
        <v>0</v>
      </c>
      <c r="BL61" s="696">
        <v>0</v>
      </c>
      <c r="BM61" s="696">
        <v>0</v>
      </c>
      <c r="BN61" s="696">
        <v>0</v>
      </c>
      <c r="BO61" s="696">
        <v>0</v>
      </c>
      <c r="BP61" s="696">
        <v>0</v>
      </c>
      <c r="BQ61" s="696">
        <v>0</v>
      </c>
      <c r="BR61" s="696">
        <v>0</v>
      </c>
      <c r="BS61" s="696">
        <v>0</v>
      </c>
      <c r="BT61" s="697">
        <v>0</v>
      </c>
    </row>
    <row r="62" spans="2:73">
      <c r="B62" s="691" t="s">
        <v>836</v>
      </c>
      <c r="C62" s="691" t="s">
        <v>821</v>
      </c>
      <c r="D62" s="691" t="s">
        <v>837</v>
      </c>
      <c r="E62" s="691" t="s">
        <v>822</v>
      </c>
      <c r="F62" s="691" t="s">
        <v>29</v>
      </c>
      <c r="G62" s="691" t="s">
        <v>825</v>
      </c>
      <c r="H62" s="691">
        <v>2012</v>
      </c>
      <c r="I62" s="644"/>
      <c r="J62" s="644" t="s">
        <v>834</v>
      </c>
      <c r="K62" s="633"/>
      <c r="L62" s="695">
        <v>0</v>
      </c>
      <c r="M62" s="696">
        <v>0.92084319999999997</v>
      </c>
      <c r="N62" s="696">
        <v>0</v>
      </c>
      <c r="O62" s="696">
        <v>0</v>
      </c>
      <c r="P62" s="696">
        <v>0</v>
      </c>
      <c r="Q62" s="696">
        <v>0</v>
      </c>
      <c r="R62" s="696">
        <v>0</v>
      </c>
      <c r="S62" s="696">
        <v>0</v>
      </c>
      <c r="T62" s="696">
        <v>0</v>
      </c>
      <c r="U62" s="696">
        <v>0</v>
      </c>
      <c r="V62" s="696">
        <v>0</v>
      </c>
      <c r="W62" s="696">
        <v>0</v>
      </c>
      <c r="X62" s="696">
        <v>0</v>
      </c>
      <c r="Y62" s="696">
        <v>0</v>
      </c>
      <c r="Z62" s="696">
        <v>0</v>
      </c>
      <c r="AA62" s="696">
        <v>0</v>
      </c>
      <c r="AB62" s="696">
        <v>0</v>
      </c>
      <c r="AC62" s="696">
        <v>0</v>
      </c>
      <c r="AD62" s="696">
        <v>0</v>
      </c>
      <c r="AE62" s="696">
        <v>0</v>
      </c>
      <c r="AF62" s="696">
        <v>0</v>
      </c>
      <c r="AG62" s="696">
        <v>0</v>
      </c>
      <c r="AH62" s="696">
        <v>0</v>
      </c>
      <c r="AI62" s="696">
        <v>0</v>
      </c>
      <c r="AJ62" s="696">
        <v>0</v>
      </c>
      <c r="AK62" s="696">
        <v>0</v>
      </c>
      <c r="AL62" s="696">
        <v>0</v>
      </c>
      <c r="AM62" s="696">
        <v>0</v>
      </c>
      <c r="AN62" s="696">
        <v>0</v>
      </c>
      <c r="AO62" s="697">
        <v>0</v>
      </c>
      <c r="AP62" s="633"/>
      <c r="AQ62" s="695">
        <v>0</v>
      </c>
      <c r="AR62" s="696">
        <v>6.9283869999999999</v>
      </c>
      <c r="AS62" s="696">
        <v>0</v>
      </c>
      <c r="AT62" s="696">
        <v>0</v>
      </c>
      <c r="AU62" s="696">
        <v>0</v>
      </c>
      <c r="AV62" s="696">
        <v>0</v>
      </c>
      <c r="AW62" s="696">
        <v>0</v>
      </c>
      <c r="AX62" s="696">
        <v>0</v>
      </c>
      <c r="AY62" s="696">
        <v>0</v>
      </c>
      <c r="AZ62" s="696">
        <v>0</v>
      </c>
      <c r="BA62" s="696">
        <v>0</v>
      </c>
      <c r="BB62" s="696">
        <v>0</v>
      </c>
      <c r="BC62" s="696">
        <v>0</v>
      </c>
      <c r="BD62" s="696">
        <v>0</v>
      </c>
      <c r="BE62" s="696">
        <v>0</v>
      </c>
      <c r="BF62" s="696">
        <v>0</v>
      </c>
      <c r="BG62" s="696">
        <v>0</v>
      </c>
      <c r="BH62" s="696">
        <v>0</v>
      </c>
      <c r="BI62" s="696">
        <v>0</v>
      </c>
      <c r="BJ62" s="696">
        <v>0</v>
      </c>
      <c r="BK62" s="696">
        <v>0</v>
      </c>
      <c r="BL62" s="696">
        <v>0</v>
      </c>
      <c r="BM62" s="696">
        <v>0</v>
      </c>
      <c r="BN62" s="696">
        <v>0</v>
      </c>
      <c r="BO62" s="696">
        <v>0</v>
      </c>
      <c r="BP62" s="696">
        <v>0</v>
      </c>
      <c r="BQ62" s="696">
        <v>0</v>
      </c>
      <c r="BR62" s="696">
        <v>0</v>
      </c>
      <c r="BS62" s="696">
        <v>0</v>
      </c>
      <c r="BT62" s="697">
        <v>0</v>
      </c>
    </row>
    <row r="63" spans="2:73">
      <c r="B63" s="691" t="s">
        <v>836</v>
      </c>
      <c r="C63" s="691" t="s">
        <v>830</v>
      </c>
      <c r="D63" s="691" t="s">
        <v>9</v>
      </c>
      <c r="E63" s="691" t="s">
        <v>822</v>
      </c>
      <c r="F63" s="691" t="s">
        <v>830</v>
      </c>
      <c r="G63" s="691" t="s">
        <v>825</v>
      </c>
      <c r="H63" s="691">
        <v>2012</v>
      </c>
      <c r="I63" s="644"/>
      <c r="J63" s="644" t="s">
        <v>834</v>
      </c>
      <c r="K63" s="633"/>
      <c r="L63" s="695">
        <v>0</v>
      </c>
      <c r="M63" s="696">
        <v>29509.514439999999</v>
      </c>
      <c r="N63" s="696">
        <v>0</v>
      </c>
      <c r="O63" s="696">
        <v>0</v>
      </c>
      <c r="P63" s="696">
        <v>0</v>
      </c>
      <c r="Q63" s="696">
        <v>0</v>
      </c>
      <c r="R63" s="696">
        <v>0</v>
      </c>
      <c r="S63" s="696">
        <v>0</v>
      </c>
      <c r="T63" s="696">
        <v>0</v>
      </c>
      <c r="U63" s="696">
        <v>0</v>
      </c>
      <c r="V63" s="696">
        <v>0</v>
      </c>
      <c r="W63" s="696">
        <v>0</v>
      </c>
      <c r="X63" s="696">
        <v>0</v>
      </c>
      <c r="Y63" s="696">
        <v>0</v>
      </c>
      <c r="Z63" s="696">
        <v>0</v>
      </c>
      <c r="AA63" s="696">
        <v>0</v>
      </c>
      <c r="AB63" s="696">
        <v>0</v>
      </c>
      <c r="AC63" s="696">
        <v>0</v>
      </c>
      <c r="AD63" s="696">
        <v>0</v>
      </c>
      <c r="AE63" s="696">
        <v>0</v>
      </c>
      <c r="AF63" s="696">
        <v>0</v>
      </c>
      <c r="AG63" s="696">
        <v>0</v>
      </c>
      <c r="AH63" s="696">
        <v>0</v>
      </c>
      <c r="AI63" s="696">
        <v>0</v>
      </c>
      <c r="AJ63" s="696">
        <v>0</v>
      </c>
      <c r="AK63" s="696">
        <v>0</v>
      </c>
      <c r="AL63" s="696">
        <v>0</v>
      </c>
      <c r="AM63" s="696">
        <v>0</v>
      </c>
      <c r="AN63" s="696">
        <v>0</v>
      </c>
      <c r="AO63" s="697">
        <v>0</v>
      </c>
      <c r="AP63" s="633"/>
      <c r="AQ63" s="695">
        <v>0</v>
      </c>
      <c r="AR63" s="696">
        <v>711166.4</v>
      </c>
      <c r="AS63" s="696">
        <v>0</v>
      </c>
      <c r="AT63" s="696">
        <v>0</v>
      </c>
      <c r="AU63" s="696">
        <v>0</v>
      </c>
      <c r="AV63" s="696">
        <v>0</v>
      </c>
      <c r="AW63" s="696">
        <v>0</v>
      </c>
      <c r="AX63" s="696">
        <v>0</v>
      </c>
      <c r="AY63" s="696">
        <v>0</v>
      </c>
      <c r="AZ63" s="696">
        <v>0</v>
      </c>
      <c r="BA63" s="696">
        <v>0</v>
      </c>
      <c r="BB63" s="696">
        <v>0</v>
      </c>
      <c r="BC63" s="696">
        <v>0</v>
      </c>
      <c r="BD63" s="696">
        <v>0</v>
      </c>
      <c r="BE63" s="696">
        <v>0</v>
      </c>
      <c r="BF63" s="696">
        <v>0</v>
      </c>
      <c r="BG63" s="696">
        <v>0</v>
      </c>
      <c r="BH63" s="696">
        <v>0</v>
      </c>
      <c r="BI63" s="696">
        <v>0</v>
      </c>
      <c r="BJ63" s="696">
        <v>0</v>
      </c>
      <c r="BK63" s="696">
        <v>0</v>
      </c>
      <c r="BL63" s="696">
        <v>0</v>
      </c>
      <c r="BM63" s="696">
        <v>0</v>
      </c>
      <c r="BN63" s="696">
        <v>0</v>
      </c>
      <c r="BO63" s="696">
        <v>0</v>
      </c>
      <c r="BP63" s="696">
        <v>0</v>
      </c>
      <c r="BQ63" s="696">
        <v>0</v>
      </c>
      <c r="BR63" s="696">
        <v>0</v>
      </c>
      <c r="BS63" s="696">
        <v>0</v>
      </c>
      <c r="BT63" s="697">
        <v>0</v>
      </c>
    </row>
    <row r="64" spans="2:73">
      <c r="B64" s="691" t="s">
        <v>836</v>
      </c>
      <c r="C64" s="691" t="s">
        <v>826</v>
      </c>
      <c r="D64" s="691" t="s">
        <v>837</v>
      </c>
      <c r="E64" s="691" t="s">
        <v>822</v>
      </c>
      <c r="F64" s="691" t="s">
        <v>826</v>
      </c>
      <c r="G64" s="691" t="s">
        <v>825</v>
      </c>
      <c r="H64" s="691">
        <v>2012</v>
      </c>
      <c r="I64" s="644"/>
      <c r="J64" s="644" t="s">
        <v>834</v>
      </c>
      <c r="K64" s="633"/>
      <c r="L64" s="695">
        <v>0</v>
      </c>
      <c r="M64" s="696">
        <v>30.72</v>
      </c>
      <c r="N64" s="696">
        <v>0</v>
      </c>
      <c r="O64" s="696">
        <v>0</v>
      </c>
      <c r="P64" s="696">
        <v>0</v>
      </c>
      <c r="Q64" s="696">
        <v>0</v>
      </c>
      <c r="R64" s="696">
        <v>0</v>
      </c>
      <c r="S64" s="696">
        <v>0</v>
      </c>
      <c r="T64" s="696">
        <v>0</v>
      </c>
      <c r="U64" s="696">
        <v>0</v>
      </c>
      <c r="V64" s="696">
        <v>0</v>
      </c>
      <c r="W64" s="696">
        <v>0</v>
      </c>
      <c r="X64" s="696">
        <v>0</v>
      </c>
      <c r="Y64" s="696">
        <v>0</v>
      </c>
      <c r="Z64" s="696">
        <v>0</v>
      </c>
      <c r="AA64" s="696">
        <v>0</v>
      </c>
      <c r="AB64" s="696">
        <v>0</v>
      </c>
      <c r="AC64" s="696">
        <v>0</v>
      </c>
      <c r="AD64" s="696">
        <v>0</v>
      </c>
      <c r="AE64" s="696">
        <v>0</v>
      </c>
      <c r="AF64" s="696">
        <v>0</v>
      </c>
      <c r="AG64" s="696">
        <v>0</v>
      </c>
      <c r="AH64" s="696">
        <v>0</v>
      </c>
      <c r="AI64" s="696">
        <v>0</v>
      </c>
      <c r="AJ64" s="696">
        <v>0</v>
      </c>
      <c r="AK64" s="696">
        <v>0</v>
      </c>
      <c r="AL64" s="696">
        <v>0</v>
      </c>
      <c r="AM64" s="696">
        <v>0</v>
      </c>
      <c r="AN64" s="696">
        <v>0</v>
      </c>
      <c r="AO64" s="697">
        <v>0</v>
      </c>
      <c r="AP64" s="633"/>
      <c r="AQ64" s="695">
        <v>0</v>
      </c>
      <c r="AR64" s="696">
        <v>174.72</v>
      </c>
      <c r="AS64" s="696">
        <v>0</v>
      </c>
      <c r="AT64" s="696">
        <v>0</v>
      </c>
      <c r="AU64" s="696">
        <v>0</v>
      </c>
      <c r="AV64" s="696">
        <v>0</v>
      </c>
      <c r="AW64" s="696">
        <v>0</v>
      </c>
      <c r="AX64" s="696">
        <v>0</v>
      </c>
      <c r="AY64" s="696">
        <v>0</v>
      </c>
      <c r="AZ64" s="696">
        <v>0</v>
      </c>
      <c r="BA64" s="696">
        <v>0</v>
      </c>
      <c r="BB64" s="696">
        <v>0</v>
      </c>
      <c r="BC64" s="696">
        <v>0</v>
      </c>
      <c r="BD64" s="696">
        <v>0</v>
      </c>
      <c r="BE64" s="696">
        <v>0</v>
      </c>
      <c r="BF64" s="696">
        <v>0</v>
      </c>
      <c r="BG64" s="696">
        <v>0</v>
      </c>
      <c r="BH64" s="696">
        <v>0</v>
      </c>
      <c r="BI64" s="696">
        <v>0</v>
      </c>
      <c r="BJ64" s="696">
        <v>0</v>
      </c>
      <c r="BK64" s="696">
        <v>0</v>
      </c>
      <c r="BL64" s="696">
        <v>0</v>
      </c>
      <c r="BM64" s="696">
        <v>0</v>
      </c>
      <c r="BN64" s="696">
        <v>0</v>
      </c>
      <c r="BO64" s="696">
        <v>0</v>
      </c>
      <c r="BP64" s="696">
        <v>0</v>
      </c>
      <c r="BQ64" s="696">
        <v>0</v>
      </c>
      <c r="BR64" s="696">
        <v>0</v>
      </c>
      <c r="BS64" s="696">
        <v>0</v>
      </c>
      <c r="BT64" s="697">
        <v>0</v>
      </c>
    </row>
    <row r="65" spans="2:73">
      <c r="B65" s="691" t="s">
        <v>836</v>
      </c>
      <c r="C65" s="691" t="s">
        <v>826</v>
      </c>
      <c r="D65" s="691" t="s">
        <v>837</v>
      </c>
      <c r="E65" s="691" t="s">
        <v>822</v>
      </c>
      <c r="F65" s="691" t="s">
        <v>826</v>
      </c>
      <c r="G65" s="691" t="s">
        <v>825</v>
      </c>
      <c r="H65" s="691">
        <v>2012</v>
      </c>
      <c r="I65" s="644"/>
      <c r="J65" s="644" t="s">
        <v>834</v>
      </c>
      <c r="K65" s="633"/>
      <c r="L65" s="695">
        <v>0</v>
      </c>
      <c r="M65" s="696">
        <v>1.28</v>
      </c>
      <c r="N65" s="696">
        <v>0</v>
      </c>
      <c r="O65" s="696">
        <v>0</v>
      </c>
      <c r="P65" s="696">
        <v>0</v>
      </c>
      <c r="Q65" s="696">
        <v>0</v>
      </c>
      <c r="R65" s="696">
        <v>0</v>
      </c>
      <c r="S65" s="696">
        <v>0</v>
      </c>
      <c r="T65" s="696">
        <v>0</v>
      </c>
      <c r="U65" s="696">
        <v>0</v>
      </c>
      <c r="V65" s="696">
        <v>0</v>
      </c>
      <c r="W65" s="696">
        <v>0</v>
      </c>
      <c r="X65" s="696">
        <v>0</v>
      </c>
      <c r="Y65" s="696">
        <v>0</v>
      </c>
      <c r="Z65" s="696">
        <v>0</v>
      </c>
      <c r="AA65" s="696">
        <v>0</v>
      </c>
      <c r="AB65" s="696">
        <v>0</v>
      </c>
      <c r="AC65" s="696">
        <v>0</v>
      </c>
      <c r="AD65" s="696">
        <v>0</v>
      </c>
      <c r="AE65" s="696">
        <v>0</v>
      </c>
      <c r="AF65" s="696">
        <v>0</v>
      </c>
      <c r="AG65" s="696">
        <v>0</v>
      </c>
      <c r="AH65" s="696">
        <v>0</v>
      </c>
      <c r="AI65" s="696">
        <v>0</v>
      </c>
      <c r="AJ65" s="696">
        <v>0</v>
      </c>
      <c r="AK65" s="696">
        <v>0</v>
      </c>
      <c r="AL65" s="696">
        <v>0</v>
      </c>
      <c r="AM65" s="696">
        <v>0</v>
      </c>
      <c r="AN65" s="696">
        <v>0</v>
      </c>
      <c r="AO65" s="697">
        <v>0</v>
      </c>
      <c r="AP65" s="633"/>
      <c r="AQ65" s="695">
        <v>0</v>
      </c>
      <c r="AR65" s="696">
        <v>7.28</v>
      </c>
      <c r="AS65" s="696">
        <v>0</v>
      </c>
      <c r="AT65" s="696">
        <v>0</v>
      </c>
      <c r="AU65" s="696">
        <v>0</v>
      </c>
      <c r="AV65" s="696">
        <v>0</v>
      </c>
      <c r="AW65" s="696">
        <v>0</v>
      </c>
      <c r="AX65" s="696">
        <v>0</v>
      </c>
      <c r="AY65" s="696">
        <v>0</v>
      </c>
      <c r="AZ65" s="696">
        <v>0</v>
      </c>
      <c r="BA65" s="696">
        <v>0</v>
      </c>
      <c r="BB65" s="696">
        <v>0</v>
      </c>
      <c r="BC65" s="696">
        <v>0</v>
      </c>
      <c r="BD65" s="696">
        <v>0</v>
      </c>
      <c r="BE65" s="696">
        <v>0</v>
      </c>
      <c r="BF65" s="696">
        <v>0</v>
      </c>
      <c r="BG65" s="696">
        <v>0</v>
      </c>
      <c r="BH65" s="696">
        <v>0</v>
      </c>
      <c r="BI65" s="696">
        <v>0</v>
      </c>
      <c r="BJ65" s="696">
        <v>0</v>
      </c>
      <c r="BK65" s="696">
        <v>0</v>
      </c>
      <c r="BL65" s="696">
        <v>0</v>
      </c>
      <c r="BM65" s="696">
        <v>0</v>
      </c>
      <c r="BN65" s="696">
        <v>0</v>
      </c>
      <c r="BO65" s="696">
        <v>0</v>
      </c>
      <c r="BP65" s="696">
        <v>0</v>
      </c>
      <c r="BQ65" s="696">
        <v>0</v>
      </c>
      <c r="BR65" s="696">
        <v>0</v>
      </c>
      <c r="BS65" s="696">
        <v>0</v>
      </c>
      <c r="BT65" s="697">
        <v>0</v>
      </c>
    </row>
    <row r="66" spans="2:73">
      <c r="B66" s="691" t="s">
        <v>836</v>
      </c>
      <c r="C66" s="691" t="s">
        <v>826</v>
      </c>
      <c r="D66" s="691" t="s">
        <v>837</v>
      </c>
      <c r="E66" s="691" t="s">
        <v>822</v>
      </c>
      <c r="F66" s="691" t="s">
        <v>826</v>
      </c>
      <c r="G66" s="691" t="s">
        <v>825</v>
      </c>
      <c r="H66" s="691">
        <v>2012</v>
      </c>
      <c r="I66" s="644"/>
      <c r="J66" s="644" t="s">
        <v>834</v>
      </c>
      <c r="K66" s="633"/>
      <c r="L66" s="695">
        <v>0</v>
      </c>
      <c r="M66" s="696">
        <v>26.88</v>
      </c>
      <c r="N66" s="696">
        <v>0</v>
      </c>
      <c r="O66" s="696">
        <v>0</v>
      </c>
      <c r="P66" s="696">
        <v>0</v>
      </c>
      <c r="Q66" s="696">
        <v>0</v>
      </c>
      <c r="R66" s="696">
        <v>0</v>
      </c>
      <c r="S66" s="696">
        <v>0</v>
      </c>
      <c r="T66" s="696">
        <v>0</v>
      </c>
      <c r="U66" s="696">
        <v>0</v>
      </c>
      <c r="V66" s="696">
        <v>0</v>
      </c>
      <c r="W66" s="696">
        <v>0</v>
      </c>
      <c r="X66" s="696">
        <v>0</v>
      </c>
      <c r="Y66" s="696">
        <v>0</v>
      </c>
      <c r="Z66" s="696">
        <v>0</v>
      </c>
      <c r="AA66" s="696">
        <v>0</v>
      </c>
      <c r="AB66" s="696">
        <v>0</v>
      </c>
      <c r="AC66" s="696">
        <v>0</v>
      </c>
      <c r="AD66" s="696">
        <v>0</v>
      </c>
      <c r="AE66" s="696">
        <v>0</v>
      </c>
      <c r="AF66" s="696">
        <v>0</v>
      </c>
      <c r="AG66" s="696">
        <v>0</v>
      </c>
      <c r="AH66" s="696">
        <v>0</v>
      </c>
      <c r="AI66" s="696">
        <v>0</v>
      </c>
      <c r="AJ66" s="696">
        <v>0</v>
      </c>
      <c r="AK66" s="696">
        <v>0</v>
      </c>
      <c r="AL66" s="696">
        <v>0</v>
      </c>
      <c r="AM66" s="696">
        <v>0</v>
      </c>
      <c r="AN66" s="696">
        <v>0</v>
      </c>
      <c r="AO66" s="697">
        <v>0</v>
      </c>
      <c r="AP66" s="633"/>
      <c r="AQ66" s="695">
        <v>0</v>
      </c>
      <c r="AR66" s="696">
        <v>152.88</v>
      </c>
      <c r="AS66" s="696">
        <v>0</v>
      </c>
      <c r="AT66" s="696">
        <v>0</v>
      </c>
      <c r="AU66" s="696">
        <v>0</v>
      </c>
      <c r="AV66" s="696">
        <v>0</v>
      </c>
      <c r="AW66" s="696">
        <v>0</v>
      </c>
      <c r="AX66" s="696">
        <v>0</v>
      </c>
      <c r="AY66" s="696">
        <v>0</v>
      </c>
      <c r="AZ66" s="696">
        <v>0</v>
      </c>
      <c r="BA66" s="696">
        <v>0</v>
      </c>
      <c r="BB66" s="696">
        <v>0</v>
      </c>
      <c r="BC66" s="696">
        <v>0</v>
      </c>
      <c r="BD66" s="696">
        <v>0</v>
      </c>
      <c r="BE66" s="696">
        <v>0</v>
      </c>
      <c r="BF66" s="696">
        <v>0</v>
      </c>
      <c r="BG66" s="696">
        <v>0</v>
      </c>
      <c r="BH66" s="696">
        <v>0</v>
      </c>
      <c r="BI66" s="696">
        <v>0</v>
      </c>
      <c r="BJ66" s="696">
        <v>0</v>
      </c>
      <c r="BK66" s="696">
        <v>0</v>
      </c>
      <c r="BL66" s="696">
        <v>0</v>
      </c>
      <c r="BM66" s="696">
        <v>0</v>
      </c>
      <c r="BN66" s="696">
        <v>0</v>
      </c>
      <c r="BO66" s="696">
        <v>0</v>
      </c>
      <c r="BP66" s="696">
        <v>0</v>
      </c>
      <c r="BQ66" s="696">
        <v>0</v>
      </c>
      <c r="BR66" s="696">
        <v>0</v>
      </c>
      <c r="BS66" s="696">
        <v>0</v>
      </c>
      <c r="BT66" s="697">
        <v>0</v>
      </c>
    </row>
    <row r="67" spans="2:73">
      <c r="B67" s="691" t="s">
        <v>836</v>
      </c>
      <c r="C67" s="691" t="s">
        <v>826</v>
      </c>
      <c r="D67" s="691" t="s">
        <v>9</v>
      </c>
      <c r="E67" s="691" t="s">
        <v>822</v>
      </c>
      <c r="F67" s="691" t="s">
        <v>826</v>
      </c>
      <c r="G67" s="691" t="s">
        <v>825</v>
      </c>
      <c r="H67" s="691">
        <v>2012</v>
      </c>
      <c r="I67" s="644"/>
      <c r="J67" s="644" t="s">
        <v>834</v>
      </c>
      <c r="K67" s="633"/>
      <c r="L67" s="695">
        <v>0</v>
      </c>
      <c r="M67" s="696">
        <v>111.06300299999999</v>
      </c>
      <c r="N67" s="696">
        <v>0</v>
      </c>
      <c r="O67" s="696">
        <v>0</v>
      </c>
      <c r="P67" s="696">
        <v>0</v>
      </c>
      <c r="Q67" s="696">
        <v>0</v>
      </c>
      <c r="R67" s="696">
        <v>0</v>
      </c>
      <c r="S67" s="696">
        <v>0</v>
      </c>
      <c r="T67" s="696">
        <v>0</v>
      </c>
      <c r="U67" s="696">
        <v>0</v>
      </c>
      <c r="V67" s="696">
        <v>0</v>
      </c>
      <c r="W67" s="696">
        <v>0</v>
      </c>
      <c r="X67" s="696">
        <v>0</v>
      </c>
      <c r="Y67" s="696">
        <v>0</v>
      </c>
      <c r="Z67" s="696">
        <v>0</v>
      </c>
      <c r="AA67" s="696">
        <v>0</v>
      </c>
      <c r="AB67" s="696">
        <v>0</v>
      </c>
      <c r="AC67" s="696">
        <v>0</v>
      </c>
      <c r="AD67" s="696">
        <v>0</v>
      </c>
      <c r="AE67" s="696">
        <v>0</v>
      </c>
      <c r="AF67" s="696">
        <v>0</v>
      </c>
      <c r="AG67" s="696">
        <v>0</v>
      </c>
      <c r="AH67" s="696">
        <v>0</v>
      </c>
      <c r="AI67" s="696">
        <v>0</v>
      </c>
      <c r="AJ67" s="696">
        <v>0</v>
      </c>
      <c r="AK67" s="696">
        <v>0</v>
      </c>
      <c r="AL67" s="696">
        <v>0</v>
      </c>
      <c r="AM67" s="696">
        <v>0</v>
      </c>
      <c r="AN67" s="696">
        <v>0</v>
      </c>
      <c r="AO67" s="697">
        <v>0</v>
      </c>
      <c r="AP67" s="633"/>
      <c r="AQ67" s="695">
        <v>0</v>
      </c>
      <c r="AR67" s="696">
        <v>1614.336</v>
      </c>
      <c r="AS67" s="696">
        <v>0</v>
      </c>
      <c r="AT67" s="696">
        <v>0</v>
      </c>
      <c r="AU67" s="696">
        <v>0</v>
      </c>
      <c r="AV67" s="696">
        <v>0</v>
      </c>
      <c r="AW67" s="696">
        <v>0</v>
      </c>
      <c r="AX67" s="696">
        <v>0</v>
      </c>
      <c r="AY67" s="696">
        <v>0</v>
      </c>
      <c r="AZ67" s="696">
        <v>0</v>
      </c>
      <c r="BA67" s="696">
        <v>0</v>
      </c>
      <c r="BB67" s="696">
        <v>0</v>
      </c>
      <c r="BC67" s="696">
        <v>0</v>
      </c>
      <c r="BD67" s="696">
        <v>0</v>
      </c>
      <c r="BE67" s="696">
        <v>0</v>
      </c>
      <c r="BF67" s="696">
        <v>0</v>
      </c>
      <c r="BG67" s="696">
        <v>0</v>
      </c>
      <c r="BH67" s="696">
        <v>0</v>
      </c>
      <c r="BI67" s="696">
        <v>0</v>
      </c>
      <c r="BJ67" s="696">
        <v>0</v>
      </c>
      <c r="BK67" s="696">
        <v>0</v>
      </c>
      <c r="BL67" s="696">
        <v>0</v>
      </c>
      <c r="BM67" s="696">
        <v>0</v>
      </c>
      <c r="BN67" s="696">
        <v>0</v>
      </c>
      <c r="BO67" s="696">
        <v>0</v>
      </c>
      <c r="BP67" s="696">
        <v>0</v>
      </c>
      <c r="BQ67" s="696">
        <v>0</v>
      </c>
      <c r="BR67" s="696">
        <v>0</v>
      </c>
      <c r="BS67" s="696">
        <v>0</v>
      </c>
      <c r="BT67" s="697">
        <v>0</v>
      </c>
    </row>
    <row r="68" spans="2:73">
      <c r="B68" s="691" t="s">
        <v>838</v>
      </c>
      <c r="C68" s="691" t="s">
        <v>826</v>
      </c>
      <c r="D68" s="691" t="s">
        <v>22</v>
      </c>
      <c r="E68" s="691" t="s">
        <v>822</v>
      </c>
      <c r="F68" s="691" t="s">
        <v>833</v>
      </c>
      <c r="G68" s="691" t="s">
        <v>823</v>
      </c>
      <c r="H68" s="691">
        <v>2011</v>
      </c>
      <c r="I68" s="644"/>
      <c r="J68" s="644" t="s">
        <v>834</v>
      </c>
      <c r="K68" s="633"/>
      <c r="L68" s="695">
        <v>111.833697</v>
      </c>
      <c r="M68" s="696">
        <v>111.8336966</v>
      </c>
      <c r="N68" s="696">
        <v>111.83369999999999</v>
      </c>
      <c r="O68" s="696">
        <v>111.83369999999999</v>
      </c>
      <c r="P68" s="696">
        <v>111.83369999999999</v>
      </c>
      <c r="Q68" s="696">
        <v>111.28069000000001</v>
      </c>
      <c r="R68" s="696">
        <v>96.347941000000006</v>
      </c>
      <c r="S68" s="696">
        <v>48.413406999999999</v>
      </c>
      <c r="T68" s="696">
        <v>48.413406999999999</v>
      </c>
      <c r="U68" s="696">
        <v>48.413406999999999</v>
      </c>
      <c r="V68" s="696">
        <v>46.813847000000003</v>
      </c>
      <c r="W68" s="696">
        <v>44.902259999999998</v>
      </c>
      <c r="X68" s="696">
        <v>25.034361000000001</v>
      </c>
      <c r="Y68" s="696">
        <v>25.034361000000001</v>
      </c>
      <c r="Z68" s="696">
        <v>24.929041999999999</v>
      </c>
      <c r="AA68" s="696">
        <v>24.929041999999999</v>
      </c>
      <c r="AB68" s="696">
        <v>0</v>
      </c>
      <c r="AC68" s="696">
        <v>0</v>
      </c>
      <c r="AD68" s="696">
        <v>0</v>
      </c>
      <c r="AE68" s="696">
        <v>0</v>
      </c>
      <c r="AF68" s="696">
        <v>0</v>
      </c>
      <c r="AG68" s="696">
        <v>0</v>
      </c>
      <c r="AH68" s="696">
        <v>0</v>
      </c>
      <c r="AI68" s="696">
        <v>0</v>
      </c>
      <c r="AJ68" s="696">
        <v>0</v>
      </c>
      <c r="AK68" s="696">
        <v>0</v>
      </c>
      <c r="AL68" s="696">
        <v>0</v>
      </c>
      <c r="AM68" s="696">
        <v>0</v>
      </c>
      <c r="AN68" s="696">
        <v>0</v>
      </c>
      <c r="AO68" s="697">
        <v>0</v>
      </c>
      <c r="AP68" s="633"/>
      <c r="AQ68" s="695">
        <v>615840.93999999994</v>
      </c>
      <c r="AR68" s="696">
        <v>615840.94220000005</v>
      </c>
      <c r="AS68" s="696">
        <v>615840.94220000005</v>
      </c>
      <c r="AT68" s="696">
        <v>615840.94220000005</v>
      </c>
      <c r="AU68" s="696">
        <v>615840.94220000005</v>
      </c>
      <c r="AV68" s="696">
        <v>611886.85739999998</v>
      </c>
      <c r="AW68" s="696">
        <v>545801.08010000002</v>
      </c>
      <c r="AX68" s="696">
        <v>248053.83900000001</v>
      </c>
      <c r="AY68" s="696">
        <v>248053.83900000001</v>
      </c>
      <c r="AZ68" s="696">
        <v>248053.83900000001</v>
      </c>
      <c r="BA68" s="696">
        <v>227146.1207</v>
      </c>
      <c r="BB68" s="696">
        <v>219730.4523</v>
      </c>
      <c r="BC68" s="696">
        <v>85282.411999999997</v>
      </c>
      <c r="BD68" s="696">
        <v>85282.411999999997</v>
      </c>
      <c r="BE68" s="696">
        <v>84548.391740000006</v>
      </c>
      <c r="BF68" s="696">
        <v>84548.391740000006</v>
      </c>
      <c r="BG68" s="696">
        <v>0</v>
      </c>
      <c r="BH68" s="696">
        <v>0</v>
      </c>
      <c r="BI68" s="696">
        <v>0</v>
      </c>
      <c r="BJ68" s="696">
        <v>0</v>
      </c>
      <c r="BK68" s="696">
        <v>0</v>
      </c>
      <c r="BL68" s="696">
        <v>0</v>
      </c>
      <c r="BM68" s="696">
        <v>0</v>
      </c>
      <c r="BN68" s="696">
        <v>0</v>
      </c>
      <c r="BO68" s="696">
        <v>0</v>
      </c>
      <c r="BP68" s="696">
        <v>0</v>
      </c>
      <c r="BQ68" s="696">
        <v>0</v>
      </c>
      <c r="BR68" s="696">
        <v>0</v>
      </c>
      <c r="BS68" s="696">
        <v>0</v>
      </c>
      <c r="BT68" s="697">
        <v>0</v>
      </c>
    </row>
    <row r="69" spans="2:73">
      <c r="B69" s="691" t="s">
        <v>838</v>
      </c>
      <c r="C69" s="691" t="s">
        <v>826</v>
      </c>
      <c r="D69" s="691" t="s">
        <v>21</v>
      </c>
      <c r="E69" s="691" t="s">
        <v>822</v>
      </c>
      <c r="F69" s="691" t="s">
        <v>833</v>
      </c>
      <c r="G69" s="691" t="s">
        <v>823</v>
      </c>
      <c r="H69" s="691">
        <v>2011</v>
      </c>
      <c r="I69" s="644"/>
      <c r="J69" s="644" t="s">
        <v>834</v>
      </c>
      <c r="K69" s="633"/>
      <c r="L69" s="695">
        <v>27.606810899999999</v>
      </c>
      <c r="M69" s="696">
        <v>27.60681091</v>
      </c>
      <c r="N69" s="696">
        <v>27.606811</v>
      </c>
      <c r="O69" s="696">
        <v>25.794468999999999</v>
      </c>
      <c r="P69" s="696">
        <v>25.794468999999999</v>
      </c>
      <c r="Q69" s="696">
        <v>25.794468999999999</v>
      </c>
      <c r="R69" s="696">
        <v>7.4636668000000004</v>
      </c>
      <c r="S69" s="696">
        <v>7.4636668000000004</v>
      </c>
      <c r="T69" s="696">
        <v>7.4636668000000004</v>
      </c>
      <c r="U69" s="696">
        <v>7.4636668000000004</v>
      </c>
      <c r="V69" s="696">
        <v>7.2770175999999998</v>
      </c>
      <c r="W69" s="696">
        <v>7.2770175999999998</v>
      </c>
      <c r="X69" s="696">
        <v>0</v>
      </c>
      <c r="Y69" s="696">
        <v>0</v>
      </c>
      <c r="Z69" s="696">
        <v>0</v>
      </c>
      <c r="AA69" s="696">
        <v>0</v>
      </c>
      <c r="AB69" s="696">
        <v>0</v>
      </c>
      <c r="AC69" s="696">
        <v>0</v>
      </c>
      <c r="AD69" s="696">
        <v>0</v>
      </c>
      <c r="AE69" s="696">
        <v>0</v>
      </c>
      <c r="AF69" s="696">
        <v>0</v>
      </c>
      <c r="AG69" s="696">
        <v>0</v>
      </c>
      <c r="AH69" s="696">
        <v>0</v>
      </c>
      <c r="AI69" s="696">
        <v>0</v>
      </c>
      <c r="AJ69" s="696">
        <v>0</v>
      </c>
      <c r="AK69" s="696">
        <v>0</v>
      </c>
      <c r="AL69" s="696">
        <v>0</v>
      </c>
      <c r="AM69" s="696">
        <v>0</v>
      </c>
      <c r="AN69" s="696">
        <v>0</v>
      </c>
      <c r="AO69" s="697">
        <v>0</v>
      </c>
      <c r="AP69" s="633"/>
      <c r="AQ69" s="695">
        <v>60846.63</v>
      </c>
      <c r="AR69" s="696">
        <v>60846.629610000004</v>
      </c>
      <c r="AS69" s="696">
        <v>60846.629610000004</v>
      </c>
      <c r="AT69" s="696">
        <v>56320.05502</v>
      </c>
      <c r="AU69" s="696">
        <v>56320.05502</v>
      </c>
      <c r="AV69" s="696">
        <v>56320.05502</v>
      </c>
      <c r="AW69" s="696">
        <v>15837.70003</v>
      </c>
      <c r="AX69" s="696">
        <v>15837.70003</v>
      </c>
      <c r="AY69" s="696">
        <v>15837.70003</v>
      </c>
      <c r="AZ69" s="696">
        <v>15837.70003</v>
      </c>
      <c r="BA69" s="696">
        <v>14610.37414</v>
      </c>
      <c r="BB69" s="696">
        <v>14610.37414</v>
      </c>
      <c r="BC69" s="696">
        <v>0</v>
      </c>
      <c r="BD69" s="696">
        <v>0</v>
      </c>
      <c r="BE69" s="696">
        <v>0</v>
      </c>
      <c r="BF69" s="696">
        <v>0</v>
      </c>
      <c r="BG69" s="696">
        <v>0</v>
      </c>
      <c r="BH69" s="696">
        <v>0</v>
      </c>
      <c r="BI69" s="696">
        <v>0</v>
      </c>
      <c r="BJ69" s="696">
        <v>0</v>
      </c>
      <c r="BK69" s="696">
        <v>0</v>
      </c>
      <c r="BL69" s="696">
        <v>0</v>
      </c>
      <c r="BM69" s="696">
        <v>0</v>
      </c>
      <c r="BN69" s="696">
        <v>0</v>
      </c>
      <c r="BO69" s="696">
        <v>0</v>
      </c>
      <c r="BP69" s="696">
        <v>0</v>
      </c>
      <c r="BQ69" s="696">
        <v>0</v>
      </c>
      <c r="BR69" s="696">
        <v>0</v>
      </c>
      <c r="BS69" s="696">
        <v>0</v>
      </c>
      <c r="BT69" s="697">
        <v>0</v>
      </c>
    </row>
    <row r="70" spans="2:73">
      <c r="B70" s="691" t="s">
        <v>838</v>
      </c>
      <c r="C70" s="691" t="s">
        <v>826</v>
      </c>
      <c r="D70" s="691" t="s">
        <v>20</v>
      </c>
      <c r="E70" s="691" t="s">
        <v>822</v>
      </c>
      <c r="F70" s="691" t="s">
        <v>833</v>
      </c>
      <c r="G70" s="691" t="s">
        <v>823</v>
      </c>
      <c r="H70" s="691">
        <v>2011</v>
      </c>
      <c r="I70" s="644"/>
      <c r="J70" s="644" t="s">
        <v>834</v>
      </c>
      <c r="K70" s="633"/>
      <c r="L70" s="695">
        <v>51.771746299999997</v>
      </c>
      <c r="M70" s="696">
        <v>51.771746299999997</v>
      </c>
      <c r="N70" s="696">
        <v>51.771746</v>
      </c>
      <c r="O70" s="696">
        <v>51.771746</v>
      </c>
      <c r="P70" s="696">
        <v>51.771746</v>
      </c>
      <c r="Q70" s="696">
        <v>0</v>
      </c>
      <c r="R70" s="696">
        <v>0</v>
      </c>
      <c r="S70" s="696">
        <v>0</v>
      </c>
      <c r="T70" s="696">
        <v>0</v>
      </c>
      <c r="U70" s="696">
        <v>0</v>
      </c>
      <c r="V70" s="696">
        <v>0</v>
      </c>
      <c r="W70" s="696">
        <v>0</v>
      </c>
      <c r="X70" s="696">
        <v>0</v>
      </c>
      <c r="Y70" s="696">
        <v>0</v>
      </c>
      <c r="Z70" s="696">
        <v>0</v>
      </c>
      <c r="AA70" s="696">
        <v>0</v>
      </c>
      <c r="AB70" s="696">
        <v>0</v>
      </c>
      <c r="AC70" s="696">
        <v>0</v>
      </c>
      <c r="AD70" s="696">
        <v>0</v>
      </c>
      <c r="AE70" s="696">
        <v>0</v>
      </c>
      <c r="AF70" s="696">
        <v>0</v>
      </c>
      <c r="AG70" s="696">
        <v>0</v>
      </c>
      <c r="AH70" s="696">
        <v>0</v>
      </c>
      <c r="AI70" s="696">
        <v>0</v>
      </c>
      <c r="AJ70" s="696">
        <v>0</v>
      </c>
      <c r="AK70" s="696">
        <v>0</v>
      </c>
      <c r="AL70" s="696">
        <v>0</v>
      </c>
      <c r="AM70" s="696">
        <v>0</v>
      </c>
      <c r="AN70" s="696">
        <v>0</v>
      </c>
      <c r="AO70" s="697">
        <v>0</v>
      </c>
      <c r="AP70" s="633"/>
      <c r="AQ70" s="695">
        <v>251762.54</v>
      </c>
      <c r="AR70" s="696">
        <v>251762.54459999999</v>
      </c>
      <c r="AS70" s="696">
        <v>251762.54459999999</v>
      </c>
      <c r="AT70" s="696">
        <v>251762.54459999999</v>
      </c>
      <c r="AU70" s="696">
        <v>251762.54459999999</v>
      </c>
      <c r="AV70" s="696">
        <v>0</v>
      </c>
      <c r="AW70" s="696">
        <v>0</v>
      </c>
      <c r="AX70" s="696">
        <v>0</v>
      </c>
      <c r="AY70" s="696">
        <v>0</v>
      </c>
      <c r="AZ70" s="696">
        <v>0</v>
      </c>
      <c r="BA70" s="696">
        <v>0</v>
      </c>
      <c r="BB70" s="696">
        <v>0</v>
      </c>
      <c r="BC70" s="696">
        <v>0</v>
      </c>
      <c r="BD70" s="696">
        <v>0</v>
      </c>
      <c r="BE70" s="696">
        <v>0</v>
      </c>
      <c r="BF70" s="696">
        <v>0</v>
      </c>
      <c r="BG70" s="696">
        <v>0</v>
      </c>
      <c r="BH70" s="696">
        <v>0</v>
      </c>
      <c r="BI70" s="696">
        <v>0</v>
      </c>
      <c r="BJ70" s="696">
        <v>0</v>
      </c>
      <c r="BK70" s="696">
        <v>0</v>
      </c>
      <c r="BL70" s="696">
        <v>0</v>
      </c>
      <c r="BM70" s="696">
        <v>0</v>
      </c>
      <c r="BN70" s="696">
        <v>0</v>
      </c>
      <c r="BO70" s="696">
        <v>0</v>
      </c>
      <c r="BP70" s="696">
        <v>0</v>
      </c>
      <c r="BQ70" s="696">
        <v>0</v>
      </c>
      <c r="BR70" s="696">
        <v>0</v>
      </c>
      <c r="BS70" s="696">
        <v>0</v>
      </c>
      <c r="BT70" s="697">
        <v>0</v>
      </c>
    </row>
    <row r="71" spans="2:73">
      <c r="B71" s="691" t="s">
        <v>838</v>
      </c>
      <c r="C71" s="691" t="s">
        <v>831</v>
      </c>
      <c r="D71" s="691" t="s">
        <v>17</v>
      </c>
      <c r="E71" s="691" t="s">
        <v>822</v>
      </c>
      <c r="F71" s="691" t="s">
        <v>833</v>
      </c>
      <c r="G71" s="691" t="s">
        <v>823</v>
      </c>
      <c r="H71" s="691">
        <v>2011</v>
      </c>
      <c r="I71" s="644"/>
      <c r="J71" s="644" t="s">
        <v>834</v>
      </c>
      <c r="K71" s="633"/>
      <c r="L71" s="695">
        <v>294.66454499999998</v>
      </c>
      <c r="M71" s="696">
        <v>294.66454479999999</v>
      </c>
      <c r="N71" s="696">
        <v>294.66453999999999</v>
      </c>
      <c r="O71" s="696">
        <v>294.66453999999999</v>
      </c>
      <c r="P71" s="696">
        <v>294.66453999999999</v>
      </c>
      <c r="Q71" s="696">
        <v>294.66453999999999</v>
      </c>
      <c r="R71" s="696">
        <v>294.66453999999999</v>
      </c>
      <c r="S71" s="696">
        <v>294.66453999999999</v>
      </c>
      <c r="T71" s="696">
        <v>294.66453999999999</v>
      </c>
      <c r="U71" s="696">
        <v>294.66453999999999</v>
      </c>
      <c r="V71" s="696">
        <v>294.66453999999999</v>
      </c>
      <c r="W71" s="696">
        <v>294.66453999999999</v>
      </c>
      <c r="X71" s="696">
        <v>294.66453999999999</v>
      </c>
      <c r="Y71" s="696">
        <v>294.66453999999999</v>
      </c>
      <c r="Z71" s="696">
        <v>294.66453999999999</v>
      </c>
      <c r="AA71" s="696">
        <v>0</v>
      </c>
      <c r="AB71" s="696">
        <v>0</v>
      </c>
      <c r="AC71" s="696">
        <v>0</v>
      </c>
      <c r="AD71" s="696">
        <v>0</v>
      </c>
      <c r="AE71" s="696">
        <v>0</v>
      </c>
      <c r="AF71" s="696">
        <v>0</v>
      </c>
      <c r="AG71" s="696">
        <v>0</v>
      </c>
      <c r="AH71" s="696">
        <v>0</v>
      </c>
      <c r="AI71" s="696">
        <v>0</v>
      </c>
      <c r="AJ71" s="696">
        <v>0</v>
      </c>
      <c r="AK71" s="696">
        <v>0</v>
      </c>
      <c r="AL71" s="696">
        <v>0</v>
      </c>
      <c r="AM71" s="696">
        <v>0</v>
      </c>
      <c r="AN71" s="696">
        <v>0</v>
      </c>
      <c r="AO71" s="697">
        <v>0</v>
      </c>
      <c r="AP71" s="633"/>
      <c r="AQ71" s="698">
        <v>1668715.6</v>
      </c>
      <c r="AR71" s="699">
        <v>1668715.602</v>
      </c>
      <c r="AS71" s="699">
        <v>1668715.602</v>
      </c>
      <c r="AT71" s="699">
        <v>1668715.602</v>
      </c>
      <c r="AU71" s="699">
        <v>1668715.602</v>
      </c>
      <c r="AV71" s="699">
        <v>1668715.602</v>
      </c>
      <c r="AW71" s="699">
        <v>1668715.602</v>
      </c>
      <c r="AX71" s="699">
        <v>1668715.602</v>
      </c>
      <c r="AY71" s="699">
        <v>1668715.602</v>
      </c>
      <c r="AZ71" s="699">
        <v>1668715.602</v>
      </c>
      <c r="BA71" s="699">
        <v>1668715.602</v>
      </c>
      <c r="BB71" s="699">
        <v>1668715.602</v>
      </c>
      <c r="BC71" s="699">
        <v>1668715.602</v>
      </c>
      <c r="BD71" s="699">
        <v>1668715.602</v>
      </c>
      <c r="BE71" s="699">
        <v>1668715.602</v>
      </c>
      <c r="BF71" s="699">
        <v>0</v>
      </c>
      <c r="BG71" s="699">
        <v>0</v>
      </c>
      <c r="BH71" s="699">
        <v>0</v>
      </c>
      <c r="BI71" s="699">
        <v>0</v>
      </c>
      <c r="BJ71" s="699">
        <v>0</v>
      </c>
      <c r="BK71" s="699">
        <v>0</v>
      </c>
      <c r="BL71" s="699">
        <v>0</v>
      </c>
      <c r="BM71" s="699">
        <v>0</v>
      </c>
      <c r="BN71" s="699">
        <v>0</v>
      </c>
      <c r="BO71" s="699">
        <v>0</v>
      </c>
      <c r="BP71" s="699">
        <v>0</v>
      </c>
      <c r="BQ71" s="699">
        <v>0</v>
      </c>
      <c r="BR71" s="699">
        <v>0</v>
      </c>
      <c r="BS71" s="699">
        <v>0</v>
      </c>
      <c r="BT71" s="700">
        <v>0</v>
      </c>
    </row>
    <row r="72" spans="2:73">
      <c r="B72" s="691" t="s">
        <v>838</v>
      </c>
      <c r="C72" s="691" t="s">
        <v>821</v>
      </c>
      <c r="D72" s="691" t="s">
        <v>3</v>
      </c>
      <c r="E72" s="691" t="s">
        <v>822</v>
      </c>
      <c r="F72" s="691" t="s">
        <v>29</v>
      </c>
      <c r="G72" s="691" t="s">
        <v>823</v>
      </c>
      <c r="H72" s="691">
        <v>2011</v>
      </c>
      <c r="I72" s="644"/>
      <c r="J72" s="644" t="s">
        <v>834</v>
      </c>
      <c r="K72" s="633"/>
      <c r="L72" s="695">
        <v>-297.62702999999999</v>
      </c>
      <c r="M72" s="696">
        <v>-297.62702530000001</v>
      </c>
      <c r="N72" s="696">
        <v>-297.62700000000001</v>
      </c>
      <c r="O72" s="696">
        <v>-297.62700000000001</v>
      </c>
      <c r="P72" s="696">
        <v>-297.62700000000001</v>
      </c>
      <c r="Q72" s="696">
        <v>-297.62700000000001</v>
      </c>
      <c r="R72" s="696">
        <v>-297.62700000000001</v>
      </c>
      <c r="S72" s="696">
        <v>-297.62700000000001</v>
      </c>
      <c r="T72" s="696">
        <v>-297.62700000000001</v>
      </c>
      <c r="U72" s="696">
        <v>-297.62700000000001</v>
      </c>
      <c r="V72" s="696">
        <v>-297.62700000000001</v>
      </c>
      <c r="W72" s="696">
        <v>-297.62700000000001</v>
      </c>
      <c r="X72" s="696">
        <v>-297.62700000000001</v>
      </c>
      <c r="Y72" s="696">
        <v>-297.62700000000001</v>
      </c>
      <c r="Z72" s="696">
        <v>-297.62700000000001</v>
      </c>
      <c r="AA72" s="696">
        <v>-297.62700000000001</v>
      </c>
      <c r="AB72" s="696">
        <v>-297.62700000000001</v>
      </c>
      <c r="AC72" s="696">
        <v>-297.62700000000001</v>
      </c>
      <c r="AD72" s="696">
        <v>-240.3203</v>
      </c>
      <c r="AE72" s="696">
        <v>0</v>
      </c>
      <c r="AF72" s="696">
        <v>0</v>
      </c>
      <c r="AG72" s="696">
        <v>0</v>
      </c>
      <c r="AH72" s="696">
        <v>0</v>
      </c>
      <c r="AI72" s="696">
        <v>0</v>
      </c>
      <c r="AJ72" s="696">
        <v>0</v>
      </c>
      <c r="AK72" s="696">
        <v>0</v>
      </c>
      <c r="AL72" s="696">
        <v>0</v>
      </c>
      <c r="AM72" s="696">
        <v>0</v>
      </c>
      <c r="AN72" s="696">
        <v>0</v>
      </c>
      <c r="AO72" s="697">
        <v>0</v>
      </c>
      <c r="AP72" s="633"/>
      <c r="AQ72" s="692">
        <v>-545322.48</v>
      </c>
      <c r="AR72" s="693">
        <v>-545322.48479999998</v>
      </c>
      <c r="AS72" s="693">
        <v>-545322.48479999998</v>
      </c>
      <c r="AT72" s="693">
        <v>-545322.48479999998</v>
      </c>
      <c r="AU72" s="693">
        <v>-545322.48479999998</v>
      </c>
      <c r="AV72" s="693">
        <v>-545322.48479999998</v>
      </c>
      <c r="AW72" s="693">
        <v>-545322.48479999998</v>
      </c>
      <c r="AX72" s="693">
        <v>-545322.48479999998</v>
      </c>
      <c r="AY72" s="693">
        <v>-545322.48479999998</v>
      </c>
      <c r="AZ72" s="693">
        <v>-545322.48479999998</v>
      </c>
      <c r="BA72" s="693">
        <v>-545322.48479999998</v>
      </c>
      <c r="BB72" s="693">
        <v>-545322.48479999998</v>
      </c>
      <c r="BC72" s="693">
        <v>-545322.48479999998</v>
      </c>
      <c r="BD72" s="693">
        <v>-545322.48479999998</v>
      </c>
      <c r="BE72" s="693">
        <v>-545322.48479999998</v>
      </c>
      <c r="BF72" s="693">
        <v>-545322.48479999998</v>
      </c>
      <c r="BG72" s="693">
        <v>-545322.48479999998</v>
      </c>
      <c r="BH72" s="693">
        <v>-545322.48</v>
      </c>
      <c r="BI72" s="693">
        <v>-494163.44</v>
      </c>
      <c r="BJ72" s="693">
        <v>0</v>
      </c>
      <c r="BK72" s="693">
        <v>0</v>
      </c>
      <c r="BL72" s="693">
        <v>0</v>
      </c>
      <c r="BM72" s="693">
        <v>0</v>
      </c>
      <c r="BN72" s="693">
        <v>0</v>
      </c>
      <c r="BO72" s="693">
        <v>0</v>
      </c>
      <c r="BP72" s="693">
        <v>0</v>
      </c>
      <c r="BQ72" s="693">
        <v>0</v>
      </c>
      <c r="BR72" s="693">
        <v>0</v>
      </c>
      <c r="BS72" s="693">
        <v>0</v>
      </c>
      <c r="BT72" s="694">
        <v>0</v>
      </c>
    </row>
    <row r="73" spans="2:73">
      <c r="B73" s="691" t="s">
        <v>838</v>
      </c>
      <c r="C73" s="691" t="s">
        <v>821</v>
      </c>
      <c r="D73" s="691" t="s">
        <v>5</v>
      </c>
      <c r="E73" s="691" t="s">
        <v>822</v>
      </c>
      <c r="F73" s="691" t="s">
        <v>29</v>
      </c>
      <c r="G73" s="691" t="s">
        <v>823</v>
      </c>
      <c r="H73" s="691">
        <v>2011</v>
      </c>
      <c r="I73" s="644"/>
      <c r="J73" s="644" t="s">
        <v>834</v>
      </c>
      <c r="K73" s="633"/>
      <c r="L73" s="695">
        <v>4.3607827199999996</v>
      </c>
      <c r="M73" s="696">
        <v>4.3607827209999996</v>
      </c>
      <c r="N73" s="696">
        <v>4.3607826999999997</v>
      </c>
      <c r="O73" s="696">
        <v>4.3607826999999997</v>
      </c>
      <c r="P73" s="696">
        <v>4.3607826999999997</v>
      </c>
      <c r="Q73" s="696">
        <v>3.9876744</v>
      </c>
      <c r="R73" s="696">
        <v>2.2787723999999998</v>
      </c>
      <c r="S73" s="696">
        <v>2.2777652000000002</v>
      </c>
      <c r="T73" s="696">
        <v>2.2777652000000002</v>
      </c>
      <c r="U73" s="696">
        <v>0.71524049999999995</v>
      </c>
      <c r="V73" s="696">
        <v>0.29717359999999998</v>
      </c>
      <c r="W73" s="696">
        <v>0.29709400000000002</v>
      </c>
      <c r="X73" s="696">
        <v>0.29709400000000002</v>
      </c>
      <c r="Y73" s="696">
        <v>0.28343370000000001</v>
      </c>
      <c r="Z73" s="696">
        <v>0.28343370000000001</v>
      </c>
      <c r="AA73" s="696">
        <v>0.28280820000000001</v>
      </c>
      <c r="AB73" s="696">
        <v>0</v>
      </c>
      <c r="AC73" s="696">
        <v>0</v>
      </c>
      <c r="AD73" s="696">
        <v>0</v>
      </c>
      <c r="AE73" s="696">
        <v>0</v>
      </c>
      <c r="AF73" s="696">
        <v>0</v>
      </c>
      <c r="AG73" s="696">
        <v>0</v>
      </c>
      <c r="AH73" s="696">
        <v>0</v>
      </c>
      <c r="AI73" s="696">
        <v>0</v>
      </c>
      <c r="AJ73" s="696">
        <v>0</v>
      </c>
      <c r="AK73" s="696">
        <v>0</v>
      </c>
      <c r="AL73" s="696">
        <v>0</v>
      </c>
      <c r="AM73" s="696">
        <v>0</v>
      </c>
      <c r="AN73" s="696">
        <v>0</v>
      </c>
      <c r="AO73" s="697">
        <v>0</v>
      </c>
      <c r="AP73" s="633"/>
      <c r="AQ73" s="695">
        <v>88271.216</v>
      </c>
      <c r="AR73" s="696">
        <v>88271.216190000006</v>
      </c>
      <c r="AS73" s="696">
        <v>88271.216190000006</v>
      </c>
      <c r="AT73" s="696">
        <v>88271.216190000006</v>
      </c>
      <c r="AU73" s="696">
        <v>88271.216190000006</v>
      </c>
      <c r="AV73" s="696">
        <v>80213.233810000005</v>
      </c>
      <c r="AW73" s="696">
        <v>43306.25505</v>
      </c>
      <c r="AX73" s="696">
        <v>43297.432500000003</v>
      </c>
      <c r="AY73" s="696">
        <v>43297.432500000003</v>
      </c>
      <c r="AZ73" s="696">
        <v>9551.7487139999994</v>
      </c>
      <c r="BA73" s="696">
        <v>8024.5327399999996</v>
      </c>
      <c r="BB73" s="696">
        <v>7368.9438289999998</v>
      </c>
      <c r="BC73" s="696">
        <v>7368.9438289999998</v>
      </c>
      <c r="BD73" s="696">
        <v>6115.1334660000002</v>
      </c>
      <c r="BE73" s="696">
        <v>6115.1334660000002</v>
      </c>
      <c r="BF73" s="696">
        <v>6107.7801170000002</v>
      </c>
      <c r="BG73" s="696">
        <v>0</v>
      </c>
      <c r="BH73" s="696">
        <v>0</v>
      </c>
      <c r="BI73" s="696">
        <v>0</v>
      </c>
      <c r="BJ73" s="696">
        <v>0</v>
      </c>
      <c r="BK73" s="696">
        <v>0</v>
      </c>
      <c r="BL73" s="696">
        <v>0</v>
      </c>
      <c r="BM73" s="696">
        <v>0</v>
      </c>
      <c r="BN73" s="696">
        <v>0</v>
      </c>
      <c r="BO73" s="696">
        <v>0</v>
      </c>
      <c r="BP73" s="696">
        <v>0</v>
      </c>
      <c r="BQ73" s="696">
        <v>0</v>
      </c>
      <c r="BR73" s="696">
        <v>0</v>
      </c>
      <c r="BS73" s="696">
        <v>0</v>
      </c>
      <c r="BT73" s="697">
        <v>0</v>
      </c>
    </row>
    <row r="74" spans="2:73">
      <c r="B74" s="691" t="s">
        <v>838</v>
      </c>
      <c r="C74" s="691" t="s">
        <v>821</v>
      </c>
      <c r="D74" s="691" t="s">
        <v>4</v>
      </c>
      <c r="E74" s="691" t="s">
        <v>822</v>
      </c>
      <c r="F74" s="691" t="s">
        <v>29</v>
      </c>
      <c r="G74" s="691" t="s">
        <v>823</v>
      </c>
      <c r="H74" s="691">
        <v>2011</v>
      </c>
      <c r="I74" s="644"/>
      <c r="J74" s="644" t="s">
        <v>834</v>
      </c>
      <c r="K74" s="633"/>
      <c r="L74" s="695">
        <v>0.65085809999999999</v>
      </c>
      <c r="M74" s="696">
        <v>0.65085810399999999</v>
      </c>
      <c r="N74" s="696">
        <v>0.65085809999999999</v>
      </c>
      <c r="O74" s="696">
        <v>0.65085809999999999</v>
      </c>
      <c r="P74" s="696">
        <v>0.65085809999999999</v>
      </c>
      <c r="Q74" s="696">
        <v>0.60631610000000002</v>
      </c>
      <c r="R74" s="696">
        <v>0.42408770000000001</v>
      </c>
      <c r="S74" s="696">
        <v>0.42311680000000002</v>
      </c>
      <c r="T74" s="696">
        <v>0.42311680000000002</v>
      </c>
      <c r="U74" s="696">
        <v>0.23658109999999999</v>
      </c>
      <c r="V74" s="696">
        <v>3.1272800000000003E-2</v>
      </c>
      <c r="W74" s="696">
        <v>3.1239800000000002E-2</v>
      </c>
      <c r="X74" s="696">
        <v>3.1239800000000002E-2</v>
      </c>
      <c r="Y74" s="696">
        <v>3.0428699999999999E-2</v>
      </c>
      <c r="Z74" s="696">
        <v>3.0428699999999999E-2</v>
      </c>
      <c r="AA74" s="696">
        <v>2.9872200000000002E-2</v>
      </c>
      <c r="AB74" s="696">
        <v>0</v>
      </c>
      <c r="AC74" s="696">
        <v>0</v>
      </c>
      <c r="AD74" s="696">
        <v>0</v>
      </c>
      <c r="AE74" s="696">
        <v>0</v>
      </c>
      <c r="AF74" s="696">
        <v>0</v>
      </c>
      <c r="AG74" s="696">
        <v>0</v>
      </c>
      <c r="AH74" s="696">
        <v>0</v>
      </c>
      <c r="AI74" s="696">
        <v>0</v>
      </c>
      <c r="AJ74" s="696">
        <v>0</v>
      </c>
      <c r="AK74" s="696">
        <v>0</v>
      </c>
      <c r="AL74" s="696">
        <v>0</v>
      </c>
      <c r="AM74" s="696">
        <v>0</v>
      </c>
      <c r="AN74" s="696">
        <v>0</v>
      </c>
      <c r="AO74" s="697">
        <v>0</v>
      </c>
      <c r="AP74" s="633"/>
      <c r="AQ74" s="695">
        <v>11144.324000000001</v>
      </c>
      <c r="AR74" s="696">
        <v>11144.32396</v>
      </c>
      <c r="AS74" s="696">
        <v>11144.32396</v>
      </c>
      <c r="AT74" s="696">
        <v>11144.32396</v>
      </c>
      <c r="AU74" s="696">
        <v>11144.32396</v>
      </c>
      <c r="AV74" s="696">
        <v>10182.354600000001</v>
      </c>
      <c r="AW74" s="696">
        <v>6246.7865229999998</v>
      </c>
      <c r="AX74" s="696">
        <v>6238.2813729999998</v>
      </c>
      <c r="AY74" s="696">
        <v>6238.2813729999998</v>
      </c>
      <c r="AZ74" s="696">
        <v>2209.6905409999999</v>
      </c>
      <c r="BA74" s="696">
        <v>997.98734769999999</v>
      </c>
      <c r="BB74" s="696">
        <v>726.13753589999999</v>
      </c>
      <c r="BC74" s="696">
        <v>726.13753589999999</v>
      </c>
      <c r="BD74" s="696">
        <v>651.68910100000005</v>
      </c>
      <c r="BE74" s="696">
        <v>651.68910100000005</v>
      </c>
      <c r="BF74" s="696">
        <v>645.14650200000005</v>
      </c>
      <c r="BG74" s="696">
        <v>0</v>
      </c>
      <c r="BH74" s="696">
        <v>0</v>
      </c>
      <c r="BI74" s="696">
        <v>0</v>
      </c>
      <c r="BJ74" s="696">
        <v>0</v>
      </c>
      <c r="BK74" s="696">
        <v>0</v>
      </c>
      <c r="BL74" s="696">
        <v>0</v>
      </c>
      <c r="BM74" s="696">
        <v>0</v>
      </c>
      <c r="BN74" s="696">
        <v>0</v>
      </c>
      <c r="BO74" s="696">
        <v>0</v>
      </c>
      <c r="BP74" s="696">
        <v>0</v>
      </c>
      <c r="BQ74" s="696">
        <v>0</v>
      </c>
      <c r="BR74" s="696">
        <v>0</v>
      </c>
      <c r="BS74" s="696">
        <v>0</v>
      </c>
      <c r="BT74" s="697">
        <v>0</v>
      </c>
    </row>
    <row r="75" spans="2:73">
      <c r="B75" s="691" t="s">
        <v>208</v>
      </c>
      <c r="C75" s="691" t="s">
        <v>826</v>
      </c>
      <c r="D75" s="691" t="s">
        <v>839</v>
      </c>
      <c r="E75" s="691" t="s">
        <v>822</v>
      </c>
      <c r="F75" s="691" t="s">
        <v>828</v>
      </c>
      <c r="G75" s="691" t="s">
        <v>823</v>
      </c>
      <c r="H75" s="691">
        <v>2012</v>
      </c>
      <c r="I75" s="644" t="s">
        <v>840</v>
      </c>
      <c r="J75" s="644"/>
      <c r="K75" s="633"/>
      <c r="L75" s="695" t="s">
        <v>750</v>
      </c>
      <c r="M75" s="696">
        <v>5.18</v>
      </c>
      <c r="N75" s="696">
        <v>5.18</v>
      </c>
      <c r="O75" s="696">
        <v>5.18</v>
      </c>
      <c r="P75" s="696">
        <v>5.18</v>
      </c>
      <c r="Q75" s="696" t="s">
        <v>750</v>
      </c>
      <c r="R75" s="696" t="s">
        <v>750</v>
      </c>
      <c r="S75" s="696" t="s">
        <v>750</v>
      </c>
      <c r="T75" s="696" t="s">
        <v>750</v>
      </c>
      <c r="U75" s="696" t="s">
        <v>750</v>
      </c>
      <c r="V75" s="696" t="s">
        <v>750</v>
      </c>
      <c r="W75" s="696" t="s">
        <v>750</v>
      </c>
      <c r="X75" s="696" t="s">
        <v>750</v>
      </c>
      <c r="Y75" s="696" t="s">
        <v>750</v>
      </c>
      <c r="Z75" s="696" t="s">
        <v>750</v>
      </c>
      <c r="AA75" s="696" t="s">
        <v>750</v>
      </c>
      <c r="AB75" s="696" t="s">
        <v>750</v>
      </c>
      <c r="AC75" s="696" t="s">
        <v>750</v>
      </c>
      <c r="AD75" s="696" t="s">
        <v>750</v>
      </c>
      <c r="AE75" s="696" t="s">
        <v>750</v>
      </c>
      <c r="AF75" s="696" t="s">
        <v>750</v>
      </c>
      <c r="AG75" s="696" t="s">
        <v>750</v>
      </c>
      <c r="AH75" s="696" t="s">
        <v>750</v>
      </c>
      <c r="AI75" s="696" t="s">
        <v>750</v>
      </c>
      <c r="AJ75" s="696" t="s">
        <v>750</v>
      </c>
      <c r="AK75" s="696" t="s">
        <v>750</v>
      </c>
      <c r="AL75" s="696" t="s">
        <v>750</v>
      </c>
      <c r="AM75" s="696" t="s">
        <v>750</v>
      </c>
      <c r="AN75" s="696" t="s">
        <v>750</v>
      </c>
      <c r="AO75" s="697" t="s">
        <v>849</v>
      </c>
      <c r="AP75" s="633"/>
      <c r="AQ75" s="695" t="s">
        <v>849</v>
      </c>
      <c r="AR75" s="696">
        <v>25176.25</v>
      </c>
      <c r="AS75" s="696">
        <v>25176.25</v>
      </c>
      <c r="AT75" s="696">
        <v>25176.25</v>
      </c>
      <c r="AU75" s="696">
        <v>25176.25</v>
      </c>
      <c r="AV75" s="696" t="s">
        <v>749</v>
      </c>
      <c r="AW75" s="696" t="s">
        <v>749</v>
      </c>
      <c r="AX75" s="696" t="s">
        <v>749</v>
      </c>
      <c r="AY75" s="696" t="s">
        <v>749</v>
      </c>
      <c r="AZ75" s="696" t="s">
        <v>749</v>
      </c>
      <c r="BA75" s="696" t="s">
        <v>749</v>
      </c>
      <c r="BB75" s="696" t="s">
        <v>749</v>
      </c>
      <c r="BC75" s="696" t="s">
        <v>850</v>
      </c>
      <c r="BD75" s="696" t="s">
        <v>850</v>
      </c>
      <c r="BE75" s="696" t="s">
        <v>850</v>
      </c>
      <c r="BF75" s="696" t="s">
        <v>850</v>
      </c>
      <c r="BG75" s="696" t="s">
        <v>850</v>
      </c>
      <c r="BH75" s="696" t="s">
        <v>850</v>
      </c>
      <c r="BI75" s="696" t="s">
        <v>850</v>
      </c>
      <c r="BJ75" s="696" t="s">
        <v>850</v>
      </c>
      <c r="BK75" s="696" t="s">
        <v>850</v>
      </c>
      <c r="BL75" s="696" t="s">
        <v>850</v>
      </c>
      <c r="BM75" s="696" t="s">
        <v>852</v>
      </c>
      <c r="BN75" s="696" t="s">
        <v>750</v>
      </c>
      <c r="BO75" s="696" t="s">
        <v>750</v>
      </c>
      <c r="BP75" s="696" t="s">
        <v>750</v>
      </c>
      <c r="BQ75" s="696" t="s">
        <v>750</v>
      </c>
      <c r="BR75" s="696" t="s">
        <v>750</v>
      </c>
      <c r="BS75" s="696" t="s">
        <v>750</v>
      </c>
      <c r="BT75" s="697"/>
    </row>
    <row r="76" spans="2:73">
      <c r="B76" s="691" t="s">
        <v>208</v>
      </c>
      <c r="C76" s="691" t="s">
        <v>826</v>
      </c>
      <c r="D76" s="691" t="s">
        <v>839</v>
      </c>
      <c r="E76" s="691" t="s">
        <v>822</v>
      </c>
      <c r="F76" s="691" t="s">
        <v>828</v>
      </c>
      <c r="G76" s="691" t="s">
        <v>823</v>
      </c>
      <c r="H76" s="691">
        <v>2013</v>
      </c>
      <c r="I76" s="644" t="s">
        <v>840</v>
      </c>
      <c r="J76" s="644"/>
      <c r="K76" s="633"/>
      <c r="L76" s="695" t="s">
        <v>750</v>
      </c>
      <c r="M76" s="696" t="s">
        <v>750</v>
      </c>
      <c r="N76" s="696">
        <v>70.5</v>
      </c>
      <c r="O76" s="696">
        <v>70.5</v>
      </c>
      <c r="P76" s="696">
        <v>70.5</v>
      </c>
      <c r="Q76" s="696">
        <v>70.5</v>
      </c>
      <c r="R76" s="696" t="s">
        <v>750</v>
      </c>
      <c r="S76" s="696" t="s">
        <v>750</v>
      </c>
      <c r="T76" s="696" t="s">
        <v>750</v>
      </c>
      <c r="U76" s="696" t="s">
        <v>750</v>
      </c>
      <c r="V76" s="696" t="s">
        <v>750</v>
      </c>
      <c r="W76" s="696" t="s">
        <v>750</v>
      </c>
      <c r="X76" s="696" t="s">
        <v>750</v>
      </c>
      <c r="Y76" s="696" t="s">
        <v>750</v>
      </c>
      <c r="Z76" s="696" t="s">
        <v>750</v>
      </c>
      <c r="AA76" s="696" t="s">
        <v>750</v>
      </c>
      <c r="AB76" s="696" t="s">
        <v>750</v>
      </c>
      <c r="AC76" s="696" t="s">
        <v>750</v>
      </c>
      <c r="AD76" s="696" t="s">
        <v>750</v>
      </c>
      <c r="AE76" s="696" t="s">
        <v>750</v>
      </c>
      <c r="AF76" s="696" t="s">
        <v>750</v>
      </c>
      <c r="AG76" s="696" t="s">
        <v>750</v>
      </c>
      <c r="AH76" s="696" t="s">
        <v>750</v>
      </c>
      <c r="AI76" s="696" t="s">
        <v>750</v>
      </c>
      <c r="AJ76" s="696" t="s">
        <v>750</v>
      </c>
      <c r="AK76" s="696" t="s">
        <v>750</v>
      </c>
      <c r="AL76" s="696" t="s">
        <v>750</v>
      </c>
      <c r="AM76" s="696" t="s">
        <v>750</v>
      </c>
      <c r="AN76" s="696" t="s">
        <v>750</v>
      </c>
      <c r="AO76" s="697" t="s">
        <v>849</v>
      </c>
      <c r="AP76" s="633"/>
      <c r="AQ76" s="695" t="s">
        <v>849</v>
      </c>
      <c r="AR76" s="696" t="s">
        <v>851</v>
      </c>
      <c r="AS76" s="696">
        <v>387606.14</v>
      </c>
      <c r="AT76" s="696">
        <v>387606.14</v>
      </c>
      <c r="AU76" s="696">
        <v>387606.14</v>
      </c>
      <c r="AV76" s="696">
        <v>387606.14</v>
      </c>
      <c r="AW76" s="696" t="s">
        <v>749</v>
      </c>
      <c r="AX76" s="696" t="s">
        <v>749</v>
      </c>
      <c r="AY76" s="696" t="s">
        <v>749</v>
      </c>
      <c r="AZ76" s="696" t="s">
        <v>749</v>
      </c>
      <c r="BA76" s="696" t="s">
        <v>749</v>
      </c>
      <c r="BB76" s="696" t="s">
        <v>749</v>
      </c>
      <c r="BC76" s="696" t="s">
        <v>850</v>
      </c>
      <c r="BD76" s="696" t="s">
        <v>850</v>
      </c>
      <c r="BE76" s="696" t="s">
        <v>850</v>
      </c>
      <c r="BF76" s="696" t="s">
        <v>850</v>
      </c>
      <c r="BG76" s="696" t="s">
        <v>850</v>
      </c>
      <c r="BH76" s="696" t="s">
        <v>850</v>
      </c>
      <c r="BI76" s="696" t="s">
        <v>850</v>
      </c>
      <c r="BJ76" s="696" t="s">
        <v>850</v>
      </c>
      <c r="BK76" s="696" t="s">
        <v>850</v>
      </c>
      <c r="BL76" s="696" t="s">
        <v>850</v>
      </c>
      <c r="BM76" s="696" t="s">
        <v>852</v>
      </c>
      <c r="BN76" s="696" t="s">
        <v>750</v>
      </c>
      <c r="BO76" s="696" t="s">
        <v>750</v>
      </c>
      <c r="BP76" s="696" t="s">
        <v>750</v>
      </c>
      <c r="BQ76" s="696" t="s">
        <v>750</v>
      </c>
      <c r="BR76" s="696" t="s">
        <v>750</v>
      </c>
      <c r="BS76" s="696" t="s">
        <v>750</v>
      </c>
      <c r="BT76" s="697"/>
    </row>
    <row r="77" spans="2:73">
      <c r="B77" s="691" t="s">
        <v>208</v>
      </c>
      <c r="C77" s="691" t="s">
        <v>826</v>
      </c>
      <c r="D77" s="691" t="s">
        <v>841</v>
      </c>
      <c r="E77" s="691" t="s">
        <v>822</v>
      </c>
      <c r="F77" s="691" t="s">
        <v>828</v>
      </c>
      <c r="G77" s="691" t="s">
        <v>825</v>
      </c>
      <c r="H77" s="691">
        <v>2013</v>
      </c>
      <c r="I77" s="644" t="s">
        <v>840</v>
      </c>
      <c r="J77" s="644"/>
      <c r="K77" s="633"/>
      <c r="L77" s="695" t="s">
        <v>750</v>
      </c>
      <c r="M77" s="696" t="s">
        <v>750</v>
      </c>
      <c r="N77" s="696">
        <v>596.66</v>
      </c>
      <c r="O77" s="696" t="s">
        <v>750</v>
      </c>
      <c r="P77" s="696" t="s">
        <v>750</v>
      </c>
      <c r="Q77" s="696" t="s">
        <v>750</v>
      </c>
      <c r="R77" s="696" t="s">
        <v>750</v>
      </c>
      <c r="S77" s="696" t="s">
        <v>750</v>
      </c>
      <c r="T77" s="696" t="s">
        <v>750</v>
      </c>
      <c r="U77" s="696" t="s">
        <v>750</v>
      </c>
      <c r="V77" s="696" t="s">
        <v>750</v>
      </c>
      <c r="W77" s="696" t="s">
        <v>750</v>
      </c>
      <c r="X77" s="696" t="s">
        <v>750</v>
      </c>
      <c r="Y77" s="696" t="s">
        <v>750</v>
      </c>
      <c r="Z77" s="696" t="s">
        <v>750</v>
      </c>
      <c r="AA77" s="696" t="s">
        <v>750</v>
      </c>
      <c r="AB77" s="696" t="s">
        <v>750</v>
      </c>
      <c r="AC77" s="696" t="s">
        <v>750</v>
      </c>
      <c r="AD77" s="696" t="s">
        <v>750</v>
      </c>
      <c r="AE77" s="696" t="s">
        <v>750</v>
      </c>
      <c r="AF77" s="696" t="s">
        <v>750</v>
      </c>
      <c r="AG77" s="696" t="s">
        <v>750</v>
      </c>
      <c r="AH77" s="696" t="s">
        <v>750</v>
      </c>
      <c r="AI77" s="696" t="s">
        <v>750</v>
      </c>
      <c r="AJ77" s="696" t="s">
        <v>750</v>
      </c>
      <c r="AK77" s="696" t="s">
        <v>750</v>
      </c>
      <c r="AL77" s="696" t="s">
        <v>750</v>
      </c>
      <c r="AM77" s="696" t="s">
        <v>750</v>
      </c>
      <c r="AN77" s="696" t="s">
        <v>750</v>
      </c>
      <c r="AO77" s="697" t="s">
        <v>849</v>
      </c>
      <c r="AP77" s="633"/>
      <c r="AQ77" s="695" t="s">
        <v>849</v>
      </c>
      <c r="AR77" s="696" t="s">
        <v>851</v>
      </c>
      <c r="AS77" s="696">
        <v>9571.39</v>
      </c>
      <c r="AT77" s="696" t="s">
        <v>749</v>
      </c>
      <c r="AU77" s="696" t="s">
        <v>749</v>
      </c>
      <c r="AV77" s="696" t="s">
        <v>749</v>
      </c>
      <c r="AW77" s="696" t="s">
        <v>749</v>
      </c>
      <c r="AX77" s="696" t="s">
        <v>749</v>
      </c>
      <c r="AY77" s="696" t="s">
        <v>749</v>
      </c>
      <c r="AZ77" s="696" t="s">
        <v>749</v>
      </c>
      <c r="BA77" s="696" t="s">
        <v>749</v>
      </c>
      <c r="BB77" s="696" t="s">
        <v>749</v>
      </c>
      <c r="BC77" s="696" t="s">
        <v>850</v>
      </c>
      <c r="BD77" s="696" t="s">
        <v>850</v>
      </c>
      <c r="BE77" s="696" t="s">
        <v>850</v>
      </c>
      <c r="BF77" s="696" t="s">
        <v>850</v>
      </c>
      <c r="BG77" s="696" t="s">
        <v>850</v>
      </c>
      <c r="BH77" s="696" t="s">
        <v>850</v>
      </c>
      <c r="BI77" s="696" t="s">
        <v>850</v>
      </c>
      <c r="BJ77" s="696" t="s">
        <v>850</v>
      </c>
      <c r="BK77" s="696" t="s">
        <v>850</v>
      </c>
      <c r="BL77" s="696" t="s">
        <v>850</v>
      </c>
      <c r="BM77" s="696" t="s">
        <v>852</v>
      </c>
      <c r="BN77" s="696" t="s">
        <v>750</v>
      </c>
      <c r="BO77" s="696" t="s">
        <v>750</v>
      </c>
      <c r="BP77" s="696" t="s">
        <v>750</v>
      </c>
      <c r="BQ77" s="696" t="s">
        <v>750</v>
      </c>
      <c r="BR77" s="696" t="s">
        <v>750</v>
      </c>
      <c r="BS77" s="696" t="s">
        <v>750</v>
      </c>
      <c r="BT77" s="697"/>
    </row>
    <row r="78" spans="2:73">
      <c r="B78" s="691" t="s">
        <v>208</v>
      </c>
      <c r="C78" s="691" t="s">
        <v>826</v>
      </c>
      <c r="D78" s="691" t="s">
        <v>24</v>
      </c>
      <c r="E78" s="691" t="s">
        <v>822</v>
      </c>
      <c r="F78" s="691" t="s">
        <v>828</v>
      </c>
      <c r="G78" s="691" t="s">
        <v>823</v>
      </c>
      <c r="H78" s="691">
        <v>2013</v>
      </c>
      <c r="I78" s="644" t="s">
        <v>840</v>
      </c>
      <c r="J78" s="644"/>
      <c r="K78" s="633"/>
      <c r="L78" s="695" t="s">
        <v>750</v>
      </c>
      <c r="M78" s="696" t="s">
        <v>750</v>
      </c>
      <c r="N78" s="696">
        <v>6.05</v>
      </c>
      <c r="O78" s="696">
        <v>6.05</v>
      </c>
      <c r="P78" s="696">
        <v>6.05</v>
      </c>
      <c r="Q78" s="696">
        <v>6.05</v>
      </c>
      <c r="R78" s="696">
        <v>6.05</v>
      </c>
      <c r="S78" s="696">
        <v>6.05</v>
      </c>
      <c r="T78" s="696">
        <v>6.05</v>
      </c>
      <c r="U78" s="696">
        <v>6.05</v>
      </c>
      <c r="V78" s="696">
        <v>6.05</v>
      </c>
      <c r="W78" s="696">
        <v>6.05</v>
      </c>
      <c r="X78" s="696">
        <v>6.05</v>
      </c>
      <c r="Y78" s="696">
        <v>6.05</v>
      </c>
      <c r="Z78" s="696">
        <v>6.05</v>
      </c>
      <c r="AA78" s="696">
        <v>6.05</v>
      </c>
      <c r="AB78" s="696" t="s">
        <v>750</v>
      </c>
      <c r="AC78" s="696" t="s">
        <v>750</v>
      </c>
      <c r="AD78" s="696" t="s">
        <v>750</v>
      </c>
      <c r="AE78" s="696" t="s">
        <v>750</v>
      </c>
      <c r="AF78" s="696" t="s">
        <v>750</v>
      </c>
      <c r="AG78" s="696" t="s">
        <v>750</v>
      </c>
      <c r="AH78" s="696" t="s">
        <v>750</v>
      </c>
      <c r="AI78" s="696" t="s">
        <v>750</v>
      </c>
      <c r="AJ78" s="696" t="s">
        <v>750</v>
      </c>
      <c r="AK78" s="696" t="s">
        <v>750</v>
      </c>
      <c r="AL78" s="696" t="s">
        <v>750</v>
      </c>
      <c r="AM78" s="696" t="s">
        <v>750</v>
      </c>
      <c r="AN78" s="696" t="s">
        <v>750</v>
      </c>
      <c r="AO78" s="697" t="s">
        <v>849</v>
      </c>
      <c r="AP78" s="633"/>
      <c r="AQ78" s="695" t="s">
        <v>849</v>
      </c>
      <c r="AR78" s="696" t="s">
        <v>851</v>
      </c>
      <c r="AS78" s="696">
        <v>20830.95</v>
      </c>
      <c r="AT78" s="696">
        <v>20830.95</v>
      </c>
      <c r="AU78" s="696">
        <v>20830.95</v>
      </c>
      <c r="AV78" s="696">
        <v>20830.95</v>
      </c>
      <c r="AW78" s="696">
        <v>20830.95</v>
      </c>
      <c r="AX78" s="696">
        <v>20830.95</v>
      </c>
      <c r="AY78" s="696">
        <v>20830.95</v>
      </c>
      <c r="AZ78" s="696">
        <v>20830.95</v>
      </c>
      <c r="BA78" s="696">
        <v>20830.95</v>
      </c>
      <c r="BB78" s="696">
        <v>20830.95</v>
      </c>
      <c r="BC78" s="696">
        <v>20830.95</v>
      </c>
      <c r="BD78" s="696">
        <v>20830.95</v>
      </c>
      <c r="BE78" s="696">
        <v>20830.95</v>
      </c>
      <c r="BF78" s="696">
        <v>20830.95</v>
      </c>
      <c r="BG78" s="696" t="s">
        <v>850</v>
      </c>
      <c r="BH78" s="696" t="s">
        <v>850</v>
      </c>
      <c r="BI78" s="696" t="s">
        <v>850</v>
      </c>
      <c r="BJ78" s="696" t="s">
        <v>850</v>
      </c>
      <c r="BK78" s="696" t="s">
        <v>850</v>
      </c>
      <c r="BL78" s="696" t="s">
        <v>850</v>
      </c>
      <c r="BM78" s="696" t="s">
        <v>852</v>
      </c>
      <c r="BN78" s="696" t="s">
        <v>750</v>
      </c>
      <c r="BO78" s="696" t="s">
        <v>750</v>
      </c>
      <c r="BP78" s="696" t="s">
        <v>750</v>
      </c>
      <c r="BQ78" s="696" t="s">
        <v>750</v>
      </c>
      <c r="BR78" s="696" t="s">
        <v>750</v>
      </c>
      <c r="BS78" s="696" t="s">
        <v>750</v>
      </c>
      <c r="BT78" s="697"/>
    </row>
    <row r="79" spans="2:73" ht="15.75">
      <c r="B79" s="691" t="s">
        <v>208</v>
      </c>
      <c r="C79" s="691" t="s">
        <v>826</v>
      </c>
      <c r="D79" s="691" t="s">
        <v>842</v>
      </c>
      <c r="E79" s="691" t="s">
        <v>822</v>
      </c>
      <c r="F79" s="691" t="s">
        <v>828</v>
      </c>
      <c r="G79" s="691" t="s">
        <v>825</v>
      </c>
      <c r="H79" s="691">
        <v>2009</v>
      </c>
      <c r="I79" s="644" t="s">
        <v>840</v>
      </c>
      <c r="J79" s="644"/>
      <c r="K79" s="633"/>
      <c r="L79" s="695" t="s">
        <v>750</v>
      </c>
      <c r="M79" s="696" t="s">
        <v>750</v>
      </c>
      <c r="N79" s="696">
        <v>1.28</v>
      </c>
      <c r="O79" s="696" t="s">
        <v>750</v>
      </c>
      <c r="P79" s="696" t="s">
        <v>750</v>
      </c>
      <c r="Q79" s="696" t="s">
        <v>750</v>
      </c>
      <c r="R79" s="696" t="s">
        <v>750</v>
      </c>
      <c r="S79" s="696" t="s">
        <v>750</v>
      </c>
      <c r="T79" s="696" t="s">
        <v>750</v>
      </c>
      <c r="U79" s="696" t="s">
        <v>750</v>
      </c>
      <c r="V79" s="696" t="s">
        <v>750</v>
      </c>
      <c r="W79" s="696" t="s">
        <v>750</v>
      </c>
      <c r="X79" s="696" t="s">
        <v>750</v>
      </c>
      <c r="Y79" s="696" t="s">
        <v>750</v>
      </c>
      <c r="Z79" s="696" t="s">
        <v>750</v>
      </c>
      <c r="AA79" s="696" t="s">
        <v>750</v>
      </c>
      <c r="AB79" s="696" t="s">
        <v>750</v>
      </c>
      <c r="AC79" s="696" t="s">
        <v>750</v>
      </c>
      <c r="AD79" s="696" t="s">
        <v>750</v>
      </c>
      <c r="AE79" s="696" t="s">
        <v>750</v>
      </c>
      <c r="AF79" s="696" t="s">
        <v>750</v>
      </c>
      <c r="AG79" s="696" t="s">
        <v>750</v>
      </c>
      <c r="AH79" s="696" t="s">
        <v>750</v>
      </c>
      <c r="AI79" s="696" t="s">
        <v>750</v>
      </c>
      <c r="AJ79" s="696" t="s">
        <v>750</v>
      </c>
      <c r="AK79" s="696" t="s">
        <v>750</v>
      </c>
      <c r="AL79" s="696" t="s">
        <v>750</v>
      </c>
      <c r="AM79" s="696" t="s">
        <v>750</v>
      </c>
      <c r="AN79" s="696" t="s">
        <v>750</v>
      </c>
      <c r="AO79" s="697" t="s">
        <v>849</v>
      </c>
      <c r="AP79" s="633"/>
      <c r="AQ79" s="695" t="s">
        <v>849</v>
      </c>
      <c r="AR79" s="696" t="s">
        <v>851</v>
      </c>
      <c r="AS79" s="696">
        <v>2.04</v>
      </c>
      <c r="AT79" s="696" t="s">
        <v>749</v>
      </c>
      <c r="AU79" s="696" t="s">
        <v>749</v>
      </c>
      <c r="AV79" s="696" t="s">
        <v>749</v>
      </c>
      <c r="AW79" s="696" t="s">
        <v>749</v>
      </c>
      <c r="AX79" s="696" t="s">
        <v>749</v>
      </c>
      <c r="AY79" s="696" t="s">
        <v>749</v>
      </c>
      <c r="AZ79" s="696" t="s">
        <v>749</v>
      </c>
      <c r="BA79" s="696" t="s">
        <v>749</v>
      </c>
      <c r="BB79" s="696" t="s">
        <v>749</v>
      </c>
      <c r="BC79" s="696" t="s">
        <v>850</v>
      </c>
      <c r="BD79" s="696" t="s">
        <v>850</v>
      </c>
      <c r="BE79" s="696" t="s">
        <v>850</v>
      </c>
      <c r="BF79" s="696" t="s">
        <v>850</v>
      </c>
      <c r="BG79" s="696" t="s">
        <v>850</v>
      </c>
      <c r="BH79" s="696" t="s">
        <v>850</v>
      </c>
      <c r="BI79" s="696" t="s">
        <v>850</v>
      </c>
      <c r="BJ79" s="696" t="s">
        <v>850</v>
      </c>
      <c r="BK79" s="696" t="s">
        <v>850</v>
      </c>
      <c r="BL79" s="696" t="s">
        <v>850</v>
      </c>
      <c r="BM79" s="696" t="s">
        <v>852</v>
      </c>
      <c r="BN79" s="696" t="s">
        <v>750</v>
      </c>
      <c r="BO79" s="696" t="s">
        <v>750</v>
      </c>
      <c r="BP79" s="696" t="s">
        <v>750</v>
      </c>
      <c r="BQ79" s="696" t="s">
        <v>750</v>
      </c>
      <c r="BR79" s="696" t="s">
        <v>750</v>
      </c>
      <c r="BS79" s="696" t="s">
        <v>750</v>
      </c>
      <c r="BT79" s="697"/>
      <c r="BU79" s="163"/>
    </row>
    <row r="80" spans="2:73" ht="15.75">
      <c r="B80" s="691" t="s">
        <v>208</v>
      </c>
      <c r="C80" s="691" t="s">
        <v>826</v>
      </c>
      <c r="D80" s="691" t="s">
        <v>842</v>
      </c>
      <c r="E80" s="691" t="s">
        <v>822</v>
      </c>
      <c r="F80" s="691" t="s">
        <v>828</v>
      </c>
      <c r="G80" s="691" t="s">
        <v>825</v>
      </c>
      <c r="H80" s="691">
        <v>2011</v>
      </c>
      <c r="I80" s="644" t="s">
        <v>840</v>
      </c>
      <c r="J80" s="644"/>
      <c r="K80" s="633"/>
      <c r="L80" s="695" t="s">
        <v>750</v>
      </c>
      <c r="M80" s="696" t="s">
        <v>750</v>
      </c>
      <c r="N80" s="696">
        <v>1.28</v>
      </c>
      <c r="O80" s="696" t="s">
        <v>750</v>
      </c>
      <c r="P80" s="696" t="s">
        <v>750</v>
      </c>
      <c r="Q80" s="696" t="s">
        <v>750</v>
      </c>
      <c r="R80" s="696" t="s">
        <v>750</v>
      </c>
      <c r="S80" s="696" t="s">
        <v>750</v>
      </c>
      <c r="T80" s="696" t="s">
        <v>750</v>
      </c>
      <c r="U80" s="696" t="s">
        <v>750</v>
      </c>
      <c r="V80" s="696" t="s">
        <v>750</v>
      </c>
      <c r="W80" s="696" t="s">
        <v>750</v>
      </c>
      <c r="X80" s="696" t="s">
        <v>750</v>
      </c>
      <c r="Y80" s="696" t="s">
        <v>750</v>
      </c>
      <c r="Z80" s="696" t="s">
        <v>750</v>
      </c>
      <c r="AA80" s="696" t="s">
        <v>750</v>
      </c>
      <c r="AB80" s="696" t="s">
        <v>750</v>
      </c>
      <c r="AC80" s="696" t="s">
        <v>750</v>
      </c>
      <c r="AD80" s="696" t="s">
        <v>750</v>
      </c>
      <c r="AE80" s="696" t="s">
        <v>750</v>
      </c>
      <c r="AF80" s="696" t="s">
        <v>750</v>
      </c>
      <c r="AG80" s="696" t="s">
        <v>750</v>
      </c>
      <c r="AH80" s="696" t="s">
        <v>750</v>
      </c>
      <c r="AI80" s="696" t="s">
        <v>750</v>
      </c>
      <c r="AJ80" s="696" t="s">
        <v>750</v>
      </c>
      <c r="AK80" s="696" t="s">
        <v>750</v>
      </c>
      <c r="AL80" s="696" t="s">
        <v>750</v>
      </c>
      <c r="AM80" s="696" t="s">
        <v>750</v>
      </c>
      <c r="AN80" s="696" t="s">
        <v>750</v>
      </c>
      <c r="AO80" s="697" t="s">
        <v>849</v>
      </c>
      <c r="AP80" s="633"/>
      <c r="AQ80" s="695" t="s">
        <v>849</v>
      </c>
      <c r="AR80" s="696" t="s">
        <v>851</v>
      </c>
      <c r="AS80" s="696">
        <v>2.04</v>
      </c>
      <c r="AT80" s="696" t="s">
        <v>749</v>
      </c>
      <c r="AU80" s="696" t="s">
        <v>749</v>
      </c>
      <c r="AV80" s="696" t="s">
        <v>749</v>
      </c>
      <c r="AW80" s="696" t="s">
        <v>749</v>
      </c>
      <c r="AX80" s="696" t="s">
        <v>749</v>
      </c>
      <c r="AY80" s="696" t="s">
        <v>749</v>
      </c>
      <c r="AZ80" s="696" t="s">
        <v>749</v>
      </c>
      <c r="BA80" s="696" t="s">
        <v>749</v>
      </c>
      <c r="BB80" s="696" t="s">
        <v>749</v>
      </c>
      <c r="BC80" s="696" t="s">
        <v>850</v>
      </c>
      <c r="BD80" s="696" t="s">
        <v>850</v>
      </c>
      <c r="BE80" s="696" t="s">
        <v>850</v>
      </c>
      <c r="BF80" s="696" t="s">
        <v>850</v>
      </c>
      <c r="BG80" s="696" t="s">
        <v>850</v>
      </c>
      <c r="BH80" s="696" t="s">
        <v>850</v>
      </c>
      <c r="BI80" s="696" t="s">
        <v>850</v>
      </c>
      <c r="BJ80" s="696" t="s">
        <v>850</v>
      </c>
      <c r="BK80" s="696" t="s">
        <v>850</v>
      </c>
      <c r="BL80" s="696" t="s">
        <v>850</v>
      </c>
      <c r="BM80" s="696" t="s">
        <v>852</v>
      </c>
      <c r="BN80" s="696" t="s">
        <v>750</v>
      </c>
      <c r="BO80" s="696" t="s">
        <v>750</v>
      </c>
      <c r="BP80" s="696" t="s">
        <v>750</v>
      </c>
      <c r="BQ80" s="696" t="s">
        <v>750</v>
      </c>
      <c r="BR80" s="696" t="s">
        <v>750</v>
      </c>
      <c r="BS80" s="696" t="s">
        <v>750</v>
      </c>
      <c r="BT80" s="697"/>
      <c r="BU80" s="163"/>
    </row>
    <row r="81" spans="2:73">
      <c r="B81" s="691" t="s">
        <v>208</v>
      </c>
      <c r="C81" s="691" t="s">
        <v>826</v>
      </c>
      <c r="D81" s="691" t="s">
        <v>842</v>
      </c>
      <c r="E81" s="691" t="s">
        <v>822</v>
      </c>
      <c r="F81" s="691" t="s">
        <v>828</v>
      </c>
      <c r="G81" s="691" t="s">
        <v>825</v>
      </c>
      <c r="H81" s="691">
        <v>2012</v>
      </c>
      <c r="I81" s="644" t="s">
        <v>840</v>
      </c>
      <c r="J81" s="644"/>
      <c r="K81" s="633"/>
      <c r="L81" s="695" t="s">
        <v>750</v>
      </c>
      <c r="M81" s="696" t="s">
        <v>750</v>
      </c>
      <c r="N81" s="696">
        <v>7.68</v>
      </c>
      <c r="O81" s="696" t="s">
        <v>750</v>
      </c>
      <c r="P81" s="696" t="s">
        <v>750</v>
      </c>
      <c r="Q81" s="696" t="s">
        <v>750</v>
      </c>
      <c r="R81" s="696" t="s">
        <v>750</v>
      </c>
      <c r="S81" s="696" t="s">
        <v>750</v>
      </c>
      <c r="T81" s="696" t="s">
        <v>750</v>
      </c>
      <c r="U81" s="696" t="s">
        <v>750</v>
      </c>
      <c r="V81" s="696" t="s">
        <v>750</v>
      </c>
      <c r="W81" s="696" t="s">
        <v>750</v>
      </c>
      <c r="X81" s="696" t="s">
        <v>750</v>
      </c>
      <c r="Y81" s="696" t="s">
        <v>750</v>
      </c>
      <c r="Z81" s="696" t="s">
        <v>750</v>
      </c>
      <c r="AA81" s="696" t="s">
        <v>750</v>
      </c>
      <c r="AB81" s="696" t="s">
        <v>750</v>
      </c>
      <c r="AC81" s="696" t="s">
        <v>750</v>
      </c>
      <c r="AD81" s="696" t="s">
        <v>750</v>
      </c>
      <c r="AE81" s="696" t="s">
        <v>750</v>
      </c>
      <c r="AF81" s="696" t="s">
        <v>750</v>
      </c>
      <c r="AG81" s="696" t="s">
        <v>750</v>
      </c>
      <c r="AH81" s="696" t="s">
        <v>750</v>
      </c>
      <c r="AI81" s="696" t="s">
        <v>750</v>
      </c>
      <c r="AJ81" s="696" t="s">
        <v>750</v>
      </c>
      <c r="AK81" s="696" t="s">
        <v>750</v>
      </c>
      <c r="AL81" s="696" t="s">
        <v>750</v>
      </c>
      <c r="AM81" s="696" t="s">
        <v>750</v>
      </c>
      <c r="AN81" s="696" t="s">
        <v>750</v>
      </c>
      <c r="AO81" s="697" t="s">
        <v>849</v>
      </c>
      <c r="AP81" s="633"/>
      <c r="AQ81" s="695" t="s">
        <v>849</v>
      </c>
      <c r="AR81" s="696" t="s">
        <v>851</v>
      </c>
      <c r="AS81" s="696">
        <v>12.25</v>
      </c>
      <c r="AT81" s="696" t="s">
        <v>749</v>
      </c>
      <c r="AU81" s="696" t="s">
        <v>749</v>
      </c>
      <c r="AV81" s="696" t="s">
        <v>749</v>
      </c>
      <c r="AW81" s="696" t="s">
        <v>749</v>
      </c>
      <c r="AX81" s="696" t="s">
        <v>749</v>
      </c>
      <c r="AY81" s="696" t="s">
        <v>749</v>
      </c>
      <c r="AZ81" s="696" t="s">
        <v>749</v>
      </c>
      <c r="BA81" s="696" t="s">
        <v>749</v>
      </c>
      <c r="BB81" s="696" t="s">
        <v>749</v>
      </c>
      <c r="BC81" s="696" t="s">
        <v>850</v>
      </c>
      <c r="BD81" s="696" t="s">
        <v>850</v>
      </c>
      <c r="BE81" s="696" t="s">
        <v>850</v>
      </c>
      <c r="BF81" s="696" t="s">
        <v>850</v>
      </c>
      <c r="BG81" s="696" t="s">
        <v>850</v>
      </c>
      <c r="BH81" s="696" t="s">
        <v>850</v>
      </c>
      <c r="BI81" s="696" t="s">
        <v>850</v>
      </c>
      <c r="BJ81" s="696" t="s">
        <v>850</v>
      </c>
      <c r="BK81" s="696" t="s">
        <v>850</v>
      </c>
      <c r="BL81" s="696" t="s">
        <v>850</v>
      </c>
      <c r="BM81" s="696" t="s">
        <v>852</v>
      </c>
      <c r="BN81" s="696" t="s">
        <v>750</v>
      </c>
      <c r="BO81" s="696" t="s">
        <v>750</v>
      </c>
      <c r="BP81" s="696" t="s">
        <v>750</v>
      </c>
      <c r="BQ81" s="696" t="s">
        <v>750</v>
      </c>
      <c r="BR81" s="696" t="s">
        <v>750</v>
      </c>
      <c r="BS81" s="696" t="s">
        <v>750</v>
      </c>
      <c r="BT81" s="697"/>
    </row>
    <row r="82" spans="2:73" ht="15.75">
      <c r="B82" s="691" t="s">
        <v>208</v>
      </c>
      <c r="C82" s="691" t="s">
        <v>826</v>
      </c>
      <c r="D82" s="691" t="s">
        <v>842</v>
      </c>
      <c r="E82" s="691" t="s">
        <v>822</v>
      </c>
      <c r="F82" s="691" t="s">
        <v>828</v>
      </c>
      <c r="G82" s="691" t="s">
        <v>825</v>
      </c>
      <c r="H82" s="691">
        <v>2013</v>
      </c>
      <c r="I82" s="644" t="s">
        <v>840</v>
      </c>
      <c r="J82" s="644"/>
      <c r="K82" s="633"/>
      <c r="L82" s="695" t="s">
        <v>750</v>
      </c>
      <c r="M82" s="696" t="s">
        <v>750</v>
      </c>
      <c r="N82" s="696">
        <v>2.56</v>
      </c>
      <c r="O82" s="696" t="s">
        <v>750</v>
      </c>
      <c r="P82" s="696" t="s">
        <v>750</v>
      </c>
      <c r="Q82" s="696" t="s">
        <v>750</v>
      </c>
      <c r="R82" s="696" t="s">
        <v>750</v>
      </c>
      <c r="S82" s="696" t="s">
        <v>750</v>
      </c>
      <c r="T82" s="696" t="s">
        <v>750</v>
      </c>
      <c r="U82" s="696" t="s">
        <v>750</v>
      </c>
      <c r="V82" s="696" t="s">
        <v>750</v>
      </c>
      <c r="W82" s="696" t="s">
        <v>750</v>
      </c>
      <c r="X82" s="696" t="s">
        <v>750</v>
      </c>
      <c r="Y82" s="696" t="s">
        <v>750</v>
      </c>
      <c r="Z82" s="696" t="s">
        <v>750</v>
      </c>
      <c r="AA82" s="696" t="s">
        <v>750</v>
      </c>
      <c r="AB82" s="696" t="s">
        <v>750</v>
      </c>
      <c r="AC82" s="696" t="s">
        <v>750</v>
      </c>
      <c r="AD82" s="696" t="s">
        <v>750</v>
      </c>
      <c r="AE82" s="696" t="s">
        <v>750</v>
      </c>
      <c r="AF82" s="696" t="s">
        <v>750</v>
      </c>
      <c r="AG82" s="696" t="s">
        <v>750</v>
      </c>
      <c r="AH82" s="696" t="s">
        <v>750</v>
      </c>
      <c r="AI82" s="696" t="s">
        <v>750</v>
      </c>
      <c r="AJ82" s="696" t="s">
        <v>750</v>
      </c>
      <c r="AK82" s="696" t="s">
        <v>750</v>
      </c>
      <c r="AL82" s="696" t="s">
        <v>750</v>
      </c>
      <c r="AM82" s="696" t="s">
        <v>750</v>
      </c>
      <c r="AN82" s="696" t="s">
        <v>750</v>
      </c>
      <c r="AO82" s="697" t="s">
        <v>849</v>
      </c>
      <c r="AP82" s="633"/>
      <c r="AQ82" s="695" t="s">
        <v>849</v>
      </c>
      <c r="AR82" s="696" t="s">
        <v>851</v>
      </c>
      <c r="AS82" s="696">
        <v>2.04</v>
      </c>
      <c r="AT82" s="696" t="s">
        <v>749</v>
      </c>
      <c r="AU82" s="696" t="s">
        <v>749</v>
      </c>
      <c r="AV82" s="696" t="s">
        <v>749</v>
      </c>
      <c r="AW82" s="696" t="s">
        <v>749</v>
      </c>
      <c r="AX82" s="696" t="s">
        <v>749</v>
      </c>
      <c r="AY82" s="696" t="s">
        <v>749</v>
      </c>
      <c r="AZ82" s="696" t="s">
        <v>749</v>
      </c>
      <c r="BA82" s="696" t="s">
        <v>749</v>
      </c>
      <c r="BB82" s="696" t="s">
        <v>749</v>
      </c>
      <c r="BC82" s="696" t="s">
        <v>850</v>
      </c>
      <c r="BD82" s="696" t="s">
        <v>850</v>
      </c>
      <c r="BE82" s="696" t="s">
        <v>850</v>
      </c>
      <c r="BF82" s="696" t="s">
        <v>850</v>
      </c>
      <c r="BG82" s="696" t="s">
        <v>850</v>
      </c>
      <c r="BH82" s="696" t="s">
        <v>850</v>
      </c>
      <c r="BI82" s="696" t="s">
        <v>850</v>
      </c>
      <c r="BJ82" s="696" t="s">
        <v>850</v>
      </c>
      <c r="BK82" s="696" t="s">
        <v>850</v>
      </c>
      <c r="BL82" s="696" t="s">
        <v>850</v>
      </c>
      <c r="BM82" s="696" t="s">
        <v>852</v>
      </c>
      <c r="BN82" s="696" t="s">
        <v>750</v>
      </c>
      <c r="BO82" s="696" t="s">
        <v>750</v>
      </c>
      <c r="BP82" s="696" t="s">
        <v>750</v>
      </c>
      <c r="BQ82" s="696" t="s">
        <v>750</v>
      </c>
      <c r="BR82" s="696" t="s">
        <v>750</v>
      </c>
      <c r="BS82" s="696" t="s">
        <v>750</v>
      </c>
      <c r="BT82" s="697"/>
      <c r="BU82" s="163"/>
    </row>
    <row r="83" spans="2:73" ht="15.75">
      <c r="B83" s="691" t="s">
        <v>208</v>
      </c>
      <c r="C83" s="691" t="s">
        <v>826</v>
      </c>
      <c r="D83" s="691" t="s">
        <v>843</v>
      </c>
      <c r="E83" s="691" t="s">
        <v>822</v>
      </c>
      <c r="F83" s="691" t="s">
        <v>828</v>
      </c>
      <c r="G83" s="691" t="s">
        <v>825</v>
      </c>
      <c r="H83" s="691">
        <v>2012</v>
      </c>
      <c r="I83" s="644" t="s">
        <v>840</v>
      </c>
      <c r="J83" s="644"/>
      <c r="K83" s="633"/>
      <c r="L83" s="695" t="s">
        <v>750</v>
      </c>
      <c r="M83" s="696" t="s">
        <v>750</v>
      </c>
      <c r="N83" s="696" t="s">
        <v>750</v>
      </c>
      <c r="O83" s="696" t="s">
        <v>750</v>
      </c>
      <c r="P83" s="696" t="s">
        <v>750</v>
      </c>
      <c r="Q83" s="696" t="s">
        <v>750</v>
      </c>
      <c r="R83" s="696" t="s">
        <v>750</v>
      </c>
      <c r="S83" s="696" t="s">
        <v>750</v>
      </c>
      <c r="T83" s="696" t="s">
        <v>750</v>
      </c>
      <c r="U83" s="696" t="s">
        <v>750</v>
      </c>
      <c r="V83" s="696" t="s">
        <v>750</v>
      </c>
      <c r="W83" s="696" t="s">
        <v>750</v>
      </c>
      <c r="X83" s="696" t="s">
        <v>750</v>
      </c>
      <c r="Y83" s="696" t="s">
        <v>750</v>
      </c>
      <c r="Z83" s="696" t="s">
        <v>750</v>
      </c>
      <c r="AA83" s="696" t="s">
        <v>750</v>
      </c>
      <c r="AB83" s="696" t="s">
        <v>750</v>
      </c>
      <c r="AC83" s="696" t="s">
        <v>750</v>
      </c>
      <c r="AD83" s="696" t="s">
        <v>750</v>
      </c>
      <c r="AE83" s="696" t="s">
        <v>750</v>
      </c>
      <c r="AF83" s="696" t="s">
        <v>750</v>
      </c>
      <c r="AG83" s="696" t="s">
        <v>750</v>
      </c>
      <c r="AH83" s="696" t="s">
        <v>750</v>
      </c>
      <c r="AI83" s="696" t="s">
        <v>750</v>
      </c>
      <c r="AJ83" s="696" t="s">
        <v>750</v>
      </c>
      <c r="AK83" s="696" t="s">
        <v>750</v>
      </c>
      <c r="AL83" s="696" t="s">
        <v>750</v>
      </c>
      <c r="AM83" s="696" t="s">
        <v>750</v>
      </c>
      <c r="AN83" s="696" t="s">
        <v>750</v>
      </c>
      <c r="AO83" s="697" t="s">
        <v>849</v>
      </c>
      <c r="AP83" s="633"/>
      <c r="AQ83" s="695" t="s">
        <v>849</v>
      </c>
      <c r="AR83" s="696" t="s">
        <v>851</v>
      </c>
      <c r="AS83" s="696" t="s">
        <v>749</v>
      </c>
      <c r="AT83" s="696" t="s">
        <v>749</v>
      </c>
      <c r="AU83" s="696" t="s">
        <v>749</v>
      </c>
      <c r="AV83" s="696" t="s">
        <v>749</v>
      </c>
      <c r="AW83" s="696" t="s">
        <v>749</v>
      </c>
      <c r="AX83" s="696" t="s">
        <v>749</v>
      </c>
      <c r="AY83" s="696" t="s">
        <v>749</v>
      </c>
      <c r="AZ83" s="696" t="s">
        <v>749</v>
      </c>
      <c r="BA83" s="696" t="s">
        <v>749</v>
      </c>
      <c r="BB83" s="696" t="s">
        <v>749</v>
      </c>
      <c r="BC83" s="696" t="s">
        <v>850</v>
      </c>
      <c r="BD83" s="696" t="s">
        <v>850</v>
      </c>
      <c r="BE83" s="696" t="s">
        <v>850</v>
      </c>
      <c r="BF83" s="696" t="s">
        <v>850</v>
      </c>
      <c r="BG83" s="696" t="s">
        <v>850</v>
      </c>
      <c r="BH83" s="696" t="s">
        <v>850</v>
      </c>
      <c r="BI83" s="696" t="s">
        <v>850</v>
      </c>
      <c r="BJ83" s="696" t="s">
        <v>850</v>
      </c>
      <c r="BK83" s="696" t="s">
        <v>850</v>
      </c>
      <c r="BL83" s="696" t="s">
        <v>850</v>
      </c>
      <c r="BM83" s="696" t="s">
        <v>852</v>
      </c>
      <c r="BN83" s="696" t="s">
        <v>750</v>
      </c>
      <c r="BO83" s="696" t="s">
        <v>750</v>
      </c>
      <c r="BP83" s="696" t="s">
        <v>750</v>
      </c>
      <c r="BQ83" s="696" t="s">
        <v>750</v>
      </c>
      <c r="BR83" s="696" t="s">
        <v>750</v>
      </c>
      <c r="BS83" s="696" t="s">
        <v>750</v>
      </c>
      <c r="BT83" s="697"/>
      <c r="BU83" s="163"/>
    </row>
    <row r="84" spans="2:73" ht="15.75">
      <c r="B84" s="691" t="s">
        <v>208</v>
      </c>
      <c r="C84" s="691" t="s">
        <v>826</v>
      </c>
      <c r="D84" s="691" t="s">
        <v>843</v>
      </c>
      <c r="E84" s="691" t="s">
        <v>822</v>
      </c>
      <c r="F84" s="691" t="s">
        <v>828</v>
      </c>
      <c r="G84" s="691" t="s">
        <v>825</v>
      </c>
      <c r="H84" s="691">
        <v>2013</v>
      </c>
      <c r="I84" s="644" t="s">
        <v>840</v>
      </c>
      <c r="J84" s="644"/>
      <c r="K84" s="633"/>
      <c r="L84" s="695" t="s">
        <v>750</v>
      </c>
      <c r="M84" s="696" t="s">
        <v>750</v>
      </c>
      <c r="N84" s="696" t="s">
        <v>750</v>
      </c>
      <c r="O84" s="696" t="s">
        <v>750</v>
      </c>
      <c r="P84" s="696" t="s">
        <v>750</v>
      </c>
      <c r="Q84" s="696" t="s">
        <v>750</v>
      </c>
      <c r="R84" s="696" t="s">
        <v>750</v>
      </c>
      <c r="S84" s="696" t="s">
        <v>750</v>
      </c>
      <c r="T84" s="696" t="s">
        <v>750</v>
      </c>
      <c r="U84" s="696" t="s">
        <v>750</v>
      </c>
      <c r="V84" s="696" t="s">
        <v>750</v>
      </c>
      <c r="W84" s="696" t="s">
        <v>750</v>
      </c>
      <c r="X84" s="696" t="s">
        <v>750</v>
      </c>
      <c r="Y84" s="696" t="s">
        <v>750</v>
      </c>
      <c r="Z84" s="696" t="s">
        <v>750</v>
      </c>
      <c r="AA84" s="696" t="s">
        <v>750</v>
      </c>
      <c r="AB84" s="696" t="s">
        <v>750</v>
      </c>
      <c r="AC84" s="696" t="s">
        <v>750</v>
      </c>
      <c r="AD84" s="696" t="s">
        <v>750</v>
      </c>
      <c r="AE84" s="696" t="s">
        <v>750</v>
      </c>
      <c r="AF84" s="696" t="s">
        <v>750</v>
      </c>
      <c r="AG84" s="696" t="s">
        <v>750</v>
      </c>
      <c r="AH84" s="696" t="s">
        <v>750</v>
      </c>
      <c r="AI84" s="696" t="s">
        <v>750</v>
      </c>
      <c r="AJ84" s="696" t="s">
        <v>750</v>
      </c>
      <c r="AK84" s="696" t="s">
        <v>750</v>
      </c>
      <c r="AL84" s="696" t="s">
        <v>750</v>
      </c>
      <c r="AM84" s="696" t="s">
        <v>750</v>
      </c>
      <c r="AN84" s="696" t="s">
        <v>750</v>
      </c>
      <c r="AO84" s="697" t="s">
        <v>849</v>
      </c>
      <c r="AP84" s="633"/>
      <c r="AQ84" s="695" t="s">
        <v>849</v>
      </c>
      <c r="AR84" s="696" t="s">
        <v>851</v>
      </c>
      <c r="AS84" s="696" t="s">
        <v>749</v>
      </c>
      <c r="AT84" s="696" t="s">
        <v>749</v>
      </c>
      <c r="AU84" s="696" t="s">
        <v>749</v>
      </c>
      <c r="AV84" s="696" t="s">
        <v>749</v>
      </c>
      <c r="AW84" s="696" t="s">
        <v>749</v>
      </c>
      <c r="AX84" s="696" t="s">
        <v>749</v>
      </c>
      <c r="AY84" s="696" t="s">
        <v>749</v>
      </c>
      <c r="AZ84" s="696" t="s">
        <v>749</v>
      </c>
      <c r="BA84" s="696" t="s">
        <v>749</v>
      </c>
      <c r="BB84" s="696" t="s">
        <v>749</v>
      </c>
      <c r="BC84" s="696" t="s">
        <v>850</v>
      </c>
      <c r="BD84" s="696" t="s">
        <v>850</v>
      </c>
      <c r="BE84" s="696" t="s">
        <v>850</v>
      </c>
      <c r="BF84" s="696" t="s">
        <v>850</v>
      </c>
      <c r="BG84" s="696" t="s">
        <v>850</v>
      </c>
      <c r="BH84" s="696" t="s">
        <v>850</v>
      </c>
      <c r="BI84" s="696" t="s">
        <v>850</v>
      </c>
      <c r="BJ84" s="696" t="s">
        <v>850</v>
      </c>
      <c r="BK84" s="696" t="s">
        <v>850</v>
      </c>
      <c r="BL84" s="696" t="s">
        <v>850</v>
      </c>
      <c r="BM84" s="696" t="s">
        <v>852</v>
      </c>
      <c r="BN84" s="696" t="s">
        <v>750</v>
      </c>
      <c r="BO84" s="696" t="s">
        <v>750</v>
      </c>
      <c r="BP84" s="696" t="s">
        <v>750</v>
      </c>
      <c r="BQ84" s="696" t="s">
        <v>750</v>
      </c>
      <c r="BR84" s="696" t="s">
        <v>750</v>
      </c>
      <c r="BS84" s="696" t="s">
        <v>750</v>
      </c>
      <c r="BT84" s="697"/>
      <c r="BU84" s="163"/>
    </row>
    <row r="85" spans="2:73">
      <c r="B85" s="691" t="s">
        <v>208</v>
      </c>
      <c r="C85" s="691" t="s">
        <v>826</v>
      </c>
      <c r="D85" s="691" t="s">
        <v>22</v>
      </c>
      <c r="E85" s="691" t="s">
        <v>822</v>
      </c>
      <c r="F85" s="691" t="s">
        <v>828</v>
      </c>
      <c r="G85" s="691" t="s">
        <v>823</v>
      </c>
      <c r="H85" s="691">
        <v>2012</v>
      </c>
      <c r="I85" s="644" t="s">
        <v>840</v>
      </c>
      <c r="J85" s="644"/>
      <c r="K85" s="633"/>
      <c r="L85" s="695" t="s">
        <v>750</v>
      </c>
      <c r="M85" s="696">
        <v>104.77</v>
      </c>
      <c r="N85" s="696">
        <v>104.77</v>
      </c>
      <c r="O85" s="696">
        <v>101.85</v>
      </c>
      <c r="P85" s="696">
        <v>101.85</v>
      </c>
      <c r="Q85" s="696">
        <v>101.85</v>
      </c>
      <c r="R85" s="696">
        <v>89.68</v>
      </c>
      <c r="S85" s="696">
        <v>87.83</v>
      </c>
      <c r="T85" s="696">
        <v>87.83</v>
      </c>
      <c r="U85" s="696">
        <v>80.760000000000005</v>
      </c>
      <c r="V85" s="696">
        <v>69.42</v>
      </c>
      <c r="W85" s="696">
        <v>44.12</v>
      </c>
      <c r="X85" s="696">
        <v>43.09</v>
      </c>
      <c r="Y85" s="696">
        <v>17.95</v>
      </c>
      <c r="Z85" s="696">
        <v>13.78</v>
      </c>
      <c r="AA85" s="696">
        <v>13.78</v>
      </c>
      <c r="AB85" s="696" t="s">
        <v>750</v>
      </c>
      <c r="AC85" s="696" t="s">
        <v>750</v>
      </c>
      <c r="AD85" s="696" t="s">
        <v>750</v>
      </c>
      <c r="AE85" s="696" t="s">
        <v>750</v>
      </c>
      <c r="AF85" s="696" t="s">
        <v>750</v>
      </c>
      <c r="AG85" s="696" t="s">
        <v>750</v>
      </c>
      <c r="AH85" s="696" t="s">
        <v>750</v>
      </c>
      <c r="AI85" s="696" t="s">
        <v>750</v>
      </c>
      <c r="AJ85" s="696" t="s">
        <v>750</v>
      </c>
      <c r="AK85" s="696" t="s">
        <v>750</v>
      </c>
      <c r="AL85" s="696" t="s">
        <v>750</v>
      </c>
      <c r="AM85" s="696" t="s">
        <v>750</v>
      </c>
      <c r="AN85" s="696" t="s">
        <v>750</v>
      </c>
      <c r="AO85" s="697" t="s">
        <v>849</v>
      </c>
      <c r="AP85" s="633"/>
      <c r="AQ85" s="695" t="s">
        <v>849</v>
      </c>
      <c r="AR85" s="696">
        <v>626453.69999999995</v>
      </c>
      <c r="AS85" s="696">
        <v>626453.69999999995</v>
      </c>
      <c r="AT85" s="696">
        <v>615906.81000000006</v>
      </c>
      <c r="AU85" s="696">
        <v>615906.81000000006</v>
      </c>
      <c r="AV85" s="696">
        <v>615906.81000000006</v>
      </c>
      <c r="AW85" s="696">
        <v>573377.9</v>
      </c>
      <c r="AX85" s="696">
        <v>565372.77</v>
      </c>
      <c r="AY85" s="696">
        <v>565372.77</v>
      </c>
      <c r="AZ85" s="696">
        <v>543804.88</v>
      </c>
      <c r="BA85" s="696">
        <v>495264.54</v>
      </c>
      <c r="BB85" s="696">
        <v>385108.46</v>
      </c>
      <c r="BC85" s="696">
        <v>382363.42</v>
      </c>
      <c r="BD85" s="696">
        <v>244069.51</v>
      </c>
      <c r="BE85" s="696">
        <v>229016.44</v>
      </c>
      <c r="BF85" s="696">
        <v>229016.44</v>
      </c>
      <c r="BG85" s="696">
        <v>76817.289999999994</v>
      </c>
      <c r="BH85" s="696" t="s">
        <v>850</v>
      </c>
      <c r="BI85" s="696" t="s">
        <v>850</v>
      </c>
      <c r="BJ85" s="696" t="s">
        <v>850</v>
      </c>
      <c r="BK85" s="696" t="s">
        <v>850</v>
      </c>
      <c r="BL85" s="696" t="s">
        <v>850</v>
      </c>
      <c r="BM85" s="696" t="s">
        <v>852</v>
      </c>
      <c r="BN85" s="696" t="s">
        <v>750</v>
      </c>
      <c r="BO85" s="696" t="s">
        <v>750</v>
      </c>
      <c r="BP85" s="696" t="s">
        <v>750</v>
      </c>
      <c r="BQ85" s="696" t="s">
        <v>750</v>
      </c>
      <c r="BR85" s="696" t="s">
        <v>750</v>
      </c>
      <c r="BS85" s="696" t="s">
        <v>750</v>
      </c>
      <c r="BT85" s="697"/>
    </row>
    <row r="86" spans="2:73">
      <c r="B86" s="691" t="s">
        <v>208</v>
      </c>
      <c r="C86" s="691" t="s">
        <v>826</v>
      </c>
      <c r="D86" s="691" t="s">
        <v>22</v>
      </c>
      <c r="E86" s="691" t="s">
        <v>822</v>
      </c>
      <c r="F86" s="691" t="s">
        <v>828</v>
      </c>
      <c r="G86" s="691" t="s">
        <v>823</v>
      </c>
      <c r="H86" s="691">
        <v>2013</v>
      </c>
      <c r="I86" s="644" t="s">
        <v>840</v>
      </c>
      <c r="J86" s="644"/>
      <c r="K86" s="633"/>
      <c r="L86" s="695" t="s">
        <v>750</v>
      </c>
      <c r="M86" s="696" t="s">
        <v>750</v>
      </c>
      <c r="N86" s="696">
        <v>2947.83</v>
      </c>
      <c r="O86" s="696">
        <v>2855.83</v>
      </c>
      <c r="P86" s="696">
        <v>2838.09</v>
      </c>
      <c r="Q86" s="696">
        <v>2775.46</v>
      </c>
      <c r="R86" s="696">
        <v>2524.54</v>
      </c>
      <c r="S86" s="696">
        <v>2408.5</v>
      </c>
      <c r="T86" s="696">
        <v>2408.5</v>
      </c>
      <c r="U86" s="696">
        <v>2406.92</v>
      </c>
      <c r="V86" s="696">
        <v>2287.35</v>
      </c>
      <c r="W86" s="696">
        <v>1811.64</v>
      </c>
      <c r="X86" s="696">
        <v>1241.25</v>
      </c>
      <c r="Y86" s="696">
        <v>1228.1500000000001</v>
      </c>
      <c r="Z86" s="696">
        <v>675.49</v>
      </c>
      <c r="AA86" s="696">
        <v>360.61</v>
      </c>
      <c r="AB86" s="696">
        <v>360.61</v>
      </c>
      <c r="AC86" s="696">
        <v>315.27</v>
      </c>
      <c r="AD86" s="696">
        <v>119.18</v>
      </c>
      <c r="AE86" s="696">
        <v>115.64</v>
      </c>
      <c r="AF86" s="696">
        <v>115.64</v>
      </c>
      <c r="AG86" s="696">
        <v>115.64</v>
      </c>
      <c r="AH86" s="696" t="s">
        <v>750</v>
      </c>
      <c r="AI86" s="696" t="s">
        <v>750</v>
      </c>
      <c r="AJ86" s="696" t="s">
        <v>750</v>
      </c>
      <c r="AK86" s="696" t="s">
        <v>750</v>
      </c>
      <c r="AL86" s="696" t="s">
        <v>750</v>
      </c>
      <c r="AM86" s="696" t="s">
        <v>750</v>
      </c>
      <c r="AN86" s="696" t="s">
        <v>750</v>
      </c>
      <c r="AO86" s="697" t="s">
        <v>849</v>
      </c>
      <c r="AP86" s="633"/>
      <c r="AQ86" s="695" t="s">
        <v>849</v>
      </c>
      <c r="AR86" s="696" t="s">
        <v>851</v>
      </c>
      <c r="AS86" s="696">
        <v>16367573.869999999</v>
      </c>
      <c r="AT86" s="696">
        <v>16081472.52</v>
      </c>
      <c r="AU86" s="696">
        <v>16026304.43</v>
      </c>
      <c r="AV86" s="696">
        <v>15831594.42</v>
      </c>
      <c r="AW86" s="696">
        <v>14987208.210000001</v>
      </c>
      <c r="AX86" s="696">
        <v>14408587.35</v>
      </c>
      <c r="AY86" s="696">
        <v>14408587.35</v>
      </c>
      <c r="AZ86" s="696">
        <v>14355091.24</v>
      </c>
      <c r="BA86" s="696">
        <v>13955333.710000001</v>
      </c>
      <c r="BB86" s="696">
        <v>10888140.609999999</v>
      </c>
      <c r="BC86" s="696">
        <v>6761355.0700000003</v>
      </c>
      <c r="BD86" s="696">
        <v>6317794.0300000003</v>
      </c>
      <c r="BE86" s="696">
        <v>3221817.77</v>
      </c>
      <c r="BF86" s="696">
        <v>2242421.0699999998</v>
      </c>
      <c r="BG86" s="696">
        <v>2242421.0699999998</v>
      </c>
      <c r="BH86" s="696">
        <v>1871003.01</v>
      </c>
      <c r="BI86" s="696">
        <v>341537.29</v>
      </c>
      <c r="BJ86" s="696">
        <v>332979.55</v>
      </c>
      <c r="BK86" s="696">
        <v>332979.55</v>
      </c>
      <c r="BL86" s="696">
        <v>332979.55</v>
      </c>
      <c r="BM86" s="696" t="s">
        <v>852</v>
      </c>
      <c r="BN86" s="696" t="s">
        <v>750</v>
      </c>
      <c r="BO86" s="696" t="s">
        <v>750</v>
      </c>
      <c r="BP86" s="696" t="s">
        <v>750</v>
      </c>
      <c r="BQ86" s="696" t="s">
        <v>750</v>
      </c>
      <c r="BR86" s="696" t="s">
        <v>750</v>
      </c>
      <c r="BS86" s="696" t="s">
        <v>750</v>
      </c>
      <c r="BT86" s="697"/>
    </row>
    <row r="87" spans="2:73">
      <c r="B87" s="691" t="s">
        <v>208</v>
      </c>
      <c r="C87" s="691" t="s">
        <v>826</v>
      </c>
      <c r="D87" s="691" t="s">
        <v>844</v>
      </c>
      <c r="E87" s="691" t="s">
        <v>822</v>
      </c>
      <c r="F87" s="691" t="s">
        <v>828</v>
      </c>
      <c r="G87" s="691" t="s">
        <v>823</v>
      </c>
      <c r="H87" s="691">
        <v>2013</v>
      </c>
      <c r="I87" s="644" t="s">
        <v>840</v>
      </c>
      <c r="J87" s="644"/>
      <c r="K87" s="633"/>
      <c r="L87" s="695" t="s">
        <v>750</v>
      </c>
      <c r="M87" s="696" t="s">
        <v>750</v>
      </c>
      <c r="N87" s="696">
        <v>452.64</v>
      </c>
      <c r="O87" s="696">
        <v>452.64</v>
      </c>
      <c r="P87" s="696">
        <v>446.58</v>
      </c>
      <c r="Q87" s="696">
        <v>414.18</v>
      </c>
      <c r="R87" s="696">
        <v>176.77</v>
      </c>
      <c r="S87" s="696">
        <v>176.77</v>
      </c>
      <c r="T87" s="696">
        <v>176.77</v>
      </c>
      <c r="U87" s="696">
        <v>176.77</v>
      </c>
      <c r="V87" s="696">
        <v>176.77</v>
      </c>
      <c r="W87" s="696">
        <v>176.77</v>
      </c>
      <c r="X87" s="696">
        <v>169.55</v>
      </c>
      <c r="Y87" s="696">
        <v>167.08</v>
      </c>
      <c r="Z87" s="696" t="s">
        <v>750</v>
      </c>
      <c r="AA87" s="696" t="s">
        <v>750</v>
      </c>
      <c r="AB87" s="696" t="s">
        <v>750</v>
      </c>
      <c r="AC87" s="696" t="s">
        <v>750</v>
      </c>
      <c r="AD87" s="696" t="s">
        <v>750</v>
      </c>
      <c r="AE87" s="696" t="s">
        <v>750</v>
      </c>
      <c r="AF87" s="696" t="s">
        <v>750</v>
      </c>
      <c r="AG87" s="696" t="s">
        <v>750</v>
      </c>
      <c r="AH87" s="696" t="s">
        <v>750</v>
      </c>
      <c r="AI87" s="696" t="s">
        <v>750</v>
      </c>
      <c r="AJ87" s="696" t="s">
        <v>750</v>
      </c>
      <c r="AK87" s="696" t="s">
        <v>750</v>
      </c>
      <c r="AL87" s="696" t="s">
        <v>750</v>
      </c>
      <c r="AM87" s="696" t="s">
        <v>750</v>
      </c>
      <c r="AN87" s="696" t="s">
        <v>750</v>
      </c>
      <c r="AO87" s="697" t="s">
        <v>849</v>
      </c>
      <c r="AP87" s="633"/>
      <c r="AQ87" s="695" t="s">
        <v>849</v>
      </c>
      <c r="AR87" s="696" t="s">
        <v>851</v>
      </c>
      <c r="AS87" s="696">
        <v>1442488.62</v>
      </c>
      <c r="AT87" s="696">
        <v>1442488.62</v>
      </c>
      <c r="AU87" s="696">
        <v>1420164.9</v>
      </c>
      <c r="AV87" s="696">
        <v>1300853.1399999999</v>
      </c>
      <c r="AW87" s="696">
        <v>586963</v>
      </c>
      <c r="AX87" s="696">
        <v>586963</v>
      </c>
      <c r="AY87" s="696">
        <v>586963</v>
      </c>
      <c r="AZ87" s="696">
        <v>586963</v>
      </c>
      <c r="BA87" s="696">
        <v>586963</v>
      </c>
      <c r="BB87" s="696">
        <v>586963</v>
      </c>
      <c r="BC87" s="696">
        <v>521429.88</v>
      </c>
      <c r="BD87" s="696">
        <v>511193.5</v>
      </c>
      <c r="BE87" s="696" t="s">
        <v>850</v>
      </c>
      <c r="BF87" s="696" t="s">
        <v>850</v>
      </c>
      <c r="BG87" s="696" t="s">
        <v>850</v>
      </c>
      <c r="BH87" s="696" t="s">
        <v>850</v>
      </c>
      <c r="BI87" s="696" t="s">
        <v>850</v>
      </c>
      <c r="BJ87" s="696" t="s">
        <v>850</v>
      </c>
      <c r="BK87" s="696" t="s">
        <v>850</v>
      </c>
      <c r="BL87" s="696" t="s">
        <v>850</v>
      </c>
      <c r="BM87" s="696" t="s">
        <v>852</v>
      </c>
      <c r="BN87" s="696" t="s">
        <v>750</v>
      </c>
      <c r="BO87" s="696" t="s">
        <v>750</v>
      </c>
      <c r="BP87" s="696" t="s">
        <v>750</v>
      </c>
      <c r="BQ87" s="696" t="s">
        <v>750</v>
      </c>
      <c r="BR87" s="696" t="s">
        <v>750</v>
      </c>
      <c r="BS87" s="696" t="s">
        <v>750</v>
      </c>
      <c r="BT87" s="697"/>
    </row>
    <row r="88" spans="2:73">
      <c r="B88" s="691" t="s">
        <v>208</v>
      </c>
      <c r="C88" s="691" t="s">
        <v>821</v>
      </c>
      <c r="D88" s="691" t="s">
        <v>845</v>
      </c>
      <c r="E88" s="691" t="s">
        <v>822</v>
      </c>
      <c r="F88" s="691" t="s">
        <v>29</v>
      </c>
      <c r="G88" s="691" t="s">
        <v>823</v>
      </c>
      <c r="H88" s="691">
        <v>2013</v>
      </c>
      <c r="I88" s="644" t="s">
        <v>840</v>
      </c>
      <c r="J88" s="644"/>
      <c r="K88" s="633"/>
      <c r="L88" s="695" t="s">
        <v>750</v>
      </c>
      <c r="M88" s="696" t="s">
        <v>750</v>
      </c>
      <c r="N88" s="696">
        <v>20.88</v>
      </c>
      <c r="O88" s="696">
        <v>20.88</v>
      </c>
      <c r="P88" s="696">
        <v>20.13</v>
      </c>
      <c r="Q88" s="696">
        <v>17.260000000000002</v>
      </c>
      <c r="R88" s="696">
        <v>17.260000000000002</v>
      </c>
      <c r="S88" s="696">
        <v>17.260000000000002</v>
      </c>
      <c r="T88" s="696">
        <v>17.260000000000002</v>
      </c>
      <c r="U88" s="696">
        <v>17.23</v>
      </c>
      <c r="V88" s="696">
        <v>12.89</v>
      </c>
      <c r="W88" s="696">
        <v>12.89</v>
      </c>
      <c r="X88" s="696">
        <v>10.35</v>
      </c>
      <c r="Y88" s="696">
        <v>10.35</v>
      </c>
      <c r="Z88" s="696">
        <v>10.35</v>
      </c>
      <c r="AA88" s="696">
        <v>10.34</v>
      </c>
      <c r="AB88" s="696">
        <v>10.34</v>
      </c>
      <c r="AC88" s="696">
        <v>10.33</v>
      </c>
      <c r="AD88" s="696">
        <v>10.01</v>
      </c>
      <c r="AE88" s="696">
        <v>5.87</v>
      </c>
      <c r="AF88" s="696">
        <v>5.87</v>
      </c>
      <c r="AG88" s="696">
        <v>5.87</v>
      </c>
      <c r="AH88" s="696" t="s">
        <v>750</v>
      </c>
      <c r="AI88" s="696" t="s">
        <v>750</v>
      </c>
      <c r="AJ88" s="696" t="s">
        <v>750</v>
      </c>
      <c r="AK88" s="696" t="s">
        <v>750</v>
      </c>
      <c r="AL88" s="696" t="s">
        <v>750</v>
      </c>
      <c r="AM88" s="696" t="s">
        <v>750</v>
      </c>
      <c r="AN88" s="696" t="s">
        <v>750</v>
      </c>
      <c r="AO88" s="697" t="s">
        <v>849</v>
      </c>
      <c r="AP88" s="633"/>
      <c r="AQ88" s="698" t="s">
        <v>849</v>
      </c>
      <c r="AR88" s="699" t="s">
        <v>851</v>
      </c>
      <c r="AS88" s="699">
        <v>311605.62</v>
      </c>
      <c r="AT88" s="699">
        <v>311605.62</v>
      </c>
      <c r="AU88" s="699">
        <v>299597.62</v>
      </c>
      <c r="AV88" s="699">
        <v>253821.01</v>
      </c>
      <c r="AW88" s="699">
        <v>253821.01</v>
      </c>
      <c r="AX88" s="699">
        <v>253821.01</v>
      </c>
      <c r="AY88" s="699">
        <v>253821.01</v>
      </c>
      <c r="AZ88" s="699">
        <v>253609.48</v>
      </c>
      <c r="BA88" s="699">
        <v>184416.72</v>
      </c>
      <c r="BB88" s="699">
        <v>184416.72</v>
      </c>
      <c r="BC88" s="699">
        <v>167680.19</v>
      </c>
      <c r="BD88" s="699">
        <v>165292.35</v>
      </c>
      <c r="BE88" s="699">
        <v>165292.35</v>
      </c>
      <c r="BF88" s="699">
        <v>164612.85999999999</v>
      </c>
      <c r="BG88" s="699">
        <v>164612.85999999999</v>
      </c>
      <c r="BH88" s="699">
        <v>164473.54</v>
      </c>
      <c r="BI88" s="699">
        <v>159391.09</v>
      </c>
      <c r="BJ88" s="699">
        <v>93559.039999999994</v>
      </c>
      <c r="BK88" s="699">
        <v>93559.039999999994</v>
      </c>
      <c r="BL88" s="699">
        <v>93559.039999999994</v>
      </c>
      <c r="BM88" s="699" t="s">
        <v>852</v>
      </c>
      <c r="BN88" s="699" t="s">
        <v>750</v>
      </c>
      <c r="BO88" s="699" t="s">
        <v>750</v>
      </c>
      <c r="BP88" s="699" t="s">
        <v>750</v>
      </c>
      <c r="BQ88" s="699" t="s">
        <v>750</v>
      </c>
      <c r="BR88" s="699" t="s">
        <v>750</v>
      </c>
      <c r="BS88" s="699" t="s">
        <v>750</v>
      </c>
      <c r="BT88" s="700"/>
    </row>
    <row r="89" spans="2:73">
      <c r="B89" s="691" t="s">
        <v>208</v>
      </c>
      <c r="C89" s="691" t="s">
        <v>821</v>
      </c>
      <c r="D89" s="691" t="s">
        <v>2</v>
      </c>
      <c r="E89" s="691" t="s">
        <v>822</v>
      </c>
      <c r="F89" s="691" t="s">
        <v>29</v>
      </c>
      <c r="G89" s="691" t="s">
        <v>823</v>
      </c>
      <c r="H89" s="691">
        <v>2013</v>
      </c>
      <c r="I89" s="644" t="s">
        <v>840</v>
      </c>
      <c r="J89" s="644"/>
      <c r="K89" s="633"/>
      <c r="L89" s="695" t="s">
        <v>750</v>
      </c>
      <c r="M89" s="696" t="s">
        <v>750</v>
      </c>
      <c r="N89" s="696">
        <v>36.880000000000003</v>
      </c>
      <c r="O89" s="696">
        <v>36.880000000000003</v>
      </c>
      <c r="P89" s="696">
        <v>36.880000000000003</v>
      </c>
      <c r="Q89" s="696">
        <v>36.880000000000003</v>
      </c>
      <c r="R89" s="696" t="s">
        <v>750</v>
      </c>
      <c r="S89" s="696" t="s">
        <v>750</v>
      </c>
      <c r="T89" s="696" t="s">
        <v>750</v>
      </c>
      <c r="U89" s="696" t="s">
        <v>750</v>
      </c>
      <c r="V89" s="696" t="s">
        <v>750</v>
      </c>
      <c r="W89" s="696" t="s">
        <v>750</v>
      </c>
      <c r="X89" s="696" t="s">
        <v>750</v>
      </c>
      <c r="Y89" s="696" t="s">
        <v>750</v>
      </c>
      <c r="Z89" s="696" t="s">
        <v>750</v>
      </c>
      <c r="AA89" s="696" t="s">
        <v>750</v>
      </c>
      <c r="AB89" s="696" t="s">
        <v>750</v>
      </c>
      <c r="AC89" s="696" t="s">
        <v>750</v>
      </c>
      <c r="AD89" s="696" t="s">
        <v>750</v>
      </c>
      <c r="AE89" s="696" t="s">
        <v>750</v>
      </c>
      <c r="AF89" s="696" t="s">
        <v>750</v>
      </c>
      <c r="AG89" s="696" t="s">
        <v>750</v>
      </c>
      <c r="AH89" s="696" t="s">
        <v>750</v>
      </c>
      <c r="AI89" s="696" t="s">
        <v>750</v>
      </c>
      <c r="AJ89" s="696" t="s">
        <v>750</v>
      </c>
      <c r="AK89" s="696" t="s">
        <v>750</v>
      </c>
      <c r="AL89" s="696" t="s">
        <v>750</v>
      </c>
      <c r="AM89" s="696" t="s">
        <v>750</v>
      </c>
      <c r="AN89" s="696" t="s">
        <v>750</v>
      </c>
      <c r="AO89" s="697" t="s">
        <v>849</v>
      </c>
      <c r="AP89" s="633"/>
      <c r="AQ89" s="692" t="s">
        <v>849</v>
      </c>
      <c r="AR89" s="693" t="s">
        <v>851</v>
      </c>
      <c r="AS89" s="693">
        <v>65760.3</v>
      </c>
      <c r="AT89" s="693">
        <v>65760.3</v>
      </c>
      <c r="AU89" s="693">
        <v>65760.3</v>
      </c>
      <c r="AV89" s="693">
        <v>65760.3</v>
      </c>
      <c r="AW89" s="693" t="s">
        <v>749</v>
      </c>
      <c r="AX89" s="693" t="s">
        <v>749</v>
      </c>
      <c r="AY89" s="693" t="s">
        <v>749</v>
      </c>
      <c r="AZ89" s="693" t="s">
        <v>749</v>
      </c>
      <c r="BA89" s="693" t="s">
        <v>749</v>
      </c>
      <c r="BB89" s="693" t="s">
        <v>749</v>
      </c>
      <c r="BC89" s="693" t="s">
        <v>850</v>
      </c>
      <c r="BD89" s="693" t="s">
        <v>850</v>
      </c>
      <c r="BE89" s="693" t="s">
        <v>850</v>
      </c>
      <c r="BF89" s="693" t="s">
        <v>850</v>
      </c>
      <c r="BG89" s="693" t="s">
        <v>850</v>
      </c>
      <c r="BH89" s="693" t="s">
        <v>850</v>
      </c>
      <c r="BI89" s="693" t="s">
        <v>850</v>
      </c>
      <c r="BJ89" s="693" t="s">
        <v>850</v>
      </c>
      <c r="BK89" s="693" t="s">
        <v>850</v>
      </c>
      <c r="BL89" s="693" t="s">
        <v>850</v>
      </c>
      <c r="BM89" s="693" t="s">
        <v>852</v>
      </c>
      <c r="BN89" s="693" t="s">
        <v>750</v>
      </c>
      <c r="BO89" s="693" t="s">
        <v>750</v>
      </c>
      <c r="BP89" s="693" t="s">
        <v>750</v>
      </c>
      <c r="BQ89" s="693" t="s">
        <v>750</v>
      </c>
      <c r="BR89" s="693" t="s">
        <v>750</v>
      </c>
      <c r="BS89" s="693" t="s">
        <v>750</v>
      </c>
      <c r="BT89" s="694"/>
    </row>
    <row r="90" spans="2:73">
      <c r="B90" s="691" t="s">
        <v>208</v>
      </c>
      <c r="C90" s="691" t="s">
        <v>821</v>
      </c>
      <c r="D90" s="691" t="s">
        <v>1</v>
      </c>
      <c r="E90" s="691" t="s">
        <v>822</v>
      </c>
      <c r="F90" s="691" t="s">
        <v>29</v>
      </c>
      <c r="G90" s="691" t="s">
        <v>823</v>
      </c>
      <c r="H90" s="691">
        <v>2013</v>
      </c>
      <c r="I90" s="644" t="s">
        <v>840</v>
      </c>
      <c r="J90" s="644"/>
      <c r="K90" s="633"/>
      <c r="L90" s="695" t="s">
        <v>750</v>
      </c>
      <c r="M90" s="696" t="s">
        <v>750</v>
      </c>
      <c r="N90" s="696">
        <v>57.42</v>
      </c>
      <c r="O90" s="696">
        <v>57.42</v>
      </c>
      <c r="P90" s="696">
        <v>57.42</v>
      </c>
      <c r="Q90" s="696">
        <v>56.06</v>
      </c>
      <c r="R90" s="696">
        <v>32.590000000000003</v>
      </c>
      <c r="S90" s="696" t="s">
        <v>750</v>
      </c>
      <c r="T90" s="696" t="s">
        <v>750</v>
      </c>
      <c r="U90" s="696" t="s">
        <v>750</v>
      </c>
      <c r="V90" s="696" t="s">
        <v>750</v>
      </c>
      <c r="W90" s="696" t="s">
        <v>750</v>
      </c>
      <c r="X90" s="696" t="s">
        <v>750</v>
      </c>
      <c r="Y90" s="696" t="s">
        <v>750</v>
      </c>
      <c r="Z90" s="696" t="s">
        <v>750</v>
      </c>
      <c r="AA90" s="696" t="s">
        <v>750</v>
      </c>
      <c r="AB90" s="696" t="s">
        <v>750</v>
      </c>
      <c r="AC90" s="696" t="s">
        <v>750</v>
      </c>
      <c r="AD90" s="696" t="s">
        <v>750</v>
      </c>
      <c r="AE90" s="696" t="s">
        <v>750</v>
      </c>
      <c r="AF90" s="696" t="s">
        <v>750</v>
      </c>
      <c r="AG90" s="696" t="s">
        <v>750</v>
      </c>
      <c r="AH90" s="696" t="s">
        <v>750</v>
      </c>
      <c r="AI90" s="696" t="s">
        <v>750</v>
      </c>
      <c r="AJ90" s="696" t="s">
        <v>750</v>
      </c>
      <c r="AK90" s="696" t="s">
        <v>750</v>
      </c>
      <c r="AL90" s="696" t="s">
        <v>750</v>
      </c>
      <c r="AM90" s="696" t="s">
        <v>750</v>
      </c>
      <c r="AN90" s="696" t="s">
        <v>750</v>
      </c>
      <c r="AO90" s="697" t="s">
        <v>849</v>
      </c>
      <c r="AP90" s="633"/>
      <c r="AQ90" s="695" t="s">
        <v>849</v>
      </c>
      <c r="AR90" s="696" t="s">
        <v>851</v>
      </c>
      <c r="AS90" s="696">
        <v>372961.41</v>
      </c>
      <c r="AT90" s="696">
        <v>372961.41</v>
      </c>
      <c r="AU90" s="696">
        <v>372961.41</v>
      </c>
      <c r="AV90" s="696">
        <v>371628.33</v>
      </c>
      <c r="AW90" s="696">
        <v>221737.68</v>
      </c>
      <c r="AX90" s="696" t="s">
        <v>749</v>
      </c>
      <c r="AY90" s="696" t="s">
        <v>749</v>
      </c>
      <c r="AZ90" s="696" t="s">
        <v>749</v>
      </c>
      <c r="BA90" s="696" t="s">
        <v>749</v>
      </c>
      <c r="BB90" s="696" t="s">
        <v>749</v>
      </c>
      <c r="BC90" s="696" t="s">
        <v>850</v>
      </c>
      <c r="BD90" s="696" t="s">
        <v>850</v>
      </c>
      <c r="BE90" s="696" t="s">
        <v>850</v>
      </c>
      <c r="BF90" s="696" t="s">
        <v>850</v>
      </c>
      <c r="BG90" s="696" t="s">
        <v>850</v>
      </c>
      <c r="BH90" s="696" t="s">
        <v>850</v>
      </c>
      <c r="BI90" s="696" t="s">
        <v>850</v>
      </c>
      <c r="BJ90" s="696" t="s">
        <v>850</v>
      </c>
      <c r="BK90" s="696" t="s">
        <v>850</v>
      </c>
      <c r="BL90" s="696" t="s">
        <v>850</v>
      </c>
      <c r="BM90" s="696" t="s">
        <v>852</v>
      </c>
      <c r="BN90" s="696" t="s">
        <v>750</v>
      </c>
      <c r="BO90" s="696" t="s">
        <v>750</v>
      </c>
      <c r="BP90" s="696" t="s">
        <v>750</v>
      </c>
      <c r="BQ90" s="696" t="s">
        <v>750</v>
      </c>
      <c r="BR90" s="696" t="s">
        <v>750</v>
      </c>
      <c r="BS90" s="696" t="s">
        <v>750</v>
      </c>
      <c r="BT90" s="697"/>
    </row>
    <row r="91" spans="2:73">
      <c r="B91" s="691" t="s">
        <v>208</v>
      </c>
      <c r="C91" s="691" t="s">
        <v>821</v>
      </c>
      <c r="D91" s="691" t="s">
        <v>846</v>
      </c>
      <c r="E91" s="691" t="s">
        <v>822</v>
      </c>
      <c r="F91" s="691" t="s">
        <v>29</v>
      </c>
      <c r="G91" s="691" t="s">
        <v>823</v>
      </c>
      <c r="H91" s="691">
        <v>2013</v>
      </c>
      <c r="I91" s="644" t="s">
        <v>840</v>
      </c>
      <c r="J91" s="644"/>
      <c r="K91" s="633"/>
      <c r="L91" s="695" t="s">
        <v>750</v>
      </c>
      <c r="M91" s="696" t="s">
        <v>750</v>
      </c>
      <c r="N91" s="696">
        <v>47.85</v>
      </c>
      <c r="O91" s="696">
        <v>47.85</v>
      </c>
      <c r="P91" s="696">
        <v>45.23</v>
      </c>
      <c r="Q91" s="696">
        <v>36.26</v>
      </c>
      <c r="R91" s="696">
        <v>36.26</v>
      </c>
      <c r="S91" s="696">
        <v>36.26</v>
      </c>
      <c r="T91" s="696">
        <v>36.26</v>
      </c>
      <c r="U91" s="696">
        <v>36.19</v>
      </c>
      <c r="V91" s="696">
        <v>31.11</v>
      </c>
      <c r="W91" s="696">
        <v>31.11</v>
      </c>
      <c r="X91" s="696">
        <v>22.57</v>
      </c>
      <c r="Y91" s="696">
        <v>14.58</v>
      </c>
      <c r="Z91" s="696">
        <v>14.58</v>
      </c>
      <c r="AA91" s="696">
        <v>14.29</v>
      </c>
      <c r="AB91" s="696">
        <v>14.29</v>
      </c>
      <c r="AC91" s="696">
        <v>14.15</v>
      </c>
      <c r="AD91" s="696">
        <v>12.21</v>
      </c>
      <c r="AE91" s="696">
        <v>7.17</v>
      </c>
      <c r="AF91" s="696">
        <v>7.17</v>
      </c>
      <c r="AG91" s="696">
        <v>7.17</v>
      </c>
      <c r="AH91" s="696" t="s">
        <v>750</v>
      </c>
      <c r="AI91" s="696" t="s">
        <v>750</v>
      </c>
      <c r="AJ91" s="696" t="s">
        <v>750</v>
      </c>
      <c r="AK91" s="696" t="s">
        <v>750</v>
      </c>
      <c r="AL91" s="696" t="s">
        <v>750</v>
      </c>
      <c r="AM91" s="696" t="s">
        <v>750</v>
      </c>
      <c r="AN91" s="696" t="s">
        <v>750</v>
      </c>
      <c r="AO91" s="697" t="s">
        <v>849</v>
      </c>
      <c r="AP91" s="633"/>
      <c r="AQ91" s="695" t="s">
        <v>849</v>
      </c>
      <c r="AR91" s="696" t="s">
        <v>851</v>
      </c>
      <c r="AS91" s="696">
        <v>694555.22</v>
      </c>
      <c r="AT91" s="696">
        <v>694555.22</v>
      </c>
      <c r="AU91" s="696">
        <v>652706.59</v>
      </c>
      <c r="AV91" s="696">
        <v>509887.86</v>
      </c>
      <c r="AW91" s="696">
        <v>509887.86</v>
      </c>
      <c r="AX91" s="696">
        <v>509887.86</v>
      </c>
      <c r="AY91" s="696">
        <v>509887.86</v>
      </c>
      <c r="AZ91" s="696">
        <v>509286.98</v>
      </c>
      <c r="BA91" s="696">
        <v>428280.77</v>
      </c>
      <c r="BB91" s="696">
        <v>428280.77</v>
      </c>
      <c r="BC91" s="696">
        <v>372673.35</v>
      </c>
      <c r="BD91" s="696">
        <v>239592.95</v>
      </c>
      <c r="BE91" s="696">
        <v>239592.95</v>
      </c>
      <c r="BF91" s="696">
        <v>226948.82</v>
      </c>
      <c r="BG91" s="696">
        <v>226948.82</v>
      </c>
      <c r="BH91" s="696">
        <v>225325.25</v>
      </c>
      <c r="BI91" s="696">
        <v>194493.55</v>
      </c>
      <c r="BJ91" s="696">
        <v>114163.32</v>
      </c>
      <c r="BK91" s="696">
        <v>114163.32</v>
      </c>
      <c r="BL91" s="696">
        <v>114163.32</v>
      </c>
      <c r="BM91" s="696" t="s">
        <v>852</v>
      </c>
      <c r="BN91" s="696" t="s">
        <v>750</v>
      </c>
      <c r="BO91" s="696" t="s">
        <v>750</v>
      </c>
      <c r="BP91" s="696" t="s">
        <v>750</v>
      </c>
      <c r="BQ91" s="696" t="s">
        <v>750</v>
      </c>
      <c r="BR91" s="696" t="s">
        <v>750</v>
      </c>
      <c r="BS91" s="696" t="s">
        <v>750</v>
      </c>
      <c r="BT91" s="697"/>
    </row>
    <row r="92" spans="2:73">
      <c r="B92" s="691" t="s">
        <v>208</v>
      </c>
      <c r="C92" s="691" t="s">
        <v>821</v>
      </c>
      <c r="D92" s="691" t="s">
        <v>14</v>
      </c>
      <c r="E92" s="691" t="s">
        <v>822</v>
      </c>
      <c r="F92" s="691" t="s">
        <v>29</v>
      </c>
      <c r="G92" s="691" t="s">
        <v>823</v>
      </c>
      <c r="H92" s="691">
        <v>2013</v>
      </c>
      <c r="I92" s="644" t="s">
        <v>840</v>
      </c>
      <c r="J92" s="644"/>
      <c r="K92" s="633"/>
      <c r="L92" s="695" t="s">
        <v>750</v>
      </c>
      <c r="M92" s="696" t="s">
        <v>750</v>
      </c>
      <c r="N92" s="696">
        <v>808.2</v>
      </c>
      <c r="O92" s="696">
        <v>803.43</v>
      </c>
      <c r="P92" s="696">
        <v>798.16</v>
      </c>
      <c r="Q92" s="696">
        <v>781.05</v>
      </c>
      <c r="R92" s="696">
        <v>772.75</v>
      </c>
      <c r="S92" s="696">
        <v>766.54</v>
      </c>
      <c r="T92" s="696">
        <v>759.32</v>
      </c>
      <c r="U92" s="696">
        <v>759.32</v>
      </c>
      <c r="V92" s="696">
        <v>689.11</v>
      </c>
      <c r="W92" s="696">
        <v>669.28</v>
      </c>
      <c r="X92" s="696">
        <v>656.32</v>
      </c>
      <c r="Y92" s="696">
        <v>656.22</v>
      </c>
      <c r="Z92" s="696">
        <v>650.42999999999995</v>
      </c>
      <c r="AA92" s="696">
        <v>650.42999999999995</v>
      </c>
      <c r="AB92" s="696">
        <v>577.08000000000004</v>
      </c>
      <c r="AC92" s="696">
        <v>574</v>
      </c>
      <c r="AD92" s="696">
        <v>574</v>
      </c>
      <c r="AE92" s="696">
        <v>574</v>
      </c>
      <c r="AF92" s="696">
        <v>574</v>
      </c>
      <c r="AG92" s="696">
        <v>574</v>
      </c>
      <c r="AH92" s="696">
        <v>8.2200000000000006</v>
      </c>
      <c r="AI92" s="696" t="s">
        <v>750</v>
      </c>
      <c r="AJ92" s="696" t="s">
        <v>750</v>
      </c>
      <c r="AK92" s="696" t="s">
        <v>750</v>
      </c>
      <c r="AL92" s="696" t="s">
        <v>750</v>
      </c>
      <c r="AM92" s="696" t="s">
        <v>750</v>
      </c>
      <c r="AN92" s="696" t="s">
        <v>750</v>
      </c>
      <c r="AO92" s="697" t="s">
        <v>849</v>
      </c>
      <c r="AP92" s="633"/>
      <c r="AQ92" s="695" t="s">
        <v>849</v>
      </c>
      <c r="AR92" s="696" t="s">
        <v>851</v>
      </c>
      <c r="AS92" s="696">
        <v>4634361.9000000004</v>
      </c>
      <c r="AT92" s="696">
        <v>4542445.75</v>
      </c>
      <c r="AU92" s="696">
        <v>4441123.32</v>
      </c>
      <c r="AV92" s="696">
        <v>4111707.9</v>
      </c>
      <c r="AW92" s="696">
        <v>3950956.45</v>
      </c>
      <c r="AX92" s="696">
        <v>3831293.59</v>
      </c>
      <c r="AY92" s="696">
        <v>3692430.59</v>
      </c>
      <c r="AZ92" s="696">
        <v>3684889.09</v>
      </c>
      <c r="BA92" s="696">
        <v>2333239.33</v>
      </c>
      <c r="BB92" s="696">
        <v>2314718.1</v>
      </c>
      <c r="BC92" s="696">
        <v>2185230.02</v>
      </c>
      <c r="BD92" s="696">
        <v>2111270.15</v>
      </c>
      <c r="BE92" s="696">
        <v>2092024.95</v>
      </c>
      <c r="BF92" s="696">
        <v>2092024.95</v>
      </c>
      <c r="BG92" s="696">
        <v>1517726.61</v>
      </c>
      <c r="BH92" s="696">
        <v>1492359.15</v>
      </c>
      <c r="BI92" s="696">
        <v>1492359.15</v>
      </c>
      <c r="BJ92" s="696">
        <v>1492359.15</v>
      </c>
      <c r="BK92" s="696">
        <v>1492359.15</v>
      </c>
      <c r="BL92" s="696">
        <v>1492359.15</v>
      </c>
      <c r="BM92" s="696">
        <v>60612.15</v>
      </c>
      <c r="BN92" s="696" t="s">
        <v>750</v>
      </c>
      <c r="BO92" s="696" t="s">
        <v>750</v>
      </c>
      <c r="BP92" s="696" t="s">
        <v>750</v>
      </c>
      <c r="BQ92" s="696" t="s">
        <v>750</v>
      </c>
      <c r="BR92" s="696" t="s">
        <v>750</v>
      </c>
      <c r="BS92" s="696" t="s">
        <v>750</v>
      </c>
      <c r="BT92" s="697"/>
    </row>
    <row r="93" spans="2:73">
      <c r="B93" s="691" t="s">
        <v>208</v>
      </c>
      <c r="C93" s="691" t="s">
        <v>821</v>
      </c>
      <c r="D93" s="691" t="s">
        <v>847</v>
      </c>
      <c r="E93" s="691" t="s">
        <v>822</v>
      </c>
      <c r="F93" s="691" t="s">
        <v>29</v>
      </c>
      <c r="G93" s="691" t="s">
        <v>823</v>
      </c>
      <c r="H93" s="691">
        <v>2012</v>
      </c>
      <c r="I93" s="644" t="s">
        <v>840</v>
      </c>
      <c r="J93" s="644"/>
      <c r="K93" s="633"/>
      <c r="L93" s="695" t="s">
        <v>750</v>
      </c>
      <c r="M93" s="696">
        <v>15.98</v>
      </c>
      <c r="N93" s="696">
        <v>15.98</v>
      </c>
      <c r="O93" s="696">
        <v>15.98</v>
      </c>
      <c r="P93" s="696">
        <v>15.98</v>
      </c>
      <c r="Q93" s="696">
        <v>15.98</v>
      </c>
      <c r="R93" s="696">
        <v>15.98</v>
      </c>
      <c r="S93" s="696">
        <v>15.98</v>
      </c>
      <c r="T93" s="696">
        <v>15.98</v>
      </c>
      <c r="U93" s="696">
        <v>15.98</v>
      </c>
      <c r="V93" s="696">
        <v>15.98</v>
      </c>
      <c r="W93" s="696">
        <v>15.98</v>
      </c>
      <c r="X93" s="696">
        <v>15.98</v>
      </c>
      <c r="Y93" s="696">
        <v>15.98</v>
      </c>
      <c r="Z93" s="696">
        <v>15.98</v>
      </c>
      <c r="AA93" s="696">
        <v>15.98</v>
      </c>
      <c r="AB93" s="696">
        <v>15.98</v>
      </c>
      <c r="AC93" s="696">
        <v>15.98</v>
      </c>
      <c r="AD93" s="696">
        <v>15.98</v>
      </c>
      <c r="AE93" s="696">
        <v>15.98</v>
      </c>
      <c r="AF93" s="696">
        <v>12.03</v>
      </c>
      <c r="AG93" s="696" t="s">
        <v>750</v>
      </c>
      <c r="AH93" s="696" t="s">
        <v>750</v>
      </c>
      <c r="AI93" s="696" t="s">
        <v>750</v>
      </c>
      <c r="AJ93" s="696" t="s">
        <v>750</v>
      </c>
      <c r="AK93" s="696" t="s">
        <v>750</v>
      </c>
      <c r="AL93" s="696" t="s">
        <v>750</v>
      </c>
      <c r="AM93" s="696" t="s">
        <v>750</v>
      </c>
      <c r="AN93" s="696" t="s">
        <v>750</v>
      </c>
      <c r="AO93" s="697" t="s">
        <v>849</v>
      </c>
      <c r="AP93" s="633"/>
      <c r="AQ93" s="695" t="s">
        <v>849</v>
      </c>
      <c r="AR93" s="696">
        <v>30424.01</v>
      </c>
      <c r="AS93" s="696">
        <v>30424.01</v>
      </c>
      <c r="AT93" s="696">
        <v>30424.01</v>
      </c>
      <c r="AU93" s="696">
        <v>30424.01</v>
      </c>
      <c r="AV93" s="696">
        <v>30424.01</v>
      </c>
      <c r="AW93" s="696">
        <v>30424.01</v>
      </c>
      <c r="AX93" s="696">
        <v>30424.01</v>
      </c>
      <c r="AY93" s="696">
        <v>30424.01</v>
      </c>
      <c r="AZ93" s="696">
        <v>30424.01</v>
      </c>
      <c r="BA93" s="696">
        <v>30424.01</v>
      </c>
      <c r="BB93" s="696">
        <v>30424.01</v>
      </c>
      <c r="BC93" s="696">
        <v>30424.01</v>
      </c>
      <c r="BD93" s="696">
        <v>30424.01</v>
      </c>
      <c r="BE93" s="696">
        <v>30424.01</v>
      </c>
      <c r="BF93" s="696">
        <v>30424.01</v>
      </c>
      <c r="BG93" s="696">
        <v>30424.01</v>
      </c>
      <c r="BH93" s="696">
        <v>30424.01</v>
      </c>
      <c r="BI93" s="696">
        <v>30424.01</v>
      </c>
      <c r="BJ93" s="696">
        <v>26486.080000000002</v>
      </c>
      <c r="BK93" s="696" t="s">
        <v>850</v>
      </c>
      <c r="BL93" s="696" t="s">
        <v>850</v>
      </c>
      <c r="BM93" s="696" t="s">
        <v>852</v>
      </c>
      <c r="BN93" s="696" t="s">
        <v>750</v>
      </c>
      <c r="BO93" s="696" t="s">
        <v>750</v>
      </c>
      <c r="BP93" s="696" t="s">
        <v>750</v>
      </c>
      <c r="BQ93" s="696" t="s">
        <v>750</v>
      </c>
      <c r="BR93" s="696" t="s">
        <v>750</v>
      </c>
      <c r="BS93" s="696" t="s">
        <v>750</v>
      </c>
      <c r="BT93" s="697"/>
    </row>
    <row r="94" spans="2:73">
      <c r="B94" s="691" t="s">
        <v>208</v>
      </c>
      <c r="C94" s="691" t="s">
        <v>821</v>
      </c>
      <c r="D94" s="691" t="s">
        <v>847</v>
      </c>
      <c r="E94" s="691" t="s">
        <v>822</v>
      </c>
      <c r="F94" s="691" t="s">
        <v>29</v>
      </c>
      <c r="G94" s="691" t="s">
        <v>823</v>
      </c>
      <c r="H94" s="691">
        <v>2013</v>
      </c>
      <c r="I94" s="644" t="s">
        <v>840</v>
      </c>
      <c r="J94" s="644"/>
      <c r="K94" s="633"/>
      <c r="L94" s="695" t="s">
        <v>750</v>
      </c>
      <c r="M94" s="696" t="s">
        <v>750</v>
      </c>
      <c r="N94" s="696">
        <v>974.16</v>
      </c>
      <c r="O94" s="696">
        <v>974.16</v>
      </c>
      <c r="P94" s="696">
        <v>974.16</v>
      </c>
      <c r="Q94" s="696">
        <v>974.16</v>
      </c>
      <c r="R94" s="696">
        <v>974.16</v>
      </c>
      <c r="S94" s="696">
        <v>974.16</v>
      </c>
      <c r="T94" s="696">
        <v>974.16</v>
      </c>
      <c r="U94" s="696">
        <v>974.16</v>
      </c>
      <c r="V94" s="696">
        <v>974.16</v>
      </c>
      <c r="W94" s="696">
        <v>974.16</v>
      </c>
      <c r="X94" s="696">
        <v>974.16</v>
      </c>
      <c r="Y94" s="696">
        <v>974.16</v>
      </c>
      <c r="Z94" s="696">
        <v>974.16</v>
      </c>
      <c r="AA94" s="696">
        <v>974.16</v>
      </c>
      <c r="AB94" s="696">
        <v>974.16</v>
      </c>
      <c r="AC94" s="696">
        <v>974.16</v>
      </c>
      <c r="AD94" s="696">
        <v>974.16</v>
      </c>
      <c r="AE94" s="696">
        <v>974.16</v>
      </c>
      <c r="AF94" s="696">
        <v>733.86</v>
      </c>
      <c r="AG94" s="696" t="s">
        <v>750</v>
      </c>
      <c r="AH94" s="696" t="s">
        <v>750</v>
      </c>
      <c r="AI94" s="696" t="s">
        <v>750</v>
      </c>
      <c r="AJ94" s="696" t="s">
        <v>750</v>
      </c>
      <c r="AK94" s="696" t="s">
        <v>750</v>
      </c>
      <c r="AL94" s="696" t="s">
        <v>750</v>
      </c>
      <c r="AM94" s="696" t="s">
        <v>750</v>
      </c>
      <c r="AN94" s="696" t="s">
        <v>750</v>
      </c>
      <c r="AO94" s="697" t="s">
        <v>849</v>
      </c>
      <c r="AP94" s="633"/>
      <c r="AQ94" s="695" t="s">
        <v>849</v>
      </c>
      <c r="AR94" s="696" t="s">
        <v>851</v>
      </c>
      <c r="AS94" s="696">
        <v>1639841.84</v>
      </c>
      <c r="AT94" s="696">
        <v>1639841.84</v>
      </c>
      <c r="AU94" s="696">
        <v>1639841.84</v>
      </c>
      <c r="AV94" s="696">
        <v>1639841.84</v>
      </c>
      <c r="AW94" s="696">
        <v>1639841.84</v>
      </c>
      <c r="AX94" s="696">
        <v>1639841.84</v>
      </c>
      <c r="AY94" s="696">
        <v>1639841.84</v>
      </c>
      <c r="AZ94" s="696">
        <v>1639841.84</v>
      </c>
      <c r="BA94" s="696">
        <v>1639841.84</v>
      </c>
      <c r="BB94" s="696">
        <v>1639841.84</v>
      </c>
      <c r="BC94" s="696">
        <v>1639841.84</v>
      </c>
      <c r="BD94" s="696">
        <v>1639841.84</v>
      </c>
      <c r="BE94" s="696">
        <v>1639841.84</v>
      </c>
      <c r="BF94" s="696">
        <v>1639841.84</v>
      </c>
      <c r="BG94" s="696">
        <v>1639841.84</v>
      </c>
      <c r="BH94" s="696">
        <v>1639841.84</v>
      </c>
      <c r="BI94" s="696">
        <v>1639841.84</v>
      </c>
      <c r="BJ94" s="696">
        <v>1639841.84</v>
      </c>
      <c r="BK94" s="696">
        <v>1424951.53</v>
      </c>
      <c r="BL94" s="696" t="s">
        <v>850</v>
      </c>
      <c r="BM94" s="696" t="s">
        <v>852</v>
      </c>
      <c r="BN94" s="696" t="s">
        <v>750</v>
      </c>
      <c r="BO94" s="696" t="s">
        <v>750</v>
      </c>
      <c r="BP94" s="696" t="s">
        <v>750</v>
      </c>
      <c r="BQ94" s="696" t="s">
        <v>750</v>
      </c>
      <c r="BR94" s="696" t="s">
        <v>750</v>
      </c>
      <c r="BS94" s="696" t="s">
        <v>750</v>
      </c>
      <c r="BT94" s="697"/>
    </row>
    <row r="95" spans="2:73">
      <c r="B95" s="691" t="s">
        <v>208</v>
      </c>
      <c r="C95" s="691" t="s">
        <v>821</v>
      </c>
      <c r="D95" s="691" t="s">
        <v>842</v>
      </c>
      <c r="E95" s="691" t="s">
        <v>822</v>
      </c>
      <c r="F95" s="691" t="s">
        <v>29</v>
      </c>
      <c r="G95" s="691" t="s">
        <v>825</v>
      </c>
      <c r="H95" s="691">
        <v>2006</v>
      </c>
      <c r="I95" s="644" t="s">
        <v>840</v>
      </c>
      <c r="J95" s="644"/>
      <c r="K95" s="633"/>
      <c r="L95" s="695" t="s">
        <v>750</v>
      </c>
      <c r="M95" s="696" t="s">
        <v>750</v>
      </c>
      <c r="N95" s="696">
        <v>53.07</v>
      </c>
      <c r="O95" s="696" t="s">
        <v>750</v>
      </c>
      <c r="P95" s="696" t="s">
        <v>750</v>
      </c>
      <c r="Q95" s="696" t="s">
        <v>750</v>
      </c>
      <c r="R95" s="696" t="s">
        <v>750</v>
      </c>
      <c r="S95" s="696" t="s">
        <v>750</v>
      </c>
      <c r="T95" s="696" t="s">
        <v>750</v>
      </c>
      <c r="U95" s="696" t="s">
        <v>750</v>
      </c>
      <c r="V95" s="696" t="s">
        <v>750</v>
      </c>
      <c r="W95" s="696" t="s">
        <v>750</v>
      </c>
      <c r="X95" s="696" t="s">
        <v>750</v>
      </c>
      <c r="Y95" s="696" t="s">
        <v>750</v>
      </c>
      <c r="Z95" s="696" t="s">
        <v>750</v>
      </c>
      <c r="AA95" s="696" t="s">
        <v>750</v>
      </c>
      <c r="AB95" s="696" t="s">
        <v>750</v>
      </c>
      <c r="AC95" s="696" t="s">
        <v>750</v>
      </c>
      <c r="AD95" s="696" t="s">
        <v>750</v>
      </c>
      <c r="AE95" s="696" t="s">
        <v>750</v>
      </c>
      <c r="AF95" s="696" t="s">
        <v>750</v>
      </c>
      <c r="AG95" s="696" t="s">
        <v>750</v>
      </c>
      <c r="AH95" s="696" t="s">
        <v>750</v>
      </c>
      <c r="AI95" s="696" t="s">
        <v>750</v>
      </c>
      <c r="AJ95" s="696" t="s">
        <v>750</v>
      </c>
      <c r="AK95" s="696" t="s">
        <v>750</v>
      </c>
      <c r="AL95" s="696" t="s">
        <v>750</v>
      </c>
      <c r="AM95" s="696" t="s">
        <v>750</v>
      </c>
      <c r="AN95" s="696" t="s">
        <v>750</v>
      </c>
      <c r="AO95" s="697" t="s">
        <v>849</v>
      </c>
      <c r="AP95" s="633"/>
      <c r="AQ95" s="695" t="s">
        <v>849</v>
      </c>
      <c r="AR95" s="696" t="s">
        <v>851</v>
      </c>
      <c r="AS95" s="696">
        <v>212.34</v>
      </c>
      <c r="AT95" s="696" t="s">
        <v>749</v>
      </c>
      <c r="AU95" s="696" t="s">
        <v>749</v>
      </c>
      <c r="AV95" s="696" t="s">
        <v>749</v>
      </c>
      <c r="AW95" s="696" t="s">
        <v>749</v>
      </c>
      <c r="AX95" s="696" t="s">
        <v>749</v>
      </c>
      <c r="AY95" s="696" t="s">
        <v>749</v>
      </c>
      <c r="AZ95" s="696" t="s">
        <v>749</v>
      </c>
      <c r="BA95" s="696" t="s">
        <v>749</v>
      </c>
      <c r="BB95" s="696" t="s">
        <v>749</v>
      </c>
      <c r="BC95" s="696" t="s">
        <v>850</v>
      </c>
      <c r="BD95" s="696" t="s">
        <v>850</v>
      </c>
      <c r="BE95" s="696" t="s">
        <v>850</v>
      </c>
      <c r="BF95" s="696" t="s">
        <v>850</v>
      </c>
      <c r="BG95" s="696" t="s">
        <v>850</v>
      </c>
      <c r="BH95" s="696" t="s">
        <v>850</v>
      </c>
      <c r="BI95" s="696" t="s">
        <v>850</v>
      </c>
      <c r="BJ95" s="696" t="s">
        <v>850</v>
      </c>
      <c r="BK95" s="696" t="s">
        <v>850</v>
      </c>
      <c r="BL95" s="696" t="s">
        <v>850</v>
      </c>
      <c r="BM95" s="696" t="s">
        <v>852</v>
      </c>
      <c r="BN95" s="696" t="s">
        <v>750</v>
      </c>
      <c r="BO95" s="696" t="s">
        <v>750</v>
      </c>
      <c r="BP95" s="696" t="s">
        <v>750</v>
      </c>
      <c r="BQ95" s="696" t="s">
        <v>750</v>
      </c>
      <c r="BR95" s="696" t="s">
        <v>750</v>
      </c>
      <c r="BS95" s="696" t="s">
        <v>750</v>
      </c>
      <c r="BT95" s="697"/>
    </row>
    <row r="96" spans="2:73">
      <c r="B96" s="691" t="s">
        <v>208</v>
      </c>
      <c r="C96" s="691" t="s">
        <v>821</v>
      </c>
      <c r="D96" s="691" t="s">
        <v>842</v>
      </c>
      <c r="E96" s="691" t="s">
        <v>822</v>
      </c>
      <c r="F96" s="691" t="s">
        <v>29</v>
      </c>
      <c r="G96" s="691" t="s">
        <v>825</v>
      </c>
      <c r="H96" s="691">
        <v>2007</v>
      </c>
      <c r="I96" s="644" t="s">
        <v>840</v>
      </c>
      <c r="J96" s="644"/>
      <c r="K96" s="633"/>
      <c r="L96" s="695" t="s">
        <v>750</v>
      </c>
      <c r="M96" s="696" t="s">
        <v>750</v>
      </c>
      <c r="N96" s="696">
        <v>156.12</v>
      </c>
      <c r="O96" s="696" t="s">
        <v>750</v>
      </c>
      <c r="P96" s="696" t="s">
        <v>750</v>
      </c>
      <c r="Q96" s="696" t="s">
        <v>750</v>
      </c>
      <c r="R96" s="696" t="s">
        <v>750</v>
      </c>
      <c r="S96" s="696" t="s">
        <v>750</v>
      </c>
      <c r="T96" s="696" t="s">
        <v>750</v>
      </c>
      <c r="U96" s="696" t="s">
        <v>750</v>
      </c>
      <c r="V96" s="696" t="s">
        <v>750</v>
      </c>
      <c r="W96" s="696" t="s">
        <v>750</v>
      </c>
      <c r="X96" s="696" t="s">
        <v>750</v>
      </c>
      <c r="Y96" s="696" t="s">
        <v>750</v>
      </c>
      <c r="Z96" s="696" t="s">
        <v>750</v>
      </c>
      <c r="AA96" s="696" t="s">
        <v>750</v>
      </c>
      <c r="AB96" s="696" t="s">
        <v>750</v>
      </c>
      <c r="AC96" s="696" t="s">
        <v>750</v>
      </c>
      <c r="AD96" s="696" t="s">
        <v>750</v>
      </c>
      <c r="AE96" s="696" t="s">
        <v>750</v>
      </c>
      <c r="AF96" s="696" t="s">
        <v>750</v>
      </c>
      <c r="AG96" s="696" t="s">
        <v>750</v>
      </c>
      <c r="AH96" s="696" t="s">
        <v>750</v>
      </c>
      <c r="AI96" s="696" t="s">
        <v>750</v>
      </c>
      <c r="AJ96" s="696" t="s">
        <v>750</v>
      </c>
      <c r="AK96" s="696" t="s">
        <v>750</v>
      </c>
      <c r="AL96" s="696" t="s">
        <v>750</v>
      </c>
      <c r="AM96" s="696" t="s">
        <v>750</v>
      </c>
      <c r="AN96" s="696" t="s">
        <v>750</v>
      </c>
      <c r="AO96" s="697" t="s">
        <v>849</v>
      </c>
      <c r="AP96" s="633"/>
      <c r="AQ96" s="695" t="s">
        <v>849</v>
      </c>
      <c r="AR96" s="696" t="s">
        <v>851</v>
      </c>
      <c r="AS96" s="696">
        <v>572.76</v>
      </c>
      <c r="AT96" s="696" t="s">
        <v>749</v>
      </c>
      <c r="AU96" s="696" t="s">
        <v>749</v>
      </c>
      <c r="AV96" s="696" t="s">
        <v>749</v>
      </c>
      <c r="AW96" s="696" t="s">
        <v>749</v>
      </c>
      <c r="AX96" s="696" t="s">
        <v>749</v>
      </c>
      <c r="AY96" s="696" t="s">
        <v>749</v>
      </c>
      <c r="AZ96" s="696" t="s">
        <v>749</v>
      </c>
      <c r="BA96" s="696" t="s">
        <v>749</v>
      </c>
      <c r="BB96" s="696" t="s">
        <v>749</v>
      </c>
      <c r="BC96" s="696" t="s">
        <v>850</v>
      </c>
      <c r="BD96" s="696" t="s">
        <v>850</v>
      </c>
      <c r="BE96" s="696" t="s">
        <v>850</v>
      </c>
      <c r="BF96" s="696" t="s">
        <v>850</v>
      </c>
      <c r="BG96" s="696" t="s">
        <v>850</v>
      </c>
      <c r="BH96" s="696" t="s">
        <v>850</v>
      </c>
      <c r="BI96" s="696" t="s">
        <v>850</v>
      </c>
      <c r="BJ96" s="696" t="s">
        <v>850</v>
      </c>
      <c r="BK96" s="696" t="s">
        <v>850</v>
      </c>
      <c r="BL96" s="696" t="s">
        <v>850</v>
      </c>
      <c r="BM96" s="696" t="s">
        <v>852</v>
      </c>
      <c r="BN96" s="696" t="s">
        <v>750</v>
      </c>
      <c r="BO96" s="696" t="s">
        <v>750</v>
      </c>
      <c r="BP96" s="696" t="s">
        <v>750</v>
      </c>
      <c r="BQ96" s="696" t="s">
        <v>750</v>
      </c>
      <c r="BR96" s="696" t="s">
        <v>750</v>
      </c>
      <c r="BS96" s="696" t="s">
        <v>750</v>
      </c>
      <c r="BT96" s="697"/>
    </row>
    <row r="97" spans="2:73">
      <c r="B97" s="691" t="s">
        <v>208</v>
      </c>
      <c r="C97" s="691" t="s">
        <v>821</v>
      </c>
      <c r="D97" s="691" t="s">
        <v>842</v>
      </c>
      <c r="E97" s="691" t="s">
        <v>822</v>
      </c>
      <c r="F97" s="691" t="s">
        <v>29</v>
      </c>
      <c r="G97" s="691" t="s">
        <v>825</v>
      </c>
      <c r="H97" s="691">
        <v>2008</v>
      </c>
      <c r="I97" s="644" t="s">
        <v>840</v>
      </c>
      <c r="J97" s="644"/>
      <c r="K97" s="633"/>
      <c r="L97" s="695" t="s">
        <v>750</v>
      </c>
      <c r="M97" s="696" t="s">
        <v>750</v>
      </c>
      <c r="N97" s="696">
        <v>335</v>
      </c>
      <c r="O97" s="696" t="s">
        <v>750</v>
      </c>
      <c r="P97" s="696" t="s">
        <v>750</v>
      </c>
      <c r="Q97" s="696" t="s">
        <v>750</v>
      </c>
      <c r="R97" s="696" t="s">
        <v>750</v>
      </c>
      <c r="S97" s="696" t="s">
        <v>750</v>
      </c>
      <c r="T97" s="696" t="s">
        <v>750</v>
      </c>
      <c r="U97" s="696" t="s">
        <v>750</v>
      </c>
      <c r="V97" s="696" t="s">
        <v>750</v>
      </c>
      <c r="W97" s="696" t="s">
        <v>750</v>
      </c>
      <c r="X97" s="696" t="s">
        <v>750</v>
      </c>
      <c r="Y97" s="696" t="s">
        <v>750</v>
      </c>
      <c r="Z97" s="696" t="s">
        <v>750</v>
      </c>
      <c r="AA97" s="696" t="s">
        <v>750</v>
      </c>
      <c r="AB97" s="696" t="s">
        <v>750</v>
      </c>
      <c r="AC97" s="696" t="s">
        <v>750</v>
      </c>
      <c r="AD97" s="696" t="s">
        <v>750</v>
      </c>
      <c r="AE97" s="696" t="s">
        <v>750</v>
      </c>
      <c r="AF97" s="696" t="s">
        <v>750</v>
      </c>
      <c r="AG97" s="696" t="s">
        <v>750</v>
      </c>
      <c r="AH97" s="696" t="s">
        <v>750</v>
      </c>
      <c r="AI97" s="696" t="s">
        <v>750</v>
      </c>
      <c r="AJ97" s="696" t="s">
        <v>750</v>
      </c>
      <c r="AK97" s="696" t="s">
        <v>750</v>
      </c>
      <c r="AL97" s="696" t="s">
        <v>750</v>
      </c>
      <c r="AM97" s="696" t="s">
        <v>750</v>
      </c>
      <c r="AN97" s="696" t="s">
        <v>750</v>
      </c>
      <c r="AO97" s="697" t="s">
        <v>849</v>
      </c>
      <c r="AP97" s="633"/>
      <c r="AQ97" s="695" t="s">
        <v>849</v>
      </c>
      <c r="AR97" s="696" t="s">
        <v>851</v>
      </c>
      <c r="AS97" s="696">
        <v>1283.28</v>
      </c>
      <c r="AT97" s="696" t="s">
        <v>749</v>
      </c>
      <c r="AU97" s="696" t="s">
        <v>749</v>
      </c>
      <c r="AV97" s="696" t="s">
        <v>749</v>
      </c>
      <c r="AW97" s="696" t="s">
        <v>749</v>
      </c>
      <c r="AX97" s="696" t="s">
        <v>749</v>
      </c>
      <c r="AY97" s="696" t="s">
        <v>749</v>
      </c>
      <c r="AZ97" s="696" t="s">
        <v>749</v>
      </c>
      <c r="BA97" s="696" t="s">
        <v>749</v>
      </c>
      <c r="BB97" s="696" t="s">
        <v>749</v>
      </c>
      <c r="BC97" s="696" t="s">
        <v>850</v>
      </c>
      <c r="BD97" s="696" t="s">
        <v>850</v>
      </c>
      <c r="BE97" s="696" t="s">
        <v>850</v>
      </c>
      <c r="BF97" s="696" t="s">
        <v>850</v>
      </c>
      <c r="BG97" s="696" t="s">
        <v>850</v>
      </c>
      <c r="BH97" s="696" t="s">
        <v>850</v>
      </c>
      <c r="BI97" s="696" t="s">
        <v>850</v>
      </c>
      <c r="BJ97" s="696" t="s">
        <v>850</v>
      </c>
      <c r="BK97" s="696" t="s">
        <v>850</v>
      </c>
      <c r="BL97" s="696" t="s">
        <v>850</v>
      </c>
      <c r="BM97" s="696" t="s">
        <v>852</v>
      </c>
      <c r="BN97" s="696" t="s">
        <v>750</v>
      </c>
      <c r="BO97" s="696" t="s">
        <v>750</v>
      </c>
      <c r="BP97" s="696" t="s">
        <v>750</v>
      </c>
      <c r="BQ97" s="696" t="s">
        <v>750</v>
      </c>
      <c r="BR97" s="696" t="s">
        <v>750</v>
      </c>
      <c r="BS97" s="696" t="s">
        <v>750</v>
      </c>
      <c r="BT97" s="697"/>
    </row>
    <row r="98" spans="2:73" ht="15.75">
      <c r="B98" s="691" t="s">
        <v>208</v>
      </c>
      <c r="C98" s="691" t="s">
        <v>821</v>
      </c>
      <c r="D98" s="691" t="s">
        <v>842</v>
      </c>
      <c r="E98" s="691" t="s">
        <v>822</v>
      </c>
      <c r="F98" s="691" t="s">
        <v>29</v>
      </c>
      <c r="G98" s="691" t="s">
        <v>825</v>
      </c>
      <c r="H98" s="691">
        <v>2009</v>
      </c>
      <c r="I98" s="644" t="s">
        <v>840</v>
      </c>
      <c r="J98" s="644"/>
      <c r="K98" s="633"/>
      <c r="L98" s="695" t="s">
        <v>750</v>
      </c>
      <c r="M98" s="696" t="s">
        <v>750</v>
      </c>
      <c r="N98" s="696">
        <v>538.96</v>
      </c>
      <c r="O98" s="696" t="s">
        <v>750</v>
      </c>
      <c r="P98" s="696" t="s">
        <v>750</v>
      </c>
      <c r="Q98" s="696" t="s">
        <v>750</v>
      </c>
      <c r="R98" s="696" t="s">
        <v>750</v>
      </c>
      <c r="S98" s="696" t="s">
        <v>750</v>
      </c>
      <c r="T98" s="696" t="s">
        <v>750</v>
      </c>
      <c r="U98" s="696" t="s">
        <v>750</v>
      </c>
      <c r="V98" s="696" t="s">
        <v>750</v>
      </c>
      <c r="W98" s="696" t="s">
        <v>750</v>
      </c>
      <c r="X98" s="696" t="s">
        <v>750</v>
      </c>
      <c r="Y98" s="696" t="s">
        <v>750</v>
      </c>
      <c r="Z98" s="696" t="s">
        <v>750</v>
      </c>
      <c r="AA98" s="696" t="s">
        <v>750</v>
      </c>
      <c r="AB98" s="696" t="s">
        <v>750</v>
      </c>
      <c r="AC98" s="696" t="s">
        <v>750</v>
      </c>
      <c r="AD98" s="696" t="s">
        <v>750</v>
      </c>
      <c r="AE98" s="696" t="s">
        <v>750</v>
      </c>
      <c r="AF98" s="696" t="s">
        <v>750</v>
      </c>
      <c r="AG98" s="696" t="s">
        <v>750</v>
      </c>
      <c r="AH98" s="696" t="s">
        <v>750</v>
      </c>
      <c r="AI98" s="696" t="s">
        <v>750</v>
      </c>
      <c r="AJ98" s="696" t="s">
        <v>750</v>
      </c>
      <c r="AK98" s="696" t="s">
        <v>750</v>
      </c>
      <c r="AL98" s="696" t="s">
        <v>750</v>
      </c>
      <c r="AM98" s="696" t="s">
        <v>750</v>
      </c>
      <c r="AN98" s="696" t="s">
        <v>750</v>
      </c>
      <c r="AO98" s="697" t="s">
        <v>849</v>
      </c>
      <c r="AP98" s="633"/>
      <c r="AQ98" s="695" t="s">
        <v>849</v>
      </c>
      <c r="AR98" s="696" t="s">
        <v>851</v>
      </c>
      <c r="AS98" s="696">
        <v>1881.73</v>
      </c>
      <c r="AT98" s="696" t="s">
        <v>749</v>
      </c>
      <c r="AU98" s="696" t="s">
        <v>749</v>
      </c>
      <c r="AV98" s="696" t="s">
        <v>749</v>
      </c>
      <c r="AW98" s="696" t="s">
        <v>749</v>
      </c>
      <c r="AX98" s="696" t="s">
        <v>749</v>
      </c>
      <c r="AY98" s="696" t="s">
        <v>749</v>
      </c>
      <c r="AZ98" s="696" t="s">
        <v>749</v>
      </c>
      <c r="BA98" s="696" t="s">
        <v>749</v>
      </c>
      <c r="BB98" s="696" t="s">
        <v>749</v>
      </c>
      <c r="BC98" s="696" t="s">
        <v>850</v>
      </c>
      <c r="BD98" s="696" t="s">
        <v>850</v>
      </c>
      <c r="BE98" s="696" t="s">
        <v>850</v>
      </c>
      <c r="BF98" s="696" t="s">
        <v>850</v>
      </c>
      <c r="BG98" s="696" t="s">
        <v>850</v>
      </c>
      <c r="BH98" s="696" t="s">
        <v>850</v>
      </c>
      <c r="BI98" s="696" t="s">
        <v>850</v>
      </c>
      <c r="BJ98" s="696" t="s">
        <v>850</v>
      </c>
      <c r="BK98" s="696" t="s">
        <v>850</v>
      </c>
      <c r="BL98" s="696" t="s">
        <v>850</v>
      </c>
      <c r="BM98" s="696" t="s">
        <v>852</v>
      </c>
      <c r="BN98" s="696" t="s">
        <v>750</v>
      </c>
      <c r="BO98" s="696" t="s">
        <v>750</v>
      </c>
      <c r="BP98" s="696" t="s">
        <v>750</v>
      </c>
      <c r="BQ98" s="696" t="s">
        <v>750</v>
      </c>
      <c r="BR98" s="696" t="s">
        <v>750</v>
      </c>
      <c r="BS98" s="696" t="s">
        <v>750</v>
      </c>
      <c r="BT98" s="697"/>
      <c r="BU98" s="163"/>
    </row>
    <row r="99" spans="2:73" ht="15.75">
      <c r="B99" s="691" t="s">
        <v>208</v>
      </c>
      <c r="C99" s="691" t="s">
        <v>821</v>
      </c>
      <c r="D99" s="691" t="s">
        <v>842</v>
      </c>
      <c r="E99" s="691" t="s">
        <v>822</v>
      </c>
      <c r="F99" s="691" t="s">
        <v>29</v>
      </c>
      <c r="G99" s="691" t="s">
        <v>825</v>
      </c>
      <c r="H99" s="691">
        <v>2010</v>
      </c>
      <c r="I99" s="644" t="s">
        <v>840</v>
      </c>
      <c r="J99" s="644"/>
      <c r="K99" s="633"/>
      <c r="L99" s="695" t="s">
        <v>750</v>
      </c>
      <c r="M99" s="696" t="s">
        <v>750</v>
      </c>
      <c r="N99" s="696">
        <v>403.82</v>
      </c>
      <c r="O99" s="696" t="s">
        <v>750</v>
      </c>
      <c r="P99" s="696" t="s">
        <v>750</v>
      </c>
      <c r="Q99" s="696" t="s">
        <v>750</v>
      </c>
      <c r="R99" s="696" t="s">
        <v>750</v>
      </c>
      <c r="S99" s="696" t="s">
        <v>750</v>
      </c>
      <c r="T99" s="696" t="s">
        <v>750</v>
      </c>
      <c r="U99" s="696" t="s">
        <v>750</v>
      </c>
      <c r="V99" s="696" t="s">
        <v>750</v>
      </c>
      <c r="W99" s="696" t="s">
        <v>750</v>
      </c>
      <c r="X99" s="696" t="s">
        <v>750</v>
      </c>
      <c r="Y99" s="696" t="s">
        <v>750</v>
      </c>
      <c r="Z99" s="696" t="s">
        <v>750</v>
      </c>
      <c r="AA99" s="696" t="s">
        <v>750</v>
      </c>
      <c r="AB99" s="696" t="s">
        <v>750</v>
      </c>
      <c r="AC99" s="696" t="s">
        <v>750</v>
      </c>
      <c r="AD99" s="696" t="s">
        <v>750</v>
      </c>
      <c r="AE99" s="696" t="s">
        <v>750</v>
      </c>
      <c r="AF99" s="696" t="s">
        <v>750</v>
      </c>
      <c r="AG99" s="696" t="s">
        <v>750</v>
      </c>
      <c r="AH99" s="696" t="s">
        <v>750</v>
      </c>
      <c r="AI99" s="696" t="s">
        <v>750</v>
      </c>
      <c r="AJ99" s="696" t="s">
        <v>750</v>
      </c>
      <c r="AK99" s="696" t="s">
        <v>750</v>
      </c>
      <c r="AL99" s="696" t="s">
        <v>750</v>
      </c>
      <c r="AM99" s="696" t="s">
        <v>750</v>
      </c>
      <c r="AN99" s="696" t="s">
        <v>750</v>
      </c>
      <c r="AO99" s="697" t="s">
        <v>849</v>
      </c>
      <c r="AP99" s="633"/>
      <c r="AQ99" s="695" t="s">
        <v>849</v>
      </c>
      <c r="AR99" s="696" t="s">
        <v>851</v>
      </c>
      <c r="AS99" s="696">
        <v>1539.44</v>
      </c>
      <c r="AT99" s="696" t="s">
        <v>749</v>
      </c>
      <c r="AU99" s="696" t="s">
        <v>749</v>
      </c>
      <c r="AV99" s="696" t="s">
        <v>749</v>
      </c>
      <c r="AW99" s="696" t="s">
        <v>749</v>
      </c>
      <c r="AX99" s="696" t="s">
        <v>749</v>
      </c>
      <c r="AY99" s="696" t="s">
        <v>749</v>
      </c>
      <c r="AZ99" s="696" t="s">
        <v>749</v>
      </c>
      <c r="BA99" s="696" t="s">
        <v>749</v>
      </c>
      <c r="BB99" s="696" t="s">
        <v>749</v>
      </c>
      <c r="BC99" s="696" t="s">
        <v>850</v>
      </c>
      <c r="BD99" s="696" t="s">
        <v>850</v>
      </c>
      <c r="BE99" s="696" t="s">
        <v>850</v>
      </c>
      <c r="BF99" s="696" t="s">
        <v>850</v>
      </c>
      <c r="BG99" s="696" t="s">
        <v>850</v>
      </c>
      <c r="BH99" s="696" t="s">
        <v>850</v>
      </c>
      <c r="BI99" s="696" t="s">
        <v>850</v>
      </c>
      <c r="BJ99" s="696" t="s">
        <v>850</v>
      </c>
      <c r="BK99" s="696" t="s">
        <v>850</v>
      </c>
      <c r="BL99" s="696" t="s">
        <v>850</v>
      </c>
      <c r="BM99" s="696" t="s">
        <v>852</v>
      </c>
      <c r="BN99" s="696" t="s">
        <v>750</v>
      </c>
      <c r="BO99" s="696" t="s">
        <v>750</v>
      </c>
      <c r="BP99" s="696" t="s">
        <v>750</v>
      </c>
      <c r="BQ99" s="696" t="s">
        <v>750</v>
      </c>
      <c r="BR99" s="696" t="s">
        <v>750</v>
      </c>
      <c r="BS99" s="696" t="s">
        <v>750</v>
      </c>
      <c r="BT99" s="697"/>
      <c r="BU99" s="163"/>
    </row>
    <row r="100" spans="2:73" ht="15.75">
      <c r="B100" s="691" t="s">
        <v>208</v>
      </c>
      <c r="C100" s="691" t="s">
        <v>821</v>
      </c>
      <c r="D100" s="691" t="s">
        <v>842</v>
      </c>
      <c r="E100" s="691" t="s">
        <v>822</v>
      </c>
      <c r="F100" s="691" t="s">
        <v>29</v>
      </c>
      <c r="G100" s="691" t="s">
        <v>825</v>
      </c>
      <c r="H100" s="691">
        <v>2011</v>
      </c>
      <c r="I100" s="644" t="s">
        <v>840</v>
      </c>
      <c r="J100" s="644"/>
      <c r="K100" s="633"/>
      <c r="L100" s="695" t="s">
        <v>750</v>
      </c>
      <c r="M100" s="696" t="s">
        <v>750</v>
      </c>
      <c r="N100" s="696">
        <v>757.6</v>
      </c>
      <c r="O100" s="696" t="s">
        <v>750</v>
      </c>
      <c r="P100" s="696" t="s">
        <v>750</v>
      </c>
      <c r="Q100" s="696" t="s">
        <v>750</v>
      </c>
      <c r="R100" s="696" t="s">
        <v>750</v>
      </c>
      <c r="S100" s="696" t="s">
        <v>750</v>
      </c>
      <c r="T100" s="696" t="s">
        <v>750</v>
      </c>
      <c r="U100" s="696" t="s">
        <v>750</v>
      </c>
      <c r="V100" s="696" t="s">
        <v>750</v>
      </c>
      <c r="W100" s="696" t="s">
        <v>750</v>
      </c>
      <c r="X100" s="696" t="s">
        <v>750</v>
      </c>
      <c r="Y100" s="696" t="s">
        <v>750</v>
      </c>
      <c r="Z100" s="696" t="s">
        <v>750</v>
      </c>
      <c r="AA100" s="696" t="s">
        <v>750</v>
      </c>
      <c r="AB100" s="696" t="s">
        <v>750</v>
      </c>
      <c r="AC100" s="696" t="s">
        <v>750</v>
      </c>
      <c r="AD100" s="696" t="s">
        <v>750</v>
      </c>
      <c r="AE100" s="696" t="s">
        <v>750</v>
      </c>
      <c r="AF100" s="696" t="s">
        <v>750</v>
      </c>
      <c r="AG100" s="696" t="s">
        <v>750</v>
      </c>
      <c r="AH100" s="696" t="s">
        <v>750</v>
      </c>
      <c r="AI100" s="696" t="s">
        <v>750</v>
      </c>
      <c r="AJ100" s="696" t="s">
        <v>750</v>
      </c>
      <c r="AK100" s="696" t="s">
        <v>750</v>
      </c>
      <c r="AL100" s="696" t="s">
        <v>750</v>
      </c>
      <c r="AM100" s="696" t="s">
        <v>750</v>
      </c>
      <c r="AN100" s="696" t="s">
        <v>750</v>
      </c>
      <c r="AO100" s="697" t="s">
        <v>849</v>
      </c>
      <c r="AP100" s="633"/>
      <c r="AQ100" s="695" t="s">
        <v>849</v>
      </c>
      <c r="AR100" s="696" t="s">
        <v>851</v>
      </c>
      <c r="AS100" s="696">
        <v>2612.59</v>
      </c>
      <c r="AT100" s="696" t="s">
        <v>749</v>
      </c>
      <c r="AU100" s="696" t="s">
        <v>749</v>
      </c>
      <c r="AV100" s="696" t="s">
        <v>749</v>
      </c>
      <c r="AW100" s="696" t="s">
        <v>749</v>
      </c>
      <c r="AX100" s="696" t="s">
        <v>749</v>
      </c>
      <c r="AY100" s="696" t="s">
        <v>749</v>
      </c>
      <c r="AZ100" s="696" t="s">
        <v>749</v>
      </c>
      <c r="BA100" s="696" t="s">
        <v>749</v>
      </c>
      <c r="BB100" s="696" t="s">
        <v>749</v>
      </c>
      <c r="BC100" s="696" t="s">
        <v>850</v>
      </c>
      <c r="BD100" s="696" t="s">
        <v>850</v>
      </c>
      <c r="BE100" s="696" t="s">
        <v>850</v>
      </c>
      <c r="BF100" s="696" t="s">
        <v>850</v>
      </c>
      <c r="BG100" s="696" t="s">
        <v>850</v>
      </c>
      <c r="BH100" s="696" t="s">
        <v>850</v>
      </c>
      <c r="BI100" s="696" t="s">
        <v>850</v>
      </c>
      <c r="BJ100" s="696" t="s">
        <v>850</v>
      </c>
      <c r="BK100" s="696" t="s">
        <v>850</v>
      </c>
      <c r="BL100" s="696" t="s">
        <v>850</v>
      </c>
      <c r="BM100" s="696" t="s">
        <v>852</v>
      </c>
      <c r="BN100" s="696" t="s">
        <v>750</v>
      </c>
      <c r="BO100" s="696" t="s">
        <v>750</v>
      </c>
      <c r="BP100" s="696" t="s">
        <v>750</v>
      </c>
      <c r="BQ100" s="696" t="s">
        <v>750</v>
      </c>
      <c r="BR100" s="696" t="s">
        <v>750</v>
      </c>
      <c r="BS100" s="696" t="s">
        <v>750</v>
      </c>
      <c r="BT100" s="697"/>
      <c r="BU100" s="163"/>
    </row>
    <row r="101" spans="2:73">
      <c r="B101" s="691" t="s">
        <v>208</v>
      </c>
      <c r="C101" s="691" t="s">
        <v>821</v>
      </c>
      <c r="D101" s="691" t="s">
        <v>842</v>
      </c>
      <c r="E101" s="691" t="s">
        <v>822</v>
      </c>
      <c r="F101" s="691" t="s">
        <v>29</v>
      </c>
      <c r="G101" s="691" t="s">
        <v>825</v>
      </c>
      <c r="H101" s="691">
        <v>2012</v>
      </c>
      <c r="I101" s="644" t="s">
        <v>840</v>
      </c>
      <c r="J101" s="644"/>
      <c r="K101" s="633"/>
      <c r="L101" s="695" t="s">
        <v>750</v>
      </c>
      <c r="M101" s="696" t="s">
        <v>750</v>
      </c>
      <c r="N101" s="696">
        <v>628.01</v>
      </c>
      <c r="O101" s="696" t="s">
        <v>750</v>
      </c>
      <c r="P101" s="696" t="s">
        <v>750</v>
      </c>
      <c r="Q101" s="696" t="s">
        <v>750</v>
      </c>
      <c r="R101" s="696" t="s">
        <v>750</v>
      </c>
      <c r="S101" s="696" t="s">
        <v>750</v>
      </c>
      <c r="T101" s="696" t="s">
        <v>750</v>
      </c>
      <c r="U101" s="696" t="s">
        <v>750</v>
      </c>
      <c r="V101" s="696" t="s">
        <v>750</v>
      </c>
      <c r="W101" s="696" t="s">
        <v>750</v>
      </c>
      <c r="X101" s="696" t="s">
        <v>750</v>
      </c>
      <c r="Y101" s="696" t="s">
        <v>750</v>
      </c>
      <c r="Z101" s="696" t="s">
        <v>750</v>
      </c>
      <c r="AA101" s="696" t="s">
        <v>750</v>
      </c>
      <c r="AB101" s="696" t="s">
        <v>750</v>
      </c>
      <c r="AC101" s="696" t="s">
        <v>750</v>
      </c>
      <c r="AD101" s="696" t="s">
        <v>750</v>
      </c>
      <c r="AE101" s="696" t="s">
        <v>750</v>
      </c>
      <c r="AF101" s="696" t="s">
        <v>750</v>
      </c>
      <c r="AG101" s="696" t="s">
        <v>750</v>
      </c>
      <c r="AH101" s="696" t="s">
        <v>750</v>
      </c>
      <c r="AI101" s="696" t="s">
        <v>750</v>
      </c>
      <c r="AJ101" s="696" t="s">
        <v>750</v>
      </c>
      <c r="AK101" s="696" t="s">
        <v>750</v>
      </c>
      <c r="AL101" s="696" t="s">
        <v>750</v>
      </c>
      <c r="AM101" s="696" t="s">
        <v>750</v>
      </c>
      <c r="AN101" s="696" t="s">
        <v>750</v>
      </c>
      <c r="AO101" s="697" t="s">
        <v>849</v>
      </c>
      <c r="AP101" s="633"/>
      <c r="AQ101" s="695" t="s">
        <v>849</v>
      </c>
      <c r="AR101" s="696" t="s">
        <v>851</v>
      </c>
      <c r="AS101" s="696">
        <v>2377.94</v>
      </c>
      <c r="AT101" s="696" t="s">
        <v>749</v>
      </c>
      <c r="AU101" s="696" t="s">
        <v>749</v>
      </c>
      <c r="AV101" s="696" t="s">
        <v>749</v>
      </c>
      <c r="AW101" s="696" t="s">
        <v>749</v>
      </c>
      <c r="AX101" s="696" t="s">
        <v>749</v>
      </c>
      <c r="AY101" s="696" t="s">
        <v>749</v>
      </c>
      <c r="AZ101" s="696" t="s">
        <v>749</v>
      </c>
      <c r="BA101" s="696" t="s">
        <v>749</v>
      </c>
      <c r="BB101" s="696" t="s">
        <v>749</v>
      </c>
      <c r="BC101" s="696" t="s">
        <v>850</v>
      </c>
      <c r="BD101" s="696" t="s">
        <v>850</v>
      </c>
      <c r="BE101" s="696" t="s">
        <v>850</v>
      </c>
      <c r="BF101" s="696" t="s">
        <v>850</v>
      </c>
      <c r="BG101" s="696" t="s">
        <v>850</v>
      </c>
      <c r="BH101" s="696" t="s">
        <v>850</v>
      </c>
      <c r="BI101" s="696" t="s">
        <v>850</v>
      </c>
      <c r="BJ101" s="696" t="s">
        <v>850</v>
      </c>
      <c r="BK101" s="696" t="s">
        <v>850</v>
      </c>
      <c r="BL101" s="696" t="s">
        <v>850</v>
      </c>
      <c r="BM101" s="696" t="s">
        <v>852</v>
      </c>
      <c r="BN101" s="696" t="s">
        <v>750</v>
      </c>
      <c r="BO101" s="696" t="s">
        <v>750</v>
      </c>
      <c r="BP101" s="696" t="s">
        <v>750</v>
      </c>
      <c r="BQ101" s="696" t="s">
        <v>750</v>
      </c>
      <c r="BR101" s="696" t="s">
        <v>750</v>
      </c>
      <c r="BS101" s="696" t="s">
        <v>750</v>
      </c>
      <c r="BT101" s="697"/>
    </row>
    <row r="102" spans="2:73" ht="15.75">
      <c r="B102" s="691" t="s">
        <v>208</v>
      </c>
      <c r="C102" s="691" t="s">
        <v>821</v>
      </c>
      <c r="D102" s="691" t="s">
        <v>842</v>
      </c>
      <c r="E102" s="691" t="s">
        <v>822</v>
      </c>
      <c r="F102" s="691" t="s">
        <v>29</v>
      </c>
      <c r="G102" s="691" t="s">
        <v>825</v>
      </c>
      <c r="H102" s="691">
        <v>2013</v>
      </c>
      <c r="I102" s="644" t="s">
        <v>840</v>
      </c>
      <c r="J102" s="644"/>
      <c r="K102" s="633"/>
      <c r="L102" s="695" t="s">
        <v>750</v>
      </c>
      <c r="M102" s="696" t="s">
        <v>750</v>
      </c>
      <c r="N102" s="696">
        <v>865.7</v>
      </c>
      <c r="O102" s="696" t="s">
        <v>750</v>
      </c>
      <c r="P102" s="696" t="s">
        <v>750</v>
      </c>
      <c r="Q102" s="696" t="s">
        <v>750</v>
      </c>
      <c r="R102" s="696" t="s">
        <v>750</v>
      </c>
      <c r="S102" s="696" t="s">
        <v>750</v>
      </c>
      <c r="T102" s="696" t="s">
        <v>750</v>
      </c>
      <c r="U102" s="696" t="s">
        <v>750</v>
      </c>
      <c r="V102" s="696" t="s">
        <v>750</v>
      </c>
      <c r="W102" s="696" t="s">
        <v>750</v>
      </c>
      <c r="X102" s="696" t="s">
        <v>750</v>
      </c>
      <c r="Y102" s="696" t="s">
        <v>750</v>
      </c>
      <c r="Z102" s="696" t="s">
        <v>750</v>
      </c>
      <c r="AA102" s="696" t="s">
        <v>750</v>
      </c>
      <c r="AB102" s="696" t="s">
        <v>750</v>
      </c>
      <c r="AC102" s="696" t="s">
        <v>750</v>
      </c>
      <c r="AD102" s="696" t="s">
        <v>750</v>
      </c>
      <c r="AE102" s="696" t="s">
        <v>750</v>
      </c>
      <c r="AF102" s="696" t="s">
        <v>750</v>
      </c>
      <c r="AG102" s="696" t="s">
        <v>750</v>
      </c>
      <c r="AH102" s="696" t="s">
        <v>750</v>
      </c>
      <c r="AI102" s="696" t="s">
        <v>750</v>
      </c>
      <c r="AJ102" s="696" t="s">
        <v>750</v>
      </c>
      <c r="AK102" s="696" t="s">
        <v>750</v>
      </c>
      <c r="AL102" s="696" t="s">
        <v>750</v>
      </c>
      <c r="AM102" s="696" t="s">
        <v>750</v>
      </c>
      <c r="AN102" s="696" t="s">
        <v>750</v>
      </c>
      <c r="AO102" s="697" t="s">
        <v>849</v>
      </c>
      <c r="AP102" s="633"/>
      <c r="AQ102" s="695" t="s">
        <v>849</v>
      </c>
      <c r="AR102" s="696" t="s">
        <v>851</v>
      </c>
      <c r="AS102" s="696">
        <v>673.13</v>
      </c>
      <c r="AT102" s="696" t="s">
        <v>749</v>
      </c>
      <c r="AU102" s="696" t="s">
        <v>749</v>
      </c>
      <c r="AV102" s="696" t="s">
        <v>749</v>
      </c>
      <c r="AW102" s="696" t="s">
        <v>749</v>
      </c>
      <c r="AX102" s="696" t="s">
        <v>749</v>
      </c>
      <c r="AY102" s="696" t="s">
        <v>749</v>
      </c>
      <c r="AZ102" s="696" t="s">
        <v>749</v>
      </c>
      <c r="BA102" s="696" t="s">
        <v>749</v>
      </c>
      <c r="BB102" s="696" t="s">
        <v>749</v>
      </c>
      <c r="BC102" s="696" t="s">
        <v>850</v>
      </c>
      <c r="BD102" s="696" t="s">
        <v>850</v>
      </c>
      <c r="BE102" s="696" t="s">
        <v>850</v>
      </c>
      <c r="BF102" s="696" t="s">
        <v>850</v>
      </c>
      <c r="BG102" s="696" t="s">
        <v>850</v>
      </c>
      <c r="BH102" s="696" t="s">
        <v>850</v>
      </c>
      <c r="BI102" s="696" t="s">
        <v>850</v>
      </c>
      <c r="BJ102" s="696" t="s">
        <v>850</v>
      </c>
      <c r="BK102" s="696" t="s">
        <v>850</v>
      </c>
      <c r="BL102" s="696" t="s">
        <v>850</v>
      </c>
      <c r="BM102" s="696" t="s">
        <v>852</v>
      </c>
      <c r="BN102" s="696" t="s">
        <v>750</v>
      </c>
      <c r="BO102" s="696" t="s">
        <v>750</v>
      </c>
      <c r="BP102" s="696" t="s">
        <v>750</v>
      </c>
      <c r="BQ102" s="696" t="s">
        <v>750</v>
      </c>
      <c r="BR102" s="696" t="s">
        <v>750</v>
      </c>
      <c r="BS102" s="696" t="s">
        <v>750</v>
      </c>
      <c r="BT102" s="697"/>
      <c r="BU102" s="163"/>
    </row>
    <row r="103" spans="2:73" ht="15.75">
      <c r="B103" s="691" t="s">
        <v>208</v>
      </c>
      <c r="C103" s="691" t="s">
        <v>821</v>
      </c>
      <c r="D103" s="691" t="s">
        <v>843</v>
      </c>
      <c r="E103" s="691" t="s">
        <v>822</v>
      </c>
      <c r="F103" s="691" t="s">
        <v>29</v>
      </c>
      <c r="G103" s="691" t="s">
        <v>825</v>
      </c>
      <c r="H103" s="691">
        <v>2012</v>
      </c>
      <c r="I103" s="644" t="s">
        <v>840</v>
      </c>
      <c r="J103" s="644"/>
      <c r="K103" s="633"/>
      <c r="L103" s="695" t="s">
        <v>750</v>
      </c>
      <c r="M103" s="696" t="s">
        <v>750</v>
      </c>
      <c r="N103" s="696" t="s">
        <v>750</v>
      </c>
      <c r="O103" s="696" t="s">
        <v>750</v>
      </c>
      <c r="P103" s="696" t="s">
        <v>750</v>
      </c>
      <c r="Q103" s="696" t="s">
        <v>750</v>
      </c>
      <c r="R103" s="696" t="s">
        <v>750</v>
      </c>
      <c r="S103" s="696" t="s">
        <v>750</v>
      </c>
      <c r="T103" s="696" t="s">
        <v>750</v>
      </c>
      <c r="U103" s="696" t="s">
        <v>750</v>
      </c>
      <c r="V103" s="696" t="s">
        <v>750</v>
      </c>
      <c r="W103" s="696" t="s">
        <v>750</v>
      </c>
      <c r="X103" s="696" t="s">
        <v>750</v>
      </c>
      <c r="Y103" s="696" t="s">
        <v>750</v>
      </c>
      <c r="Z103" s="696" t="s">
        <v>750</v>
      </c>
      <c r="AA103" s="696" t="s">
        <v>750</v>
      </c>
      <c r="AB103" s="696" t="s">
        <v>750</v>
      </c>
      <c r="AC103" s="696" t="s">
        <v>750</v>
      </c>
      <c r="AD103" s="696" t="s">
        <v>750</v>
      </c>
      <c r="AE103" s="696" t="s">
        <v>750</v>
      </c>
      <c r="AF103" s="696" t="s">
        <v>750</v>
      </c>
      <c r="AG103" s="696" t="s">
        <v>750</v>
      </c>
      <c r="AH103" s="696" t="s">
        <v>750</v>
      </c>
      <c r="AI103" s="696" t="s">
        <v>750</v>
      </c>
      <c r="AJ103" s="696" t="s">
        <v>750</v>
      </c>
      <c r="AK103" s="696" t="s">
        <v>750</v>
      </c>
      <c r="AL103" s="696" t="s">
        <v>750</v>
      </c>
      <c r="AM103" s="696" t="s">
        <v>750</v>
      </c>
      <c r="AN103" s="696" t="s">
        <v>750</v>
      </c>
      <c r="AO103" s="697" t="s">
        <v>849</v>
      </c>
      <c r="AP103" s="633"/>
      <c r="AQ103" s="695" t="s">
        <v>849</v>
      </c>
      <c r="AR103" s="696" t="s">
        <v>851</v>
      </c>
      <c r="AS103" s="696" t="s">
        <v>749</v>
      </c>
      <c r="AT103" s="696" t="s">
        <v>749</v>
      </c>
      <c r="AU103" s="696" t="s">
        <v>749</v>
      </c>
      <c r="AV103" s="696" t="s">
        <v>749</v>
      </c>
      <c r="AW103" s="696" t="s">
        <v>749</v>
      </c>
      <c r="AX103" s="696" t="s">
        <v>749</v>
      </c>
      <c r="AY103" s="696" t="s">
        <v>749</v>
      </c>
      <c r="AZ103" s="696" t="s">
        <v>749</v>
      </c>
      <c r="BA103" s="696" t="s">
        <v>749</v>
      </c>
      <c r="BB103" s="696" t="s">
        <v>749</v>
      </c>
      <c r="BC103" s="696" t="s">
        <v>850</v>
      </c>
      <c r="BD103" s="696" t="s">
        <v>850</v>
      </c>
      <c r="BE103" s="696" t="s">
        <v>850</v>
      </c>
      <c r="BF103" s="696" t="s">
        <v>850</v>
      </c>
      <c r="BG103" s="696" t="s">
        <v>850</v>
      </c>
      <c r="BH103" s="696" t="s">
        <v>850</v>
      </c>
      <c r="BI103" s="696" t="s">
        <v>850</v>
      </c>
      <c r="BJ103" s="696" t="s">
        <v>850</v>
      </c>
      <c r="BK103" s="696" t="s">
        <v>850</v>
      </c>
      <c r="BL103" s="696" t="s">
        <v>850</v>
      </c>
      <c r="BM103" s="696" t="s">
        <v>852</v>
      </c>
      <c r="BN103" s="696" t="s">
        <v>750</v>
      </c>
      <c r="BO103" s="696" t="s">
        <v>750</v>
      </c>
      <c r="BP103" s="696" t="s">
        <v>750</v>
      </c>
      <c r="BQ103" s="696" t="s">
        <v>750</v>
      </c>
      <c r="BR103" s="696" t="s">
        <v>750</v>
      </c>
      <c r="BS103" s="696" t="s">
        <v>750</v>
      </c>
      <c r="BT103" s="697"/>
      <c r="BU103" s="163"/>
    </row>
    <row r="104" spans="2:73" ht="15.75">
      <c r="B104" s="691" t="s">
        <v>208</v>
      </c>
      <c r="C104" s="691" t="s">
        <v>821</v>
      </c>
      <c r="D104" s="691" t="s">
        <v>843</v>
      </c>
      <c r="E104" s="691" t="s">
        <v>822</v>
      </c>
      <c r="F104" s="691" t="s">
        <v>29</v>
      </c>
      <c r="G104" s="691" t="s">
        <v>825</v>
      </c>
      <c r="H104" s="691">
        <v>2013</v>
      </c>
      <c r="I104" s="644" t="s">
        <v>840</v>
      </c>
      <c r="J104" s="644"/>
      <c r="K104" s="633"/>
      <c r="L104" s="695" t="s">
        <v>750</v>
      </c>
      <c r="M104" s="696" t="s">
        <v>750</v>
      </c>
      <c r="N104" s="696" t="s">
        <v>750</v>
      </c>
      <c r="O104" s="696" t="s">
        <v>750</v>
      </c>
      <c r="P104" s="696" t="s">
        <v>750</v>
      </c>
      <c r="Q104" s="696" t="s">
        <v>750</v>
      </c>
      <c r="R104" s="696" t="s">
        <v>750</v>
      </c>
      <c r="S104" s="696" t="s">
        <v>750</v>
      </c>
      <c r="T104" s="696" t="s">
        <v>750</v>
      </c>
      <c r="U104" s="696" t="s">
        <v>750</v>
      </c>
      <c r="V104" s="696" t="s">
        <v>750</v>
      </c>
      <c r="W104" s="696" t="s">
        <v>750</v>
      </c>
      <c r="X104" s="696" t="s">
        <v>750</v>
      </c>
      <c r="Y104" s="696" t="s">
        <v>750</v>
      </c>
      <c r="Z104" s="696" t="s">
        <v>750</v>
      </c>
      <c r="AA104" s="696" t="s">
        <v>750</v>
      </c>
      <c r="AB104" s="696" t="s">
        <v>750</v>
      </c>
      <c r="AC104" s="696" t="s">
        <v>750</v>
      </c>
      <c r="AD104" s="696" t="s">
        <v>750</v>
      </c>
      <c r="AE104" s="696" t="s">
        <v>750</v>
      </c>
      <c r="AF104" s="696" t="s">
        <v>750</v>
      </c>
      <c r="AG104" s="696" t="s">
        <v>750</v>
      </c>
      <c r="AH104" s="696" t="s">
        <v>750</v>
      </c>
      <c r="AI104" s="696" t="s">
        <v>750</v>
      </c>
      <c r="AJ104" s="696" t="s">
        <v>750</v>
      </c>
      <c r="AK104" s="696" t="s">
        <v>750</v>
      </c>
      <c r="AL104" s="696" t="s">
        <v>750</v>
      </c>
      <c r="AM104" s="696" t="s">
        <v>750</v>
      </c>
      <c r="AN104" s="696" t="s">
        <v>750</v>
      </c>
      <c r="AO104" s="697" t="s">
        <v>849</v>
      </c>
      <c r="AP104" s="633"/>
      <c r="AQ104" s="695" t="s">
        <v>849</v>
      </c>
      <c r="AR104" s="696" t="s">
        <v>851</v>
      </c>
      <c r="AS104" s="696" t="s">
        <v>749</v>
      </c>
      <c r="AT104" s="696" t="s">
        <v>749</v>
      </c>
      <c r="AU104" s="696" t="s">
        <v>749</v>
      </c>
      <c r="AV104" s="696" t="s">
        <v>749</v>
      </c>
      <c r="AW104" s="696" t="s">
        <v>749</v>
      </c>
      <c r="AX104" s="696" t="s">
        <v>749</v>
      </c>
      <c r="AY104" s="696" t="s">
        <v>749</v>
      </c>
      <c r="AZ104" s="696" t="s">
        <v>749</v>
      </c>
      <c r="BA104" s="696" t="s">
        <v>749</v>
      </c>
      <c r="BB104" s="696" t="s">
        <v>749</v>
      </c>
      <c r="BC104" s="696" t="s">
        <v>850</v>
      </c>
      <c r="BD104" s="696" t="s">
        <v>850</v>
      </c>
      <c r="BE104" s="696" t="s">
        <v>850</v>
      </c>
      <c r="BF104" s="696" t="s">
        <v>850</v>
      </c>
      <c r="BG104" s="696" t="s">
        <v>850</v>
      </c>
      <c r="BH104" s="696" t="s">
        <v>850</v>
      </c>
      <c r="BI104" s="696" t="s">
        <v>850</v>
      </c>
      <c r="BJ104" s="696" t="s">
        <v>850</v>
      </c>
      <c r="BK104" s="696" t="s">
        <v>850</v>
      </c>
      <c r="BL104" s="696" t="s">
        <v>850</v>
      </c>
      <c r="BM104" s="696" t="s">
        <v>852</v>
      </c>
      <c r="BN104" s="696" t="s">
        <v>750</v>
      </c>
      <c r="BO104" s="696" t="s">
        <v>750</v>
      </c>
      <c r="BP104" s="696" t="s">
        <v>750</v>
      </c>
      <c r="BQ104" s="696" t="s">
        <v>750</v>
      </c>
      <c r="BR104" s="696" t="s">
        <v>750</v>
      </c>
      <c r="BS104" s="696" t="s">
        <v>750</v>
      </c>
      <c r="BT104" s="697"/>
      <c r="BU104" s="163"/>
    </row>
    <row r="105" spans="2:73" ht="15.75">
      <c r="B105" s="691" t="s">
        <v>208</v>
      </c>
      <c r="C105" s="691" t="s">
        <v>830</v>
      </c>
      <c r="D105" s="691" t="s">
        <v>841</v>
      </c>
      <c r="E105" s="691" t="s">
        <v>822</v>
      </c>
      <c r="F105" s="691" t="s">
        <v>830</v>
      </c>
      <c r="G105" s="691" t="s">
        <v>825</v>
      </c>
      <c r="H105" s="691">
        <v>2013</v>
      </c>
      <c r="I105" s="644" t="s">
        <v>840</v>
      </c>
      <c r="J105" s="644"/>
      <c r="K105" s="633"/>
      <c r="L105" s="695" t="s">
        <v>750</v>
      </c>
      <c r="M105" s="696" t="s">
        <v>750</v>
      </c>
      <c r="N105" s="696">
        <v>13260.68</v>
      </c>
      <c r="O105" s="696" t="s">
        <v>750</v>
      </c>
      <c r="P105" s="696" t="s">
        <v>750</v>
      </c>
      <c r="Q105" s="696" t="s">
        <v>750</v>
      </c>
      <c r="R105" s="696" t="s">
        <v>750</v>
      </c>
      <c r="S105" s="696" t="s">
        <v>750</v>
      </c>
      <c r="T105" s="696" t="s">
        <v>750</v>
      </c>
      <c r="U105" s="696" t="s">
        <v>750</v>
      </c>
      <c r="V105" s="696" t="s">
        <v>750</v>
      </c>
      <c r="W105" s="696" t="s">
        <v>750</v>
      </c>
      <c r="X105" s="696" t="s">
        <v>750</v>
      </c>
      <c r="Y105" s="696" t="s">
        <v>750</v>
      </c>
      <c r="Z105" s="696" t="s">
        <v>750</v>
      </c>
      <c r="AA105" s="696" t="s">
        <v>750</v>
      </c>
      <c r="AB105" s="696" t="s">
        <v>750</v>
      </c>
      <c r="AC105" s="696" t="s">
        <v>750</v>
      </c>
      <c r="AD105" s="696" t="s">
        <v>750</v>
      </c>
      <c r="AE105" s="696" t="s">
        <v>750</v>
      </c>
      <c r="AF105" s="696" t="s">
        <v>750</v>
      </c>
      <c r="AG105" s="696" t="s">
        <v>750</v>
      </c>
      <c r="AH105" s="696" t="s">
        <v>750</v>
      </c>
      <c r="AI105" s="696" t="s">
        <v>750</v>
      </c>
      <c r="AJ105" s="696" t="s">
        <v>750</v>
      </c>
      <c r="AK105" s="696" t="s">
        <v>750</v>
      </c>
      <c r="AL105" s="696" t="s">
        <v>750</v>
      </c>
      <c r="AM105" s="696" t="s">
        <v>750</v>
      </c>
      <c r="AN105" s="696" t="s">
        <v>750</v>
      </c>
      <c r="AO105" s="697" t="s">
        <v>849</v>
      </c>
      <c r="AP105" s="633"/>
      <c r="AQ105" s="695" t="s">
        <v>849</v>
      </c>
      <c r="AR105" s="696" t="s">
        <v>851</v>
      </c>
      <c r="AS105" s="696">
        <v>331640.90000000002</v>
      </c>
      <c r="AT105" s="696" t="s">
        <v>749</v>
      </c>
      <c r="AU105" s="696" t="s">
        <v>749</v>
      </c>
      <c r="AV105" s="696" t="s">
        <v>749</v>
      </c>
      <c r="AW105" s="696" t="s">
        <v>749</v>
      </c>
      <c r="AX105" s="696" t="s">
        <v>749</v>
      </c>
      <c r="AY105" s="696" t="s">
        <v>749</v>
      </c>
      <c r="AZ105" s="696" t="s">
        <v>749</v>
      </c>
      <c r="BA105" s="696" t="s">
        <v>749</v>
      </c>
      <c r="BB105" s="696" t="s">
        <v>749</v>
      </c>
      <c r="BC105" s="696" t="s">
        <v>850</v>
      </c>
      <c r="BD105" s="696" t="s">
        <v>850</v>
      </c>
      <c r="BE105" s="696" t="s">
        <v>850</v>
      </c>
      <c r="BF105" s="696" t="s">
        <v>850</v>
      </c>
      <c r="BG105" s="696" t="s">
        <v>850</v>
      </c>
      <c r="BH105" s="696" t="s">
        <v>850</v>
      </c>
      <c r="BI105" s="696" t="s">
        <v>850</v>
      </c>
      <c r="BJ105" s="696" t="s">
        <v>850</v>
      </c>
      <c r="BK105" s="696" t="s">
        <v>850</v>
      </c>
      <c r="BL105" s="696" t="s">
        <v>850</v>
      </c>
      <c r="BM105" s="696" t="s">
        <v>852</v>
      </c>
      <c r="BN105" s="696" t="s">
        <v>750</v>
      </c>
      <c r="BO105" s="696" t="s">
        <v>750</v>
      </c>
      <c r="BP105" s="696" t="s">
        <v>750</v>
      </c>
      <c r="BQ105" s="696" t="s">
        <v>750</v>
      </c>
      <c r="BR105" s="696" t="s">
        <v>750</v>
      </c>
      <c r="BS105" s="696" t="s">
        <v>750</v>
      </c>
      <c r="BT105" s="697"/>
      <c r="BU105" s="163"/>
    </row>
    <row r="106" spans="2:73" ht="15.75">
      <c r="B106" s="691" t="s">
        <v>208</v>
      </c>
      <c r="C106" s="691" t="s">
        <v>830</v>
      </c>
      <c r="D106" s="691" t="s">
        <v>13</v>
      </c>
      <c r="E106" s="691" t="s">
        <v>822</v>
      </c>
      <c r="F106" s="691" t="s">
        <v>830</v>
      </c>
      <c r="G106" s="691" t="s">
        <v>823</v>
      </c>
      <c r="H106" s="691">
        <v>2013</v>
      </c>
      <c r="I106" s="644" t="s">
        <v>840</v>
      </c>
      <c r="J106" s="644"/>
      <c r="K106" s="633"/>
      <c r="L106" s="695" t="s">
        <v>750</v>
      </c>
      <c r="M106" s="696" t="s">
        <v>750</v>
      </c>
      <c r="N106" s="696">
        <v>22.81</v>
      </c>
      <c r="O106" s="696">
        <v>16.77</v>
      </c>
      <c r="P106" s="696">
        <v>16.77</v>
      </c>
      <c r="Q106" s="696">
        <v>16.77</v>
      </c>
      <c r="R106" s="696">
        <v>10.72</v>
      </c>
      <c r="S106" s="696" t="s">
        <v>750</v>
      </c>
      <c r="T106" s="696" t="s">
        <v>750</v>
      </c>
      <c r="U106" s="696" t="s">
        <v>750</v>
      </c>
      <c r="V106" s="696" t="s">
        <v>750</v>
      </c>
      <c r="W106" s="696" t="s">
        <v>750</v>
      </c>
      <c r="X106" s="696" t="s">
        <v>750</v>
      </c>
      <c r="Y106" s="696" t="s">
        <v>750</v>
      </c>
      <c r="Z106" s="696" t="s">
        <v>750</v>
      </c>
      <c r="AA106" s="696" t="s">
        <v>750</v>
      </c>
      <c r="AB106" s="696" t="s">
        <v>750</v>
      </c>
      <c r="AC106" s="696" t="s">
        <v>750</v>
      </c>
      <c r="AD106" s="696" t="s">
        <v>750</v>
      </c>
      <c r="AE106" s="696" t="s">
        <v>750</v>
      </c>
      <c r="AF106" s="696" t="s">
        <v>750</v>
      </c>
      <c r="AG106" s="696" t="s">
        <v>750</v>
      </c>
      <c r="AH106" s="696" t="s">
        <v>750</v>
      </c>
      <c r="AI106" s="696" t="s">
        <v>750</v>
      </c>
      <c r="AJ106" s="696" t="s">
        <v>750</v>
      </c>
      <c r="AK106" s="696" t="s">
        <v>750</v>
      </c>
      <c r="AL106" s="696" t="s">
        <v>750</v>
      </c>
      <c r="AM106" s="696" t="s">
        <v>750</v>
      </c>
      <c r="AN106" s="696" t="s">
        <v>750</v>
      </c>
      <c r="AO106" s="697" t="s">
        <v>849</v>
      </c>
      <c r="AP106" s="633"/>
      <c r="AQ106" s="695" t="s">
        <v>849</v>
      </c>
      <c r="AR106" s="696" t="s">
        <v>851</v>
      </c>
      <c r="AS106" s="696">
        <v>178202.73</v>
      </c>
      <c r="AT106" s="696">
        <v>126236.37</v>
      </c>
      <c r="AU106" s="696">
        <v>126236.37</v>
      </c>
      <c r="AV106" s="696">
        <v>126236.37</v>
      </c>
      <c r="AW106" s="696">
        <v>74270.009999999995</v>
      </c>
      <c r="AX106" s="696" t="s">
        <v>749</v>
      </c>
      <c r="AY106" s="696" t="s">
        <v>749</v>
      </c>
      <c r="AZ106" s="696" t="s">
        <v>749</v>
      </c>
      <c r="BA106" s="696" t="s">
        <v>749</v>
      </c>
      <c r="BB106" s="696" t="s">
        <v>749</v>
      </c>
      <c r="BC106" s="696" t="s">
        <v>850</v>
      </c>
      <c r="BD106" s="696" t="s">
        <v>850</v>
      </c>
      <c r="BE106" s="696" t="s">
        <v>850</v>
      </c>
      <c r="BF106" s="696" t="s">
        <v>850</v>
      </c>
      <c r="BG106" s="696" t="s">
        <v>850</v>
      </c>
      <c r="BH106" s="696" t="s">
        <v>850</v>
      </c>
      <c r="BI106" s="696" t="s">
        <v>850</v>
      </c>
      <c r="BJ106" s="696" t="s">
        <v>850</v>
      </c>
      <c r="BK106" s="696" t="s">
        <v>850</v>
      </c>
      <c r="BL106" s="696" t="s">
        <v>850</v>
      </c>
      <c r="BM106" s="696" t="s">
        <v>852</v>
      </c>
      <c r="BN106" s="696" t="s">
        <v>750</v>
      </c>
      <c r="BO106" s="696" t="s">
        <v>750</v>
      </c>
      <c r="BP106" s="696" t="s">
        <v>750</v>
      </c>
      <c r="BQ106" s="696" t="s">
        <v>750</v>
      </c>
      <c r="BR106" s="696" t="s">
        <v>750</v>
      </c>
      <c r="BS106" s="696" t="s">
        <v>750</v>
      </c>
      <c r="BT106" s="697"/>
      <c r="BU106" s="163"/>
    </row>
    <row r="107" spans="2:73" ht="15.75">
      <c r="B107" s="691" t="s">
        <v>848</v>
      </c>
      <c r="C107" s="691" t="s">
        <v>826</v>
      </c>
      <c r="D107" s="691" t="s">
        <v>842</v>
      </c>
      <c r="E107" s="691" t="s">
        <v>822</v>
      </c>
      <c r="F107" s="691" t="s">
        <v>828</v>
      </c>
      <c r="G107" s="691" t="s">
        <v>825</v>
      </c>
      <c r="H107" s="691">
        <v>2007</v>
      </c>
      <c r="I107" s="644" t="s">
        <v>840</v>
      </c>
      <c r="J107" s="644"/>
      <c r="K107" s="633"/>
      <c r="L107" s="695" t="s">
        <v>750</v>
      </c>
      <c r="M107" s="696" t="s">
        <v>750</v>
      </c>
      <c r="N107" s="696">
        <v>48.64</v>
      </c>
      <c r="O107" s="696" t="s">
        <v>750</v>
      </c>
      <c r="P107" s="696" t="s">
        <v>750</v>
      </c>
      <c r="Q107" s="696" t="s">
        <v>750</v>
      </c>
      <c r="R107" s="696" t="s">
        <v>750</v>
      </c>
      <c r="S107" s="696" t="s">
        <v>750</v>
      </c>
      <c r="T107" s="696" t="s">
        <v>750</v>
      </c>
      <c r="U107" s="696" t="s">
        <v>750</v>
      </c>
      <c r="V107" s="696" t="s">
        <v>750</v>
      </c>
      <c r="W107" s="696" t="s">
        <v>750</v>
      </c>
      <c r="X107" s="696" t="s">
        <v>750</v>
      </c>
      <c r="Y107" s="696" t="s">
        <v>750</v>
      </c>
      <c r="Z107" s="696" t="s">
        <v>750</v>
      </c>
      <c r="AA107" s="696" t="s">
        <v>750</v>
      </c>
      <c r="AB107" s="696" t="s">
        <v>750</v>
      </c>
      <c r="AC107" s="696" t="s">
        <v>750</v>
      </c>
      <c r="AD107" s="696" t="s">
        <v>750</v>
      </c>
      <c r="AE107" s="696" t="s">
        <v>750</v>
      </c>
      <c r="AF107" s="696" t="s">
        <v>750</v>
      </c>
      <c r="AG107" s="696" t="s">
        <v>750</v>
      </c>
      <c r="AH107" s="696" t="s">
        <v>750</v>
      </c>
      <c r="AI107" s="696" t="s">
        <v>750</v>
      </c>
      <c r="AJ107" s="696" t="s">
        <v>750</v>
      </c>
      <c r="AK107" s="696" t="s">
        <v>750</v>
      </c>
      <c r="AL107" s="696" t="s">
        <v>750</v>
      </c>
      <c r="AM107" s="696" t="s">
        <v>750</v>
      </c>
      <c r="AN107" s="696" t="s">
        <v>750</v>
      </c>
      <c r="AO107" s="697" t="s">
        <v>849</v>
      </c>
      <c r="AP107" s="633"/>
      <c r="AQ107" s="698" t="s">
        <v>849</v>
      </c>
      <c r="AR107" s="699" t="s">
        <v>851</v>
      </c>
      <c r="AS107" s="699">
        <v>77.59</v>
      </c>
      <c r="AT107" s="699" t="s">
        <v>749</v>
      </c>
      <c r="AU107" s="699" t="s">
        <v>749</v>
      </c>
      <c r="AV107" s="699" t="s">
        <v>749</v>
      </c>
      <c r="AW107" s="699" t="s">
        <v>749</v>
      </c>
      <c r="AX107" s="699" t="s">
        <v>749</v>
      </c>
      <c r="AY107" s="699" t="s">
        <v>749</v>
      </c>
      <c r="AZ107" s="699" t="s">
        <v>749</v>
      </c>
      <c r="BA107" s="699" t="s">
        <v>749</v>
      </c>
      <c r="BB107" s="699" t="s">
        <v>749</v>
      </c>
      <c r="BC107" s="699" t="s">
        <v>850</v>
      </c>
      <c r="BD107" s="699" t="s">
        <v>850</v>
      </c>
      <c r="BE107" s="699" t="s">
        <v>850</v>
      </c>
      <c r="BF107" s="699" t="s">
        <v>850</v>
      </c>
      <c r="BG107" s="699" t="s">
        <v>850</v>
      </c>
      <c r="BH107" s="699" t="s">
        <v>850</v>
      </c>
      <c r="BI107" s="699" t="s">
        <v>850</v>
      </c>
      <c r="BJ107" s="699" t="s">
        <v>850</v>
      </c>
      <c r="BK107" s="699" t="s">
        <v>850</v>
      </c>
      <c r="BL107" s="699" t="s">
        <v>850</v>
      </c>
      <c r="BM107" s="699" t="s">
        <v>852</v>
      </c>
      <c r="BN107" s="699" t="s">
        <v>750</v>
      </c>
      <c r="BO107" s="699" t="s">
        <v>750</v>
      </c>
      <c r="BP107" s="699" t="s">
        <v>750</v>
      </c>
      <c r="BQ107" s="699" t="s">
        <v>750</v>
      </c>
      <c r="BR107" s="699" t="s">
        <v>750</v>
      </c>
      <c r="BS107" s="699" t="s">
        <v>750</v>
      </c>
      <c r="BT107" s="700"/>
      <c r="BU107" s="163"/>
    </row>
    <row r="108" spans="2:73" ht="15.75">
      <c r="B108" s="691" t="s">
        <v>848</v>
      </c>
      <c r="C108" s="691" t="s">
        <v>826</v>
      </c>
      <c r="D108" s="691" t="s">
        <v>842</v>
      </c>
      <c r="E108" s="691" t="s">
        <v>822</v>
      </c>
      <c r="F108" s="691" t="s">
        <v>828</v>
      </c>
      <c r="G108" s="691" t="s">
        <v>825</v>
      </c>
      <c r="H108" s="691">
        <v>2008</v>
      </c>
      <c r="I108" s="644" t="s">
        <v>840</v>
      </c>
      <c r="J108" s="644"/>
      <c r="K108" s="633"/>
      <c r="L108" s="695" t="s">
        <v>750</v>
      </c>
      <c r="M108" s="696" t="s">
        <v>750</v>
      </c>
      <c r="N108" s="696">
        <v>1.28</v>
      </c>
      <c r="O108" s="696" t="s">
        <v>750</v>
      </c>
      <c r="P108" s="696" t="s">
        <v>750</v>
      </c>
      <c r="Q108" s="696" t="s">
        <v>750</v>
      </c>
      <c r="R108" s="696" t="s">
        <v>750</v>
      </c>
      <c r="S108" s="696" t="s">
        <v>750</v>
      </c>
      <c r="T108" s="696" t="s">
        <v>750</v>
      </c>
      <c r="U108" s="696" t="s">
        <v>750</v>
      </c>
      <c r="V108" s="696" t="s">
        <v>750</v>
      </c>
      <c r="W108" s="696" t="s">
        <v>750</v>
      </c>
      <c r="X108" s="696" t="s">
        <v>750</v>
      </c>
      <c r="Y108" s="696" t="s">
        <v>750</v>
      </c>
      <c r="Z108" s="696" t="s">
        <v>750</v>
      </c>
      <c r="AA108" s="696" t="s">
        <v>750</v>
      </c>
      <c r="AB108" s="696" t="s">
        <v>750</v>
      </c>
      <c r="AC108" s="696" t="s">
        <v>750</v>
      </c>
      <c r="AD108" s="696" t="s">
        <v>750</v>
      </c>
      <c r="AE108" s="696" t="s">
        <v>750</v>
      </c>
      <c r="AF108" s="696" t="s">
        <v>750</v>
      </c>
      <c r="AG108" s="696" t="s">
        <v>750</v>
      </c>
      <c r="AH108" s="696" t="s">
        <v>750</v>
      </c>
      <c r="AI108" s="696" t="s">
        <v>750</v>
      </c>
      <c r="AJ108" s="696" t="s">
        <v>750</v>
      </c>
      <c r="AK108" s="696" t="s">
        <v>750</v>
      </c>
      <c r="AL108" s="696" t="s">
        <v>750</v>
      </c>
      <c r="AM108" s="696" t="s">
        <v>750</v>
      </c>
      <c r="AN108" s="696" t="s">
        <v>750</v>
      </c>
      <c r="AO108" s="697" t="s">
        <v>849</v>
      </c>
      <c r="AP108" s="633"/>
      <c r="AQ108" s="692" t="s">
        <v>849</v>
      </c>
      <c r="AR108" s="693" t="s">
        <v>851</v>
      </c>
      <c r="AS108" s="693">
        <v>2.04</v>
      </c>
      <c r="AT108" s="693" t="s">
        <v>749</v>
      </c>
      <c r="AU108" s="693" t="s">
        <v>749</v>
      </c>
      <c r="AV108" s="693" t="s">
        <v>749</v>
      </c>
      <c r="AW108" s="693" t="s">
        <v>749</v>
      </c>
      <c r="AX108" s="693" t="s">
        <v>749</v>
      </c>
      <c r="AY108" s="693" t="s">
        <v>749</v>
      </c>
      <c r="AZ108" s="693" t="s">
        <v>749</v>
      </c>
      <c r="BA108" s="693" t="s">
        <v>749</v>
      </c>
      <c r="BB108" s="693" t="s">
        <v>749</v>
      </c>
      <c r="BC108" s="693" t="s">
        <v>850</v>
      </c>
      <c r="BD108" s="693" t="s">
        <v>850</v>
      </c>
      <c r="BE108" s="693" t="s">
        <v>850</v>
      </c>
      <c r="BF108" s="693" t="s">
        <v>850</v>
      </c>
      <c r="BG108" s="693" t="s">
        <v>850</v>
      </c>
      <c r="BH108" s="693" t="s">
        <v>850</v>
      </c>
      <c r="BI108" s="693" t="s">
        <v>850</v>
      </c>
      <c r="BJ108" s="693" t="s">
        <v>850</v>
      </c>
      <c r="BK108" s="693" t="s">
        <v>850</v>
      </c>
      <c r="BL108" s="693" t="s">
        <v>850</v>
      </c>
      <c r="BM108" s="693" t="s">
        <v>852</v>
      </c>
      <c r="BN108" s="693" t="s">
        <v>750</v>
      </c>
      <c r="BO108" s="693" t="s">
        <v>750</v>
      </c>
      <c r="BP108" s="693" t="s">
        <v>750</v>
      </c>
      <c r="BQ108" s="693" t="s">
        <v>750</v>
      </c>
      <c r="BR108" s="693" t="s">
        <v>750</v>
      </c>
      <c r="BS108" s="693" t="s">
        <v>750</v>
      </c>
      <c r="BT108" s="694"/>
      <c r="BU108" s="163"/>
    </row>
    <row r="109" spans="2:73" ht="15.75">
      <c r="B109" s="691" t="s">
        <v>848</v>
      </c>
      <c r="C109" s="691" t="s">
        <v>826</v>
      </c>
      <c r="D109" s="691" t="s">
        <v>842</v>
      </c>
      <c r="E109" s="691" t="s">
        <v>822</v>
      </c>
      <c r="F109" s="691" t="s">
        <v>828</v>
      </c>
      <c r="G109" s="691" t="s">
        <v>825</v>
      </c>
      <c r="H109" s="691">
        <v>2009</v>
      </c>
      <c r="I109" s="644" t="s">
        <v>840</v>
      </c>
      <c r="J109" s="644"/>
      <c r="K109" s="633"/>
      <c r="L109" s="695" t="s">
        <v>750</v>
      </c>
      <c r="M109" s="696" t="s">
        <v>750</v>
      </c>
      <c r="N109" s="696">
        <v>8.32</v>
      </c>
      <c r="O109" s="696" t="s">
        <v>750</v>
      </c>
      <c r="P109" s="696" t="s">
        <v>750</v>
      </c>
      <c r="Q109" s="696" t="s">
        <v>750</v>
      </c>
      <c r="R109" s="696" t="s">
        <v>750</v>
      </c>
      <c r="S109" s="696" t="s">
        <v>750</v>
      </c>
      <c r="T109" s="696" t="s">
        <v>750</v>
      </c>
      <c r="U109" s="696" t="s">
        <v>750</v>
      </c>
      <c r="V109" s="696" t="s">
        <v>750</v>
      </c>
      <c r="W109" s="696" t="s">
        <v>750</v>
      </c>
      <c r="X109" s="696" t="s">
        <v>750</v>
      </c>
      <c r="Y109" s="696" t="s">
        <v>750</v>
      </c>
      <c r="Z109" s="696" t="s">
        <v>750</v>
      </c>
      <c r="AA109" s="696" t="s">
        <v>750</v>
      </c>
      <c r="AB109" s="696" t="s">
        <v>750</v>
      </c>
      <c r="AC109" s="696" t="s">
        <v>750</v>
      </c>
      <c r="AD109" s="696" t="s">
        <v>750</v>
      </c>
      <c r="AE109" s="696" t="s">
        <v>750</v>
      </c>
      <c r="AF109" s="696" t="s">
        <v>750</v>
      </c>
      <c r="AG109" s="696" t="s">
        <v>750</v>
      </c>
      <c r="AH109" s="696" t="s">
        <v>750</v>
      </c>
      <c r="AI109" s="696" t="s">
        <v>750</v>
      </c>
      <c r="AJ109" s="696" t="s">
        <v>750</v>
      </c>
      <c r="AK109" s="696" t="s">
        <v>750</v>
      </c>
      <c r="AL109" s="696" t="s">
        <v>750</v>
      </c>
      <c r="AM109" s="696" t="s">
        <v>750</v>
      </c>
      <c r="AN109" s="696" t="s">
        <v>750</v>
      </c>
      <c r="AO109" s="697" t="s">
        <v>849</v>
      </c>
      <c r="AP109" s="633"/>
      <c r="AQ109" s="695" t="s">
        <v>849</v>
      </c>
      <c r="AR109" s="696" t="s">
        <v>851</v>
      </c>
      <c r="AS109" s="696">
        <v>13.27</v>
      </c>
      <c r="AT109" s="696" t="s">
        <v>749</v>
      </c>
      <c r="AU109" s="696" t="s">
        <v>749</v>
      </c>
      <c r="AV109" s="696" t="s">
        <v>749</v>
      </c>
      <c r="AW109" s="696" t="s">
        <v>749</v>
      </c>
      <c r="AX109" s="696" t="s">
        <v>749</v>
      </c>
      <c r="AY109" s="696" t="s">
        <v>749</v>
      </c>
      <c r="AZ109" s="696" t="s">
        <v>749</v>
      </c>
      <c r="BA109" s="696" t="s">
        <v>749</v>
      </c>
      <c r="BB109" s="696" t="s">
        <v>749</v>
      </c>
      <c r="BC109" s="696" t="s">
        <v>850</v>
      </c>
      <c r="BD109" s="696" t="s">
        <v>850</v>
      </c>
      <c r="BE109" s="696" t="s">
        <v>850</v>
      </c>
      <c r="BF109" s="696" t="s">
        <v>850</v>
      </c>
      <c r="BG109" s="696" t="s">
        <v>850</v>
      </c>
      <c r="BH109" s="696" t="s">
        <v>850</v>
      </c>
      <c r="BI109" s="696" t="s">
        <v>850</v>
      </c>
      <c r="BJ109" s="696" t="s">
        <v>850</v>
      </c>
      <c r="BK109" s="696" t="s">
        <v>850</v>
      </c>
      <c r="BL109" s="696" t="s">
        <v>850</v>
      </c>
      <c r="BM109" s="696" t="s">
        <v>852</v>
      </c>
      <c r="BN109" s="696" t="s">
        <v>750</v>
      </c>
      <c r="BO109" s="696" t="s">
        <v>750</v>
      </c>
      <c r="BP109" s="696" t="s">
        <v>750</v>
      </c>
      <c r="BQ109" s="696" t="s">
        <v>750</v>
      </c>
      <c r="BR109" s="696" t="s">
        <v>750</v>
      </c>
      <c r="BS109" s="696" t="s">
        <v>750</v>
      </c>
      <c r="BT109" s="697"/>
      <c r="BU109" s="163"/>
    </row>
    <row r="110" spans="2:73" ht="15.75">
      <c r="B110" s="691" t="s">
        <v>848</v>
      </c>
      <c r="C110" s="691" t="s">
        <v>821</v>
      </c>
      <c r="D110" s="691" t="s">
        <v>842</v>
      </c>
      <c r="E110" s="691" t="s">
        <v>822</v>
      </c>
      <c r="F110" s="691" t="s">
        <v>29</v>
      </c>
      <c r="G110" s="691" t="s">
        <v>825</v>
      </c>
      <c r="H110" s="691">
        <v>2006</v>
      </c>
      <c r="I110" s="644" t="s">
        <v>840</v>
      </c>
      <c r="J110" s="644"/>
      <c r="K110" s="633"/>
      <c r="L110" s="695" t="s">
        <v>750</v>
      </c>
      <c r="M110" s="696" t="s">
        <v>750</v>
      </c>
      <c r="N110" s="696">
        <v>236.95</v>
      </c>
      <c r="O110" s="696" t="s">
        <v>750</v>
      </c>
      <c r="P110" s="696" t="s">
        <v>750</v>
      </c>
      <c r="Q110" s="696" t="s">
        <v>750</v>
      </c>
      <c r="R110" s="696" t="s">
        <v>750</v>
      </c>
      <c r="S110" s="696" t="s">
        <v>750</v>
      </c>
      <c r="T110" s="696" t="s">
        <v>750</v>
      </c>
      <c r="U110" s="696" t="s">
        <v>750</v>
      </c>
      <c r="V110" s="696" t="s">
        <v>750</v>
      </c>
      <c r="W110" s="696" t="s">
        <v>750</v>
      </c>
      <c r="X110" s="696" t="s">
        <v>750</v>
      </c>
      <c r="Y110" s="696" t="s">
        <v>750</v>
      </c>
      <c r="Z110" s="696" t="s">
        <v>750</v>
      </c>
      <c r="AA110" s="696" t="s">
        <v>750</v>
      </c>
      <c r="AB110" s="696" t="s">
        <v>750</v>
      </c>
      <c r="AC110" s="696" t="s">
        <v>750</v>
      </c>
      <c r="AD110" s="696" t="s">
        <v>750</v>
      </c>
      <c r="AE110" s="696" t="s">
        <v>750</v>
      </c>
      <c r="AF110" s="696" t="s">
        <v>750</v>
      </c>
      <c r="AG110" s="696" t="s">
        <v>750</v>
      </c>
      <c r="AH110" s="696" t="s">
        <v>750</v>
      </c>
      <c r="AI110" s="696" t="s">
        <v>750</v>
      </c>
      <c r="AJ110" s="696" t="s">
        <v>750</v>
      </c>
      <c r="AK110" s="696" t="s">
        <v>750</v>
      </c>
      <c r="AL110" s="696" t="s">
        <v>750</v>
      </c>
      <c r="AM110" s="696" t="s">
        <v>750</v>
      </c>
      <c r="AN110" s="696" t="s">
        <v>750</v>
      </c>
      <c r="AO110" s="697" t="s">
        <v>849</v>
      </c>
      <c r="AP110" s="633"/>
      <c r="AQ110" s="695" t="s">
        <v>849</v>
      </c>
      <c r="AR110" s="696" t="s">
        <v>851</v>
      </c>
      <c r="AS110" s="696">
        <v>917.35</v>
      </c>
      <c r="AT110" s="696" t="s">
        <v>749</v>
      </c>
      <c r="AU110" s="696" t="s">
        <v>749</v>
      </c>
      <c r="AV110" s="696" t="s">
        <v>749</v>
      </c>
      <c r="AW110" s="696" t="s">
        <v>749</v>
      </c>
      <c r="AX110" s="696" t="s">
        <v>749</v>
      </c>
      <c r="AY110" s="696" t="s">
        <v>749</v>
      </c>
      <c r="AZ110" s="696" t="s">
        <v>749</v>
      </c>
      <c r="BA110" s="696" t="s">
        <v>749</v>
      </c>
      <c r="BB110" s="696" t="s">
        <v>749</v>
      </c>
      <c r="BC110" s="696" t="s">
        <v>850</v>
      </c>
      <c r="BD110" s="696" t="s">
        <v>850</v>
      </c>
      <c r="BE110" s="696" t="s">
        <v>850</v>
      </c>
      <c r="BF110" s="696" t="s">
        <v>850</v>
      </c>
      <c r="BG110" s="696" t="s">
        <v>850</v>
      </c>
      <c r="BH110" s="696" t="s">
        <v>850</v>
      </c>
      <c r="BI110" s="696" t="s">
        <v>850</v>
      </c>
      <c r="BJ110" s="696" t="s">
        <v>850</v>
      </c>
      <c r="BK110" s="696" t="s">
        <v>850</v>
      </c>
      <c r="BL110" s="696" t="s">
        <v>850</v>
      </c>
      <c r="BM110" s="696" t="s">
        <v>852</v>
      </c>
      <c r="BN110" s="696" t="s">
        <v>750</v>
      </c>
      <c r="BO110" s="696" t="s">
        <v>750</v>
      </c>
      <c r="BP110" s="696" t="s">
        <v>750</v>
      </c>
      <c r="BQ110" s="696" t="s">
        <v>750</v>
      </c>
      <c r="BR110" s="696" t="s">
        <v>750</v>
      </c>
      <c r="BS110" s="696" t="s">
        <v>750</v>
      </c>
      <c r="BT110" s="697"/>
      <c r="BU110" s="163"/>
    </row>
    <row r="111" spans="2:73" ht="15.75">
      <c r="B111" s="691" t="s">
        <v>848</v>
      </c>
      <c r="C111" s="691" t="s">
        <v>821</v>
      </c>
      <c r="D111" s="691" t="s">
        <v>842</v>
      </c>
      <c r="E111" s="691" t="s">
        <v>822</v>
      </c>
      <c r="F111" s="691" t="s">
        <v>29</v>
      </c>
      <c r="G111" s="691" t="s">
        <v>825</v>
      </c>
      <c r="H111" s="691">
        <v>2007</v>
      </c>
      <c r="I111" s="644" t="s">
        <v>840</v>
      </c>
      <c r="J111" s="644"/>
      <c r="K111" s="633"/>
      <c r="L111" s="695" t="s">
        <v>750</v>
      </c>
      <c r="M111" s="696" t="s">
        <v>750</v>
      </c>
      <c r="N111" s="696">
        <v>401.88</v>
      </c>
      <c r="O111" s="696" t="s">
        <v>750</v>
      </c>
      <c r="P111" s="696" t="s">
        <v>750</v>
      </c>
      <c r="Q111" s="696" t="s">
        <v>750</v>
      </c>
      <c r="R111" s="696" t="s">
        <v>750</v>
      </c>
      <c r="S111" s="696" t="s">
        <v>750</v>
      </c>
      <c r="T111" s="696" t="s">
        <v>750</v>
      </c>
      <c r="U111" s="696" t="s">
        <v>750</v>
      </c>
      <c r="V111" s="696" t="s">
        <v>750</v>
      </c>
      <c r="W111" s="696" t="s">
        <v>750</v>
      </c>
      <c r="X111" s="696" t="s">
        <v>750</v>
      </c>
      <c r="Y111" s="696" t="s">
        <v>750</v>
      </c>
      <c r="Z111" s="696" t="s">
        <v>750</v>
      </c>
      <c r="AA111" s="696" t="s">
        <v>750</v>
      </c>
      <c r="AB111" s="696" t="s">
        <v>750</v>
      </c>
      <c r="AC111" s="696" t="s">
        <v>750</v>
      </c>
      <c r="AD111" s="696" t="s">
        <v>750</v>
      </c>
      <c r="AE111" s="696" t="s">
        <v>750</v>
      </c>
      <c r="AF111" s="696" t="s">
        <v>750</v>
      </c>
      <c r="AG111" s="696" t="s">
        <v>750</v>
      </c>
      <c r="AH111" s="696" t="s">
        <v>750</v>
      </c>
      <c r="AI111" s="696" t="s">
        <v>750</v>
      </c>
      <c r="AJ111" s="696" t="s">
        <v>750</v>
      </c>
      <c r="AK111" s="696" t="s">
        <v>750</v>
      </c>
      <c r="AL111" s="696" t="s">
        <v>750</v>
      </c>
      <c r="AM111" s="696" t="s">
        <v>750</v>
      </c>
      <c r="AN111" s="696" t="s">
        <v>750</v>
      </c>
      <c r="AO111" s="697" t="s">
        <v>849</v>
      </c>
      <c r="AP111" s="633"/>
      <c r="AQ111" s="695" t="s">
        <v>849</v>
      </c>
      <c r="AR111" s="696" t="s">
        <v>851</v>
      </c>
      <c r="AS111" s="696">
        <v>1437.42</v>
      </c>
      <c r="AT111" s="696" t="s">
        <v>749</v>
      </c>
      <c r="AU111" s="696" t="s">
        <v>749</v>
      </c>
      <c r="AV111" s="696" t="s">
        <v>749</v>
      </c>
      <c r="AW111" s="696" t="s">
        <v>749</v>
      </c>
      <c r="AX111" s="696" t="s">
        <v>749</v>
      </c>
      <c r="AY111" s="696" t="s">
        <v>749</v>
      </c>
      <c r="AZ111" s="696" t="s">
        <v>749</v>
      </c>
      <c r="BA111" s="696" t="s">
        <v>749</v>
      </c>
      <c r="BB111" s="696" t="s">
        <v>749</v>
      </c>
      <c r="BC111" s="696" t="s">
        <v>850</v>
      </c>
      <c r="BD111" s="696" t="s">
        <v>850</v>
      </c>
      <c r="BE111" s="696" t="s">
        <v>850</v>
      </c>
      <c r="BF111" s="696" t="s">
        <v>850</v>
      </c>
      <c r="BG111" s="696" t="s">
        <v>850</v>
      </c>
      <c r="BH111" s="696" t="s">
        <v>850</v>
      </c>
      <c r="BI111" s="696" t="s">
        <v>850</v>
      </c>
      <c r="BJ111" s="696" t="s">
        <v>850</v>
      </c>
      <c r="BK111" s="696" t="s">
        <v>850</v>
      </c>
      <c r="BL111" s="696" t="s">
        <v>850</v>
      </c>
      <c r="BM111" s="696" t="s">
        <v>852</v>
      </c>
      <c r="BN111" s="696" t="s">
        <v>750</v>
      </c>
      <c r="BO111" s="696" t="s">
        <v>750</v>
      </c>
      <c r="BP111" s="696" t="s">
        <v>750</v>
      </c>
      <c r="BQ111" s="696" t="s">
        <v>750</v>
      </c>
      <c r="BR111" s="696" t="s">
        <v>750</v>
      </c>
      <c r="BS111" s="696" t="s">
        <v>750</v>
      </c>
      <c r="BT111" s="697"/>
      <c r="BU111" s="163"/>
    </row>
    <row r="112" spans="2:73">
      <c r="B112" s="691" t="s">
        <v>848</v>
      </c>
      <c r="C112" s="691" t="s">
        <v>821</v>
      </c>
      <c r="D112" s="691" t="s">
        <v>842</v>
      </c>
      <c r="E112" s="691" t="s">
        <v>822</v>
      </c>
      <c r="F112" s="691" t="s">
        <v>29</v>
      </c>
      <c r="G112" s="691" t="s">
        <v>825</v>
      </c>
      <c r="H112" s="691">
        <v>2008</v>
      </c>
      <c r="I112" s="644" t="s">
        <v>840</v>
      </c>
      <c r="J112" s="644"/>
      <c r="K112" s="633"/>
      <c r="L112" s="695" t="s">
        <v>750</v>
      </c>
      <c r="M112" s="696" t="s">
        <v>750</v>
      </c>
      <c r="N112" s="696">
        <v>559.33000000000004</v>
      </c>
      <c r="O112" s="696" t="s">
        <v>750</v>
      </c>
      <c r="P112" s="696" t="s">
        <v>750</v>
      </c>
      <c r="Q112" s="696" t="s">
        <v>750</v>
      </c>
      <c r="R112" s="696" t="s">
        <v>750</v>
      </c>
      <c r="S112" s="696" t="s">
        <v>750</v>
      </c>
      <c r="T112" s="696" t="s">
        <v>750</v>
      </c>
      <c r="U112" s="696" t="s">
        <v>750</v>
      </c>
      <c r="V112" s="696" t="s">
        <v>750</v>
      </c>
      <c r="W112" s="696" t="s">
        <v>750</v>
      </c>
      <c r="X112" s="696" t="s">
        <v>750</v>
      </c>
      <c r="Y112" s="696" t="s">
        <v>750</v>
      </c>
      <c r="Z112" s="696" t="s">
        <v>750</v>
      </c>
      <c r="AA112" s="696" t="s">
        <v>750</v>
      </c>
      <c r="AB112" s="696" t="s">
        <v>750</v>
      </c>
      <c r="AC112" s="696" t="s">
        <v>750</v>
      </c>
      <c r="AD112" s="696" t="s">
        <v>750</v>
      </c>
      <c r="AE112" s="696" t="s">
        <v>750</v>
      </c>
      <c r="AF112" s="696" t="s">
        <v>750</v>
      </c>
      <c r="AG112" s="696" t="s">
        <v>750</v>
      </c>
      <c r="AH112" s="696" t="s">
        <v>750</v>
      </c>
      <c r="AI112" s="696" t="s">
        <v>750</v>
      </c>
      <c r="AJ112" s="696" t="s">
        <v>750</v>
      </c>
      <c r="AK112" s="696" t="s">
        <v>750</v>
      </c>
      <c r="AL112" s="696" t="s">
        <v>750</v>
      </c>
      <c r="AM112" s="696" t="s">
        <v>750</v>
      </c>
      <c r="AN112" s="696" t="s">
        <v>750</v>
      </c>
      <c r="AO112" s="697" t="s">
        <v>849</v>
      </c>
      <c r="AP112" s="633"/>
      <c r="AQ112" s="695" t="s">
        <v>849</v>
      </c>
      <c r="AR112" s="696" t="s">
        <v>851</v>
      </c>
      <c r="AS112" s="696">
        <v>2040.46</v>
      </c>
      <c r="AT112" s="696" t="s">
        <v>749</v>
      </c>
      <c r="AU112" s="696" t="s">
        <v>749</v>
      </c>
      <c r="AV112" s="696" t="s">
        <v>749</v>
      </c>
      <c r="AW112" s="696" t="s">
        <v>749</v>
      </c>
      <c r="AX112" s="696" t="s">
        <v>749</v>
      </c>
      <c r="AY112" s="696" t="s">
        <v>749</v>
      </c>
      <c r="AZ112" s="696" t="s">
        <v>749</v>
      </c>
      <c r="BA112" s="696" t="s">
        <v>749</v>
      </c>
      <c r="BB112" s="696" t="s">
        <v>749</v>
      </c>
      <c r="BC112" s="696" t="s">
        <v>850</v>
      </c>
      <c r="BD112" s="696" t="s">
        <v>850</v>
      </c>
      <c r="BE112" s="696" t="s">
        <v>850</v>
      </c>
      <c r="BF112" s="696" t="s">
        <v>850</v>
      </c>
      <c r="BG112" s="696" t="s">
        <v>850</v>
      </c>
      <c r="BH112" s="696" t="s">
        <v>850</v>
      </c>
      <c r="BI112" s="696" t="s">
        <v>850</v>
      </c>
      <c r="BJ112" s="696" t="s">
        <v>850</v>
      </c>
      <c r="BK112" s="696" t="s">
        <v>850</v>
      </c>
      <c r="BL112" s="696" t="s">
        <v>850</v>
      </c>
      <c r="BM112" s="696" t="s">
        <v>852</v>
      </c>
      <c r="BN112" s="696" t="s">
        <v>750</v>
      </c>
      <c r="BO112" s="696" t="s">
        <v>750</v>
      </c>
      <c r="BP112" s="696" t="s">
        <v>750</v>
      </c>
      <c r="BQ112" s="696" t="s">
        <v>750</v>
      </c>
      <c r="BR112" s="696" t="s">
        <v>750</v>
      </c>
      <c r="BS112" s="696" t="s">
        <v>750</v>
      </c>
      <c r="BT112" s="697"/>
    </row>
    <row r="113" spans="2:73">
      <c r="B113" s="691" t="s">
        <v>848</v>
      </c>
      <c r="C113" s="691" t="s">
        <v>821</v>
      </c>
      <c r="D113" s="691" t="s">
        <v>842</v>
      </c>
      <c r="E113" s="691" t="s">
        <v>822</v>
      </c>
      <c r="F113" s="691" t="s">
        <v>29</v>
      </c>
      <c r="G113" s="691" t="s">
        <v>825</v>
      </c>
      <c r="H113" s="691">
        <v>2009</v>
      </c>
      <c r="I113" s="644" t="s">
        <v>840</v>
      </c>
      <c r="J113" s="644"/>
      <c r="K113" s="633"/>
      <c r="L113" s="695" t="s">
        <v>750</v>
      </c>
      <c r="M113" s="696" t="s">
        <v>750</v>
      </c>
      <c r="N113" s="696">
        <v>765</v>
      </c>
      <c r="O113" s="696" t="s">
        <v>750</v>
      </c>
      <c r="P113" s="696" t="s">
        <v>750</v>
      </c>
      <c r="Q113" s="696" t="s">
        <v>750</v>
      </c>
      <c r="R113" s="696" t="s">
        <v>750</v>
      </c>
      <c r="S113" s="696" t="s">
        <v>750</v>
      </c>
      <c r="T113" s="696" t="s">
        <v>750</v>
      </c>
      <c r="U113" s="696" t="s">
        <v>750</v>
      </c>
      <c r="V113" s="696" t="s">
        <v>750</v>
      </c>
      <c r="W113" s="696" t="s">
        <v>750</v>
      </c>
      <c r="X113" s="696" t="s">
        <v>750</v>
      </c>
      <c r="Y113" s="696" t="s">
        <v>750</v>
      </c>
      <c r="Z113" s="696" t="s">
        <v>750</v>
      </c>
      <c r="AA113" s="696" t="s">
        <v>750</v>
      </c>
      <c r="AB113" s="696" t="s">
        <v>750</v>
      </c>
      <c r="AC113" s="696" t="s">
        <v>750</v>
      </c>
      <c r="AD113" s="696" t="s">
        <v>750</v>
      </c>
      <c r="AE113" s="696" t="s">
        <v>750</v>
      </c>
      <c r="AF113" s="696" t="s">
        <v>750</v>
      </c>
      <c r="AG113" s="696" t="s">
        <v>750</v>
      </c>
      <c r="AH113" s="696" t="s">
        <v>750</v>
      </c>
      <c r="AI113" s="696" t="s">
        <v>750</v>
      </c>
      <c r="AJ113" s="696" t="s">
        <v>750</v>
      </c>
      <c r="AK113" s="696" t="s">
        <v>750</v>
      </c>
      <c r="AL113" s="696" t="s">
        <v>750</v>
      </c>
      <c r="AM113" s="696" t="s">
        <v>750</v>
      </c>
      <c r="AN113" s="696" t="s">
        <v>750</v>
      </c>
      <c r="AO113" s="697" t="s">
        <v>849</v>
      </c>
      <c r="AP113" s="633"/>
      <c r="AQ113" s="695" t="s">
        <v>849</v>
      </c>
      <c r="AR113" s="696" t="s">
        <v>851</v>
      </c>
      <c r="AS113" s="696">
        <v>2729.02</v>
      </c>
      <c r="AT113" s="696" t="s">
        <v>749</v>
      </c>
      <c r="AU113" s="696" t="s">
        <v>749</v>
      </c>
      <c r="AV113" s="696" t="s">
        <v>749</v>
      </c>
      <c r="AW113" s="696" t="s">
        <v>749</v>
      </c>
      <c r="AX113" s="696" t="s">
        <v>749</v>
      </c>
      <c r="AY113" s="696" t="s">
        <v>749</v>
      </c>
      <c r="AZ113" s="696" t="s">
        <v>749</v>
      </c>
      <c r="BA113" s="696" t="s">
        <v>749</v>
      </c>
      <c r="BB113" s="696" t="s">
        <v>749</v>
      </c>
      <c r="BC113" s="696" t="s">
        <v>850</v>
      </c>
      <c r="BD113" s="696" t="s">
        <v>850</v>
      </c>
      <c r="BE113" s="696" t="s">
        <v>850</v>
      </c>
      <c r="BF113" s="696" t="s">
        <v>850</v>
      </c>
      <c r="BG113" s="696" t="s">
        <v>850</v>
      </c>
      <c r="BH113" s="696" t="s">
        <v>850</v>
      </c>
      <c r="BI113" s="696" t="s">
        <v>850</v>
      </c>
      <c r="BJ113" s="696" t="s">
        <v>850</v>
      </c>
      <c r="BK113" s="696" t="s">
        <v>850</v>
      </c>
      <c r="BL113" s="696" t="s">
        <v>850</v>
      </c>
      <c r="BM113" s="696" t="s">
        <v>852</v>
      </c>
      <c r="BN113" s="696" t="s">
        <v>750</v>
      </c>
      <c r="BO113" s="696" t="s">
        <v>750</v>
      </c>
      <c r="BP113" s="696" t="s">
        <v>750</v>
      </c>
      <c r="BQ113" s="696" t="s">
        <v>750</v>
      </c>
      <c r="BR113" s="696" t="s">
        <v>750</v>
      </c>
      <c r="BS113" s="696" t="s">
        <v>750</v>
      </c>
      <c r="BT113" s="697"/>
    </row>
    <row r="114" spans="2:73">
      <c r="B114" s="691" t="s">
        <v>848</v>
      </c>
      <c r="C114" s="691" t="s">
        <v>821</v>
      </c>
      <c r="D114" s="691" t="s">
        <v>842</v>
      </c>
      <c r="E114" s="691" t="s">
        <v>822</v>
      </c>
      <c r="F114" s="691" t="s">
        <v>29</v>
      </c>
      <c r="G114" s="691" t="s">
        <v>825</v>
      </c>
      <c r="H114" s="691">
        <v>2010</v>
      </c>
      <c r="I114" s="644" t="s">
        <v>840</v>
      </c>
      <c r="J114" s="644"/>
      <c r="K114" s="633"/>
      <c r="L114" s="695" t="s">
        <v>750</v>
      </c>
      <c r="M114" s="696" t="s">
        <v>750</v>
      </c>
      <c r="N114" s="696">
        <v>475.51</v>
      </c>
      <c r="O114" s="696" t="s">
        <v>750</v>
      </c>
      <c r="P114" s="696" t="s">
        <v>750</v>
      </c>
      <c r="Q114" s="696" t="s">
        <v>750</v>
      </c>
      <c r="R114" s="696" t="s">
        <v>750</v>
      </c>
      <c r="S114" s="696" t="s">
        <v>750</v>
      </c>
      <c r="T114" s="696" t="s">
        <v>750</v>
      </c>
      <c r="U114" s="696" t="s">
        <v>750</v>
      </c>
      <c r="V114" s="696" t="s">
        <v>750</v>
      </c>
      <c r="W114" s="696" t="s">
        <v>750</v>
      </c>
      <c r="X114" s="696" t="s">
        <v>750</v>
      </c>
      <c r="Y114" s="696" t="s">
        <v>750</v>
      </c>
      <c r="Z114" s="696" t="s">
        <v>750</v>
      </c>
      <c r="AA114" s="696" t="s">
        <v>750</v>
      </c>
      <c r="AB114" s="696" t="s">
        <v>750</v>
      </c>
      <c r="AC114" s="696" t="s">
        <v>750</v>
      </c>
      <c r="AD114" s="696" t="s">
        <v>750</v>
      </c>
      <c r="AE114" s="696" t="s">
        <v>750</v>
      </c>
      <c r="AF114" s="696" t="s">
        <v>750</v>
      </c>
      <c r="AG114" s="696" t="s">
        <v>750</v>
      </c>
      <c r="AH114" s="696" t="s">
        <v>750</v>
      </c>
      <c r="AI114" s="696" t="s">
        <v>750</v>
      </c>
      <c r="AJ114" s="696" t="s">
        <v>750</v>
      </c>
      <c r="AK114" s="696" t="s">
        <v>750</v>
      </c>
      <c r="AL114" s="696" t="s">
        <v>750</v>
      </c>
      <c r="AM114" s="696" t="s">
        <v>750</v>
      </c>
      <c r="AN114" s="696" t="s">
        <v>750</v>
      </c>
      <c r="AO114" s="697" t="s">
        <v>849</v>
      </c>
      <c r="AP114" s="633"/>
      <c r="AQ114" s="695" t="s">
        <v>849</v>
      </c>
      <c r="AR114" s="696" t="s">
        <v>851</v>
      </c>
      <c r="AS114" s="696">
        <v>1724.71</v>
      </c>
      <c r="AT114" s="696" t="s">
        <v>749</v>
      </c>
      <c r="AU114" s="696" t="s">
        <v>749</v>
      </c>
      <c r="AV114" s="696" t="s">
        <v>749</v>
      </c>
      <c r="AW114" s="696" t="s">
        <v>749</v>
      </c>
      <c r="AX114" s="696" t="s">
        <v>749</v>
      </c>
      <c r="AY114" s="696" t="s">
        <v>749</v>
      </c>
      <c r="AZ114" s="696" t="s">
        <v>749</v>
      </c>
      <c r="BA114" s="696" t="s">
        <v>749</v>
      </c>
      <c r="BB114" s="696" t="s">
        <v>749</v>
      </c>
      <c r="BC114" s="696" t="s">
        <v>850</v>
      </c>
      <c r="BD114" s="696" t="s">
        <v>850</v>
      </c>
      <c r="BE114" s="696" t="s">
        <v>850</v>
      </c>
      <c r="BF114" s="696" t="s">
        <v>850</v>
      </c>
      <c r="BG114" s="696" t="s">
        <v>850</v>
      </c>
      <c r="BH114" s="696" t="s">
        <v>850</v>
      </c>
      <c r="BI114" s="696" t="s">
        <v>850</v>
      </c>
      <c r="BJ114" s="696" t="s">
        <v>850</v>
      </c>
      <c r="BK114" s="696" t="s">
        <v>850</v>
      </c>
      <c r="BL114" s="696" t="s">
        <v>850</v>
      </c>
      <c r="BM114" s="696" t="s">
        <v>852</v>
      </c>
      <c r="BN114" s="696" t="s">
        <v>750</v>
      </c>
      <c r="BO114" s="696" t="s">
        <v>750</v>
      </c>
      <c r="BP114" s="696" t="s">
        <v>750</v>
      </c>
      <c r="BQ114" s="696" t="s">
        <v>750</v>
      </c>
      <c r="BR114" s="696" t="s">
        <v>750</v>
      </c>
      <c r="BS114" s="696" t="s">
        <v>750</v>
      </c>
      <c r="BT114" s="697"/>
    </row>
    <row r="115" spans="2:73" ht="15.75">
      <c r="B115" s="691" t="s">
        <v>848</v>
      </c>
      <c r="C115" s="691" t="s">
        <v>830</v>
      </c>
      <c r="D115" s="691" t="s">
        <v>841</v>
      </c>
      <c r="E115" s="691" t="s">
        <v>822</v>
      </c>
      <c r="F115" s="691" t="s">
        <v>830</v>
      </c>
      <c r="G115" s="691" t="s">
        <v>825</v>
      </c>
      <c r="H115" s="691">
        <v>2013</v>
      </c>
      <c r="I115" s="644" t="s">
        <v>840</v>
      </c>
      <c r="J115" s="644"/>
      <c r="K115" s="633"/>
      <c r="L115" s="695" t="s">
        <v>750</v>
      </c>
      <c r="M115" s="696" t="s">
        <v>750</v>
      </c>
      <c r="N115" s="696">
        <v>2588.1799999999998</v>
      </c>
      <c r="O115" s="696" t="s">
        <v>750</v>
      </c>
      <c r="P115" s="696" t="s">
        <v>750</v>
      </c>
      <c r="Q115" s="696" t="s">
        <v>750</v>
      </c>
      <c r="R115" s="696" t="s">
        <v>750</v>
      </c>
      <c r="S115" s="696" t="s">
        <v>750</v>
      </c>
      <c r="T115" s="696" t="s">
        <v>750</v>
      </c>
      <c r="U115" s="696" t="s">
        <v>750</v>
      </c>
      <c r="V115" s="696" t="s">
        <v>750</v>
      </c>
      <c r="W115" s="696" t="s">
        <v>750</v>
      </c>
      <c r="X115" s="696" t="s">
        <v>750</v>
      </c>
      <c r="Y115" s="696" t="s">
        <v>750</v>
      </c>
      <c r="Z115" s="696" t="s">
        <v>750</v>
      </c>
      <c r="AA115" s="696" t="s">
        <v>750</v>
      </c>
      <c r="AB115" s="696" t="s">
        <v>750</v>
      </c>
      <c r="AC115" s="696" t="s">
        <v>750</v>
      </c>
      <c r="AD115" s="696" t="s">
        <v>750</v>
      </c>
      <c r="AE115" s="696" t="s">
        <v>750</v>
      </c>
      <c r="AF115" s="696" t="s">
        <v>750</v>
      </c>
      <c r="AG115" s="696" t="s">
        <v>750</v>
      </c>
      <c r="AH115" s="696" t="s">
        <v>750</v>
      </c>
      <c r="AI115" s="696" t="s">
        <v>750</v>
      </c>
      <c r="AJ115" s="696" t="s">
        <v>750</v>
      </c>
      <c r="AK115" s="696" t="s">
        <v>750</v>
      </c>
      <c r="AL115" s="696" t="s">
        <v>750</v>
      </c>
      <c r="AM115" s="696" t="s">
        <v>750</v>
      </c>
      <c r="AN115" s="696" t="s">
        <v>750</v>
      </c>
      <c r="AO115" s="697" t="s">
        <v>849</v>
      </c>
      <c r="AP115" s="633"/>
      <c r="AQ115" s="695" t="s">
        <v>849</v>
      </c>
      <c r="AR115" s="696" t="s">
        <v>851</v>
      </c>
      <c r="AS115" s="696">
        <v>100173.6</v>
      </c>
      <c r="AT115" s="696" t="s">
        <v>749</v>
      </c>
      <c r="AU115" s="696" t="s">
        <v>749</v>
      </c>
      <c r="AV115" s="696" t="s">
        <v>749</v>
      </c>
      <c r="AW115" s="696" t="s">
        <v>749</v>
      </c>
      <c r="AX115" s="696" t="s">
        <v>749</v>
      </c>
      <c r="AY115" s="696" t="s">
        <v>749</v>
      </c>
      <c r="AZ115" s="696" t="s">
        <v>749</v>
      </c>
      <c r="BA115" s="696" t="s">
        <v>749</v>
      </c>
      <c r="BB115" s="696" t="s">
        <v>749</v>
      </c>
      <c r="BC115" s="696" t="s">
        <v>850</v>
      </c>
      <c r="BD115" s="696" t="s">
        <v>850</v>
      </c>
      <c r="BE115" s="696" t="s">
        <v>850</v>
      </c>
      <c r="BF115" s="696" t="s">
        <v>850</v>
      </c>
      <c r="BG115" s="696" t="s">
        <v>850</v>
      </c>
      <c r="BH115" s="696" t="s">
        <v>850</v>
      </c>
      <c r="BI115" s="696" t="s">
        <v>850</v>
      </c>
      <c r="BJ115" s="696" t="s">
        <v>850</v>
      </c>
      <c r="BK115" s="696" t="s">
        <v>850</v>
      </c>
      <c r="BL115" s="696" t="s">
        <v>850</v>
      </c>
      <c r="BM115" s="696" t="s">
        <v>852</v>
      </c>
      <c r="BN115" s="696" t="s">
        <v>750</v>
      </c>
      <c r="BO115" s="696" t="s">
        <v>750</v>
      </c>
      <c r="BP115" s="696" t="s">
        <v>750</v>
      </c>
      <c r="BQ115" s="696" t="s">
        <v>750</v>
      </c>
      <c r="BR115" s="696" t="s">
        <v>750</v>
      </c>
      <c r="BS115" s="696" t="s">
        <v>750</v>
      </c>
      <c r="BT115" s="697"/>
      <c r="BU115" s="163"/>
    </row>
    <row r="116" spans="2:73" ht="15.75">
      <c r="B116" s="691" t="s">
        <v>208</v>
      </c>
      <c r="C116" s="691" t="s">
        <v>821</v>
      </c>
      <c r="D116" s="691" t="s">
        <v>1</v>
      </c>
      <c r="E116" s="691" t="s">
        <v>822</v>
      </c>
      <c r="F116" s="691" t="s">
        <v>29</v>
      </c>
      <c r="G116" s="691" t="s">
        <v>823</v>
      </c>
      <c r="H116" s="691">
        <v>2013</v>
      </c>
      <c r="I116" s="644" t="s">
        <v>840</v>
      </c>
      <c r="J116" s="644"/>
      <c r="K116" s="633"/>
      <c r="L116" s="695" t="s">
        <v>750</v>
      </c>
      <c r="M116" s="696" t="s">
        <v>750</v>
      </c>
      <c r="N116" s="696">
        <v>0.04</v>
      </c>
      <c r="O116" s="696">
        <v>0.04</v>
      </c>
      <c r="P116" s="696">
        <v>0.04</v>
      </c>
      <c r="Q116" s="696">
        <v>0.04</v>
      </c>
      <c r="R116" s="696">
        <v>0.02</v>
      </c>
      <c r="S116" s="696" t="s">
        <v>750</v>
      </c>
      <c r="T116" s="696" t="s">
        <v>750</v>
      </c>
      <c r="U116" s="696" t="s">
        <v>750</v>
      </c>
      <c r="V116" s="696" t="s">
        <v>750</v>
      </c>
      <c r="W116" s="696" t="s">
        <v>750</v>
      </c>
      <c r="X116" s="696" t="s">
        <v>750</v>
      </c>
      <c r="Y116" s="696" t="s">
        <v>750</v>
      </c>
      <c r="Z116" s="696" t="s">
        <v>750</v>
      </c>
      <c r="AA116" s="696" t="s">
        <v>750</v>
      </c>
      <c r="AB116" s="696" t="s">
        <v>750</v>
      </c>
      <c r="AC116" s="696" t="s">
        <v>750</v>
      </c>
      <c r="AD116" s="696" t="s">
        <v>750</v>
      </c>
      <c r="AE116" s="696" t="s">
        <v>750</v>
      </c>
      <c r="AF116" s="696" t="s">
        <v>750</v>
      </c>
      <c r="AG116" s="696" t="s">
        <v>750</v>
      </c>
      <c r="AH116" s="696" t="s">
        <v>750</v>
      </c>
      <c r="AI116" s="696" t="s">
        <v>750</v>
      </c>
      <c r="AJ116" s="696" t="s">
        <v>750</v>
      </c>
      <c r="AK116" s="696" t="s">
        <v>750</v>
      </c>
      <c r="AL116" s="696" t="s">
        <v>750</v>
      </c>
      <c r="AM116" s="696" t="s">
        <v>750</v>
      </c>
      <c r="AN116" s="696" t="s">
        <v>750</v>
      </c>
      <c r="AO116" s="697" t="s">
        <v>849</v>
      </c>
      <c r="AP116" s="633"/>
      <c r="AQ116" s="695" t="s">
        <v>849</v>
      </c>
      <c r="AR116" s="696" t="s">
        <v>851</v>
      </c>
      <c r="AS116" s="696">
        <v>247.24</v>
      </c>
      <c r="AT116" s="696">
        <v>247.24</v>
      </c>
      <c r="AU116" s="696">
        <v>247.24</v>
      </c>
      <c r="AV116" s="696">
        <v>247.24</v>
      </c>
      <c r="AW116" s="696">
        <v>133.55000000000001</v>
      </c>
      <c r="AX116" s="696" t="s">
        <v>749</v>
      </c>
      <c r="AY116" s="696" t="s">
        <v>749</v>
      </c>
      <c r="AZ116" s="696" t="s">
        <v>749</v>
      </c>
      <c r="BA116" s="696" t="s">
        <v>749</v>
      </c>
      <c r="BB116" s="696" t="s">
        <v>749</v>
      </c>
      <c r="BC116" s="696" t="s">
        <v>850</v>
      </c>
      <c r="BD116" s="696" t="s">
        <v>850</v>
      </c>
      <c r="BE116" s="696" t="s">
        <v>850</v>
      </c>
      <c r="BF116" s="696" t="s">
        <v>850</v>
      </c>
      <c r="BG116" s="696" t="s">
        <v>850</v>
      </c>
      <c r="BH116" s="696" t="s">
        <v>850</v>
      </c>
      <c r="BI116" s="696" t="s">
        <v>850</v>
      </c>
      <c r="BJ116" s="696" t="s">
        <v>850</v>
      </c>
      <c r="BK116" s="696" t="s">
        <v>850</v>
      </c>
      <c r="BL116" s="696" t="s">
        <v>850</v>
      </c>
      <c r="BM116" s="696" t="s">
        <v>852</v>
      </c>
      <c r="BN116" s="696" t="s">
        <v>750</v>
      </c>
      <c r="BO116" s="696" t="s">
        <v>750</v>
      </c>
      <c r="BP116" s="696" t="s">
        <v>750</v>
      </c>
      <c r="BQ116" s="696" t="s">
        <v>750</v>
      </c>
      <c r="BR116" s="696" t="s">
        <v>750</v>
      </c>
      <c r="BS116" s="696" t="s">
        <v>750</v>
      </c>
      <c r="BT116" s="697"/>
      <c r="BU116" s="163"/>
    </row>
    <row r="117" spans="2:73" ht="15.75">
      <c r="B117" s="691" t="s">
        <v>208</v>
      </c>
      <c r="C117" s="691" t="s">
        <v>821</v>
      </c>
      <c r="D117" s="691" t="s">
        <v>847</v>
      </c>
      <c r="E117" s="691" t="s">
        <v>822</v>
      </c>
      <c r="F117" s="691" t="s">
        <v>29</v>
      </c>
      <c r="G117" s="691" t="s">
        <v>823</v>
      </c>
      <c r="H117" s="691">
        <v>2012</v>
      </c>
      <c r="I117" s="644" t="s">
        <v>840</v>
      </c>
      <c r="J117" s="644"/>
      <c r="K117" s="633"/>
      <c r="L117" s="695" t="s">
        <v>750</v>
      </c>
      <c r="M117" s="696">
        <v>0.17</v>
      </c>
      <c r="N117" s="696">
        <v>0.17</v>
      </c>
      <c r="O117" s="696">
        <v>0.17</v>
      </c>
      <c r="P117" s="696">
        <v>0.17</v>
      </c>
      <c r="Q117" s="696">
        <v>0.17</v>
      </c>
      <c r="R117" s="696">
        <v>0.17</v>
      </c>
      <c r="S117" s="696">
        <v>0.17</v>
      </c>
      <c r="T117" s="696">
        <v>0.17</v>
      </c>
      <c r="U117" s="696">
        <v>0.17</v>
      </c>
      <c r="V117" s="696">
        <v>0.17</v>
      </c>
      <c r="W117" s="696">
        <v>0.17</v>
      </c>
      <c r="X117" s="696">
        <v>0.17</v>
      </c>
      <c r="Y117" s="696">
        <v>0.17</v>
      </c>
      <c r="Z117" s="696">
        <v>0.17</v>
      </c>
      <c r="AA117" s="696">
        <v>0.17</v>
      </c>
      <c r="AB117" s="696">
        <v>0.17</v>
      </c>
      <c r="AC117" s="696">
        <v>0.17</v>
      </c>
      <c r="AD117" s="696">
        <v>0.17</v>
      </c>
      <c r="AE117" s="696">
        <v>0.17</v>
      </c>
      <c r="AF117" s="696">
        <v>0.14000000000000001</v>
      </c>
      <c r="AG117" s="696" t="s">
        <v>750</v>
      </c>
      <c r="AH117" s="696" t="s">
        <v>750</v>
      </c>
      <c r="AI117" s="696" t="s">
        <v>750</v>
      </c>
      <c r="AJ117" s="696" t="s">
        <v>750</v>
      </c>
      <c r="AK117" s="696" t="s">
        <v>750</v>
      </c>
      <c r="AL117" s="696" t="s">
        <v>750</v>
      </c>
      <c r="AM117" s="696" t="s">
        <v>750</v>
      </c>
      <c r="AN117" s="696" t="s">
        <v>750</v>
      </c>
      <c r="AO117" s="697" t="s">
        <v>849</v>
      </c>
      <c r="AP117" s="633"/>
      <c r="AQ117" s="695" t="s">
        <v>849</v>
      </c>
      <c r="AR117" s="696">
        <v>335.55</v>
      </c>
      <c r="AS117" s="696">
        <v>335.55</v>
      </c>
      <c r="AT117" s="696">
        <v>335.55</v>
      </c>
      <c r="AU117" s="696">
        <v>335.55</v>
      </c>
      <c r="AV117" s="696">
        <v>335.55</v>
      </c>
      <c r="AW117" s="696">
        <v>335.55</v>
      </c>
      <c r="AX117" s="696">
        <v>335.55</v>
      </c>
      <c r="AY117" s="696">
        <v>335.55</v>
      </c>
      <c r="AZ117" s="696">
        <v>335.55</v>
      </c>
      <c r="BA117" s="696">
        <v>335.55</v>
      </c>
      <c r="BB117" s="696">
        <v>335.55</v>
      </c>
      <c r="BC117" s="696">
        <v>335.55</v>
      </c>
      <c r="BD117" s="696">
        <v>335.55</v>
      </c>
      <c r="BE117" s="696">
        <v>335.55</v>
      </c>
      <c r="BF117" s="696">
        <v>335.55</v>
      </c>
      <c r="BG117" s="696">
        <v>335.55</v>
      </c>
      <c r="BH117" s="696">
        <v>335.55</v>
      </c>
      <c r="BI117" s="696">
        <v>335.55</v>
      </c>
      <c r="BJ117" s="696">
        <v>312.31</v>
      </c>
      <c r="BK117" s="696" t="s">
        <v>850</v>
      </c>
      <c r="BL117" s="696" t="s">
        <v>850</v>
      </c>
      <c r="BM117" s="696" t="s">
        <v>852</v>
      </c>
      <c r="BN117" s="696" t="s">
        <v>750</v>
      </c>
      <c r="BO117" s="696" t="s">
        <v>750</v>
      </c>
      <c r="BP117" s="696" t="s">
        <v>750</v>
      </c>
      <c r="BQ117" s="696" t="s">
        <v>750</v>
      </c>
      <c r="BR117" s="696" t="s">
        <v>750</v>
      </c>
      <c r="BS117" s="696" t="s">
        <v>750</v>
      </c>
      <c r="BT117" s="697"/>
      <c r="BU117" s="163"/>
    </row>
    <row r="118" spans="2:73" ht="15.75">
      <c r="B118" s="691" t="s">
        <v>208</v>
      </c>
      <c r="C118" s="691" t="s">
        <v>826</v>
      </c>
      <c r="D118" s="691" t="s">
        <v>839</v>
      </c>
      <c r="E118" s="691" t="s">
        <v>822</v>
      </c>
      <c r="F118" s="691" t="s">
        <v>828</v>
      </c>
      <c r="G118" s="691" t="s">
        <v>823</v>
      </c>
      <c r="H118" s="691">
        <v>2012</v>
      </c>
      <c r="I118" s="644" t="s">
        <v>840</v>
      </c>
      <c r="J118" s="644"/>
      <c r="K118" s="633"/>
      <c r="L118" s="695" t="s">
        <v>750</v>
      </c>
      <c r="M118" s="696">
        <v>5.18</v>
      </c>
      <c r="N118" s="696">
        <v>5.18</v>
      </c>
      <c r="O118" s="696">
        <v>5.18</v>
      </c>
      <c r="P118" s="696">
        <v>5.18</v>
      </c>
      <c r="Q118" s="696" t="s">
        <v>750</v>
      </c>
      <c r="R118" s="696" t="s">
        <v>750</v>
      </c>
      <c r="S118" s="696" t="s">
        <v>750</v>
      </c>
      <c r="T118" s="696" t="s">
        <v>750</v>
      </c>
      <c r="U118" s="696" t="s">
        <v>750</v>
      </c>
      <c r="V118" s="696" t="s">
        <v>750</v>
      </c>
      <c r="W118" s="696" t="s">
        <v>750</v>
      </c>
      <c r="X118" s="696" t="s">
        <v>750</v>
      </c>
      <c r="Y118" s="696" t="s">
        <v>750</v>
      </c>
      <c r="Z118" s="696" t="s">
        <v>750</v>
      </c>
      <c r="AA118" s="696" t="s">
        <v>750</v>
      </c>
      <c r="AB118" s="696" t="s">
        <v>750</v>
      </c>
      <c r="AC118" s="696" t="s">
        <v>750</v>
      </c>
      <c r="AD118" s="696" t="s">
        <v>750</v>
      </c>
      <c r="AE118" s="696" t="s">
        <v>750</v>
      </c>
      <c r="AF118" s="696" t="s">
        <v>750</v>
      </c>
      <c r="AG118" s="696" t="s">
        <v>750</v>
      </c>
      <c r="AH118" s="696" t="s">
        <v>750</v>
      </c>
      <c r="AI118" s="696" t="s">
        <v>750</v>
      </c>
      <c r="AJ118" s="696" t="s">
        <v>750</v>
      </c>
      <c r="AK118" s="696" t="s">
        <v>750</v>
      </c>
      <c r="AL118" s="696" t="s">
        <v>750</v>
      </c>
      <c r="AM118" s="696" t="s">
        <v>750</v>
      </c>
      <c r="AN118" s="696" t="s">
        <v>750</v>
      </c>
      <c r="AO118" s="697" t="s">
        <v>849</v>
      </c>
      <c r="AP118" s="633"/>
      <c r="AQ118" s="695" t="s">
        <v>849</v>
      </c>
      <c r="AR118" s="696">
        <v>25176.25</v>
      </c>
      <c r="AS118" s="696">
        <v>25176.25</v>
      </c>
      <c r="AT118" s="696">
        <v>25176.25</v>
      </c>
      <c r="AU118" s="696">
        <v>25176.25</v>
      </c>
      <c r="AV118" s="696" t="s">
        <v>749</v>
      </c>
      <c r="AW118" s="696" t="s">
        <v>749</v>
      </c>
      <c r="AX118" s="696" t="s">
        <v>749</v>
      </c>
      <c r="AY118" s="696" t="s">
        <v>749</v>
      </c>
      <c r="AZ118" s="696" t="s">
        <v>749</v>
      </c>
      <c r="BA118" s="696" t="s">
        <v>749</v>
      </c>
      <c r="BB118" s="696" t="s">
        <v>749</v>
      </c>
      <c r="BC118" s="696" t="s">
        <v>850</v>
      </c>
      <c r="BD118" s="696" t="s">
        <v>850</v>
      </c>
      <c r="BE118" s="696" t="s">
        <v>850</v>
      </c>
      <c r="BF118" s="696" t="s">
        <v>850</v>
      </c>
      <c r="BG118" s="696" t="s">
        <v>850</v>
      </c>
      <c r="BH118" s="696" t="s">
        <v>850</v>
      </c>
      <c r="BI118" s="696" t="s">
        <v>850</v>
      </c>
      <c r="BJ118" s="696" t="s">
        <v>850</v>
      </c>
      <c r="BK118" s="696" t="s">
        <v>850</v>
      </c>
      <c r="BL118" s="696" t="s">
        <v>850</v>
      </c>
      <c r="BM118" s="696" t="s">
        <v>852</v>
      </c>
      <c r="BN118" s="696" t="s">
        <v>750</v>
      </c>
      <c r="BO118" s="696" t="s">
        <v>750</v>
      </c>
      <c r="BP118" s="696" t="s">
        <v>750</v>
      </c>
      <c r="BQ118" s="696" t="s">
        <v>750</v>
      </c>
      <c r="BR118" s="696" t="s">
        <v>750</v>
      </c>
      <c r="BS118" s="696" t="s">
        <v>750</v>
      </c>
      <c r="BT118" s="697"/>
      <c r="BU118" s="163"/>
    </row>
    <row r="119" spans="2:73" ht="15.75">
      <c r="B119" s="691" t="s">
        <v>208</v>
      </c>
      <c r="C119" s="691" t="s">
        <v>826</v>
      </c>
      <c r="D119" s="691" t="s">
        <v>839</v>
      </c>
      <c r="E119" s="691" t="s">
        <v>822</v>
      </c>
      <c r="F119" s="691" t="s">
        <v>828</v>
      </c>
      <c r="G119" s="691" t="s">
        <v>823</v>
      </c>
      <c r="H119" s="691">
        <v>2013</v>
      </c>
      <c r="I119" s="644" t="s">
        <v>840</v>
      </c>
      <c r="J119" s="644"/>
      <c r="K119" s="633"/>
      <c r="L119" s="695" t="s">
        <v>750</v>
      </c>
      <c r="M119" s="696" t="s">
        <v>750</v>
      </c>
      <c r="N119" s="696">
        <v>70.5</v>
      </c>
      <c r="O119" s="696">
        <v>70.5</v>
      </c>
      <c r="P119" s="696">
        <v>70.5</v>
      </c>
      <c r="Q119" s="696">
        <v>70.5</v>
      </c>
      <c r="R119" s="696" t="s">
        <v>750</v>
      </c>
      <c r="S119" s="696" t="s">
        <v>750</v>
      </c>
      <c r="T119" s="696" t="s">
        <v>750</v>
      </c>
      <c r="U119" s="696" t="s">
        <v>750</v>
      </c>
      <c r="V119" s="696" t="s">
        <v>750</v>
      </c>
      <c r="W119" s="696" t="s">
        <v>750</v>
      </c>
      <c r="X119" s="696" t="s">
        <v>750</v>
      </c>
      <c r="Y119" s="696" t="s">
        <v>750</v>
      </c>
      <c r="Z119" s="696" t="s">
        <v>750</v>
      </c>
      <c r="AA119" s="696" t="s">
        <v>750</v>
      </c>
      <c r="AB119" s="696" t="s">
        <v>750</v>
      </c>
      <c r="AC119" s="696" t="s">
        <v>750</v>
      </c>
      <c r="AD119" s="696" t="s">
        <v>750</v>
      </c>
      <c r="AE119" s="696" t="s">
        <v>750</v>
      </c>
      <c r="AF119" s="696" t="s">
        <v>750</v>
      </c>
      <c r="AG119" s="696" t="s">
        <v>750</v>
      </c>
      <c r="AH119" s="696" t="s">
        <v>750</v>
      </c>
      <c r="AI119" s="696" t="s">
        <v>750</v>
      </c>
      <c r="AJ119" s="696" t="s">
        <v>750</v>
      </c>
      <c r="AK119" s="696" t="s">
        <v>750</v>
      </c>
      <c r="AL119" s="696" t="s">
        <v>750</v>
      </c>
      <c r="AM119" s="696" t="s">
        <v>750</v>
      </c>
      <c r="AN119" s="696" t="s">
        <v>750</v>
      </c>
      <c r="AO119" s="697" t="s">
        <v>849</v>
      </c>
      <c r="AP119" s="633"/>
      <c r="AQ119" s="695" t="s">
        <v>849</v>
      </c>
      <c r="AR119" s="696" t="s">
        <v>851</v>
      </c>
      <c r="AS119" s="696">
        <v>387606.14</v>
      </c>
      <c r="AT119" s="696">
        <v>387606.14</v>
      </c>
      <c r="AU119" s="696">
        <v>387606.14</v>
      </c>
      <c r="AV119" s="696">
        <v>387606.14</v>
      </c>
      <c r="AW119" s="696" t="s">
        <v>749</v>
      </c>
      <c r="AX119" s="696" t="s">
        <v>749</v>
      </c>
      <c r="AY119" s="696" t="s">
        <v>749</v>
      </c>
      <c r="AZ119" s="696" t="s">
        <v>749</v>
      </c>
      <c r="BA119" s="696" t="s">
        <v>749</v>
      </c>
      <c r="BB119" s="696" t="s">
        <v>749</v>
      </c>
      <c r="BC119" s="696" t="s">
        <v>850</v>
      </c>
      <c r="BD119" s="696" t="s">
        <v>850</v>
      </c>
      <c r="BE119" s="696" t="s">
        <v>850</v>
      </c>
      <c r="BF119" s="696" t="s">
        <v>850</v>
      </c>
      <c r="BG119" s="696" t="s">
        <v>850</v>
      </c>
      <c r="BH119" s="696" t="s">
        <v>850</v>
      </c>
      <c r="BI119" s="696" t="s">
        <v>850</v>
      </c>
      <c r="BJ119" s="696" t="s">
        <v>850</v>
      </c>
      <c r="BK119" s="696" t="s">
        <v>850</v>
      </c>
      <c r="BL119" s="696" t="s">
        <v>850</v>
      </c>
      <c r="BM119" s="696" t="s">
        <v>852</v>
      </c>
      <c r="BN119" s="696" t="s">
        <v>750</v>
      </c>
      <c r="BO119" s="696" t="s">
        <v>750</v>
      </c>
      <c r="BP119" s="696" t="s">
        <v>750</v>
      </c>
      <c r="BQ119" s="696" t="s">
        <v>750</v>
      </c>
      <c r="BR119" s="696" t="s">
        <v>750</v>
      </c>
      <c r="BS119" s="696" t="s">
        <v>750</v>
      </c>
      <c r="BT119" s="697"/>
      <c r="BU119" s="163"/>
    </row>
    <row r="120" spans="2:73" ht="15.75">
      <c r="B120" s="691" t="s">
        <v>208</v>
      </c>
      <c r="C120" s="691" t="s">
        <v>826</v>
      </c>
      <c r="D120" s="691" t="s">
        <v>841</v>
      </c>
      <c r="E120" s="691" t="s">
        <v>822</v>
      </c>
      <c r="F120" s="691" t="s">
        <v>828</v>
      </c>
      <c r="G120" s="691" t="s">
        <v>825</v>
      </c>
      <c r="H120" s="691">
        <v>2013</v>
      </c>
      <c r="I120" s="644" t="s">
        <v>840</v>
      </c>
      <c r="J120" s="644"/>
      <c r="K120" s="633"/>
      <c r="L120" s="695" t="s">
        <v>750</v>
      </c>
      <c r="M120" s="696" t="s">
        <v>750</v>
      </c>
      <c r="N120" s="696">
        <v>596.66</v>
      </c>
      <c r="O120" s="696" t="s">
        <v>750</v>
      </c>
      <c r="P120" s="696" t="s">
        <v>750</v>
      </c>
      <c r="Q120" s="696" t="s">
        <v>750</v>
      </c>
      <c r="R120" s="696" t="s">
        <v>750</v>
      </c>
      <c r="S120" s="696" t="s">
        <v>750</v>
      </c>
      <c r="T120" s="696" t="s">
        <v>750</v>
      </c>
      <c r="U120" s="696" t="s">
        <v>750</v>
      </c>
      <c r="V120" s="696" t="s">
        <v>750</v>
      </c>
      <c r="W120" s="696" t="s">
        <v>750</v>
      </c>
      <c r="X120" s="696" t="s">
        <v>750</v>
      </c>
      <c r="Y120" s="696" t="s">
        <v>750</v>
      </c>
      <c r="Z120" s="696" t="s">
        <v>750</v>
      </c>
      <c r="AA120" s="696" t="s">
        <v>750</v>
      </c>
      <c r="AB120" s="696" t="s">
        <v>750</v>
      </c>
      <c r="AC120" s="696" t="s">
        <v>750</v>
      </c>
      <c r="AD120" s="696" t="s">
        <v>750</v>
      </c>
      <c r="AE120" s="696" t="s">
        <v>750</v>
      </c>
      <c r="AF120" s="696" t="s">
        <v>750</v>
      </c>
      <c r="AG120" s="696" t="s">
        <v>750</v>
      </c>
      <c r="AH120" s="696" t="s">
        <v>750</v>
      </c>
      <c r="AI120" s="696" t="s">
        <v>750</v>
      </c>
      <c r="AJ120" s="696" t="s">
        <v>750</v>
      </c>
      <c r="AK120" s="696" t="s">
        <v>750</v>
      </c>
      <c r="AL120" s="696" t="s">
        <v>750</v>
      </c>
      <c r="AM120" s="696" t="s">
        <v>750</v>
      </c>
      <c r="AN120" s="696" t="s">
        <v>750</v>
      </c>
      <c r="AO120" s="697" t="s">
        <v>849</v>
      </c>
      <c r="AP120" s="633"/>
      <c r="AQ120" s="695" t="s">
        <v>849</v>
      </c>
      <c r="AR120" s="696" t="s">
        <v>851</v>
      </c>
      <c r="AS120" s="696">
        <v>9571.39</v>
      </c>
      <c r="AT120" s="696" t="s">
        <v>749</v>
      </c>
      <c r="AU120" s="696" t="s">
        <v>749</v>
      </c>
      <c r="AV120" s="696" t="s">
        <v>749</v>
      </c>
      <c r="AW120" s="696" t="s">
        <v>749</v>
      </c>
      <c r="AX120" s="696" t="s">
        <v>749</v>
      </c>
      <c r="AY120" s="696" t="s">
        <v>749</v>
      </c>
      <c r="AZ120" s="696" t="s">
        <v>749</v>
      </c>
      <c r="BA120" s="696" t="s">
        <v>749</v>
      </c>
      <c r="BB120" s="696" t="s">
        <v>749</v>
      </c>
      <c r="BC120" s="696" t="s">
        <v>850</v>
      </c>
      <c r="BD120" s="696" t="s">
        <v>850</v>
      </c>
      <c r="BE120" s="696" t="s">
        <v>850</v>
      </c>
      <c r="BF120" s="696" t="s">
        <v>850</v>
      </c>
      <c r="BG120" s="696" t="s">
        <v>850</v>
      </c>
      <c r="BH120" s="696" t="s">
        <v>850</v>
      </c>
      <c r="BI120" s="696" t="s">
        <v>850</v>
      </c>
      <c r="BJ120" s="696" t="s">
        <v>850</v>
      </c>
      <c r="BK120" s="696" t="s">
        <v>850</v>
      </c>
      <c r="BL120" s="696" t="s">
        <v>850</v>
      </c>
      <c r="BM120" s="696" t="s">
        <v>852</v>
      </c>
      <c r="BN120" s="696" t="s">
        <v>750</v>
      </c>
      <c r="BO120" s="696" t="s">
        <v>750</v>
      </c>
      <c r="BP120" s="696" t="s">
        <v>750</v>
      </c>
      <c r="BQ120" s="696" t="s">
        <v>750</v>
      </c>
      <c r="BR120" s="696" t="s">
        <v>750</v>
      </c>
      <c r="BS120" s="696" t="s">
        <v>750</v>
      </c>
      <c r="BT120" s="697"/>
      <c r="BU120" s="163"/>
    </row>
    <row r="121" spans="2:73" ht="15.75">
      <c r="B121" s="691" t="s">
        <v>208</v>
      </c>
      <c r="C121" s="691" t="s">
        <v>826</v>
      </c>
      <c r="D121" s="691" t="s">
        <v>24</v>
      </c>
      <c r="E121" s="691" t="s">
        <v>822</v>
      </c>
      <c r="F121" s="691" t="s">
        <v>828</v>
      </c>
      <c r="G121" s="691" t="s">
        <v>823</v>
      </c>
      <c r="H121" s="691">
        <v>2013</v>
      </c>
      <c r="I121" s="644" t="s">
        <v>840</v>
      </c>
      <c r="J121" s="644"/>
      <c r="K121" s="633"/>
      <c r="L121" s="695" t="s">
        <v>750</v>
      </c>
      <c r="M121" s="696" t="s">
        <v>750</v>
      </c>
      <c r="N121" s="696">
        <v>6.05</v>
      </c>
      <c r="O121" s="696">
        <v>6.05</v>
      </c>
      <c r="P121" s="696">
        <v>6.05</v>
      </c>
      <c r="Q121" s="696">
        <v>6.05</v>
      </c>
      <c r="R121" s="696">
        <v>6.05</v>
      </c>
      <c r="S121" s="696">
        <v>6.05</v>
      </c>
      <c r="T121" s="696">
        <v>6.05</v>
      </c>
      <c r="U121" s="696">
        <v>6.05</v>
      </c>
      <c r="V121" s="696">
        <v>6.05</v>
      </c>
      <c r="W121" s="696">
        <v>6.05</v>
      </c>
      <c r="X121" s="696">
        <v>6.05</v>
      </c>
      <c r="Y121" s="696">
        <v>6.05</v>
      </c>
      <c r="Z121" s="696">
        <v>6.05</v>
      </c>
      <c r="AA121" s="696">
        <v>6.05</v>
      </c>
      <c r="AB121" s="696" t="s">
        <v>750</v>
      </c>
      <c r="AC121" s="696" t="s">
        <v>750</v>
      </c>
      <c r="AD121" s="696" t="s">
        <v>750</v>
      </c>
      <c r="AE121" s="696" t="s">
        <v>750</v>
      </c>
      <c r="AF121" s="696" t="s">
        <v>750</v>
      </c>
      <c r="AG121" s="696" t="s">
        <v>750</v>
      </c>
      <c r="AH121" s="696" t="s">
        <v>750</v>
      </c>
      <c r="AI121" s="696" t="s">
        <v>750</v>
      </c>
      <c r="AJ121" s="696" t="s">
        <v>750</v>
      </c>
      <c r="AK121" s="696" t="s">
        <v>750</v>
      </c>
      <c r="AL121" s="696" t="s">
        <v>750</v>
      </c>
      <c r="AM121" s="696" t="s">
        <v>750</v>
      </c>
      <c r="AN121" s="696" t="s">
        <v>750</v>
      </c>
      <c r="AO121" s="697" t="s">
        <v>849</v>
      </c>
      <c r="AP121" s="633"/>
      <c r="AQ121" s="695" t="s">
        <v>849</v>
      </c>
      <c r="AR121" s="696" t="s">
        <v>851</v>
      </c>
      <c r="AS121" s="696">
        <v>20830.95</v>
      </c>
      <c r="AT121" s="696">
        <v>20830.95</v>
      </c>
      <c r="AU121" s="696">
        <v>20830.95</v>
      </c>
      <c r="AV121" s="696">
        <v>20830.95</v>
      </c>
      <c r="AW121" s="696">
        <v>20830.95</v>
      </c>
      <c r="AX121" s="696">
        <v>20830.95</v>
      </c>
      <c r="AY121" s="696">
        <v>20830.95</v>
      </c>
      <c r="AZ121" s="696">
        <v>20830.95</v>
      </c>
      <c r="BA121" s="696">
        <v>20830.95</v>
      </c>
      <c r="BB121" s="696">
        <v>20830.95</v>
      </c>
      <c r="BC121" s="696">
        <v>20830.95</v>
      </c>
      <c r="BD121" s="696">
        <v>20830.95</v>
      </c>
      <c r="BE121" s="696">
        <v>20830.95</v>
      </c>
      <c r="BF121" s="696">
        <v>20830.95</v>
      </c>
      <c r="BG121" s="696" t="s">
        <v>850</v>
      </c>
      <c r="BH121" s="696" t="s">
        <v>850</v>
      </c>
      <c r="BI121" s="696" t="s">
        <v>850</v>
      </c>
      <c r="BJ121" s="696" t="s">
        <v>850</v>
      </c>
      <c r="BK121" s="696" t="s">
        <v>850</v>
      </c>
      <c r="BL121" s="696" t="s">
        <v>850</v>
      </c>
      <c r="BM121" s="696" t="s">
        <v>852</v>
      </c>
      <c r="BN121" s="696" t="s">
        <v>750</v>
      </c>
      <c r="BO121" s="696" t="s">
        <v>750</v>
      </c>
      <c r="BP121" s="696" t="s">
        <v>750</v>
      </c>
      <c r="BQ121" s="696" t="s">
        <v>750</v>
      </c>
      <c r="BR121" s="696" t="s">
        <v>750</v>
      </c>
      <c r="BS121" s="696" t="s">
        <v>750</v>
      </c>
      <c r="BT121" s="697"/>
      <c r="BU121" s="163"/>
    </row>
    <row r="122" spans="2:73" ht="15.75">
      <c r="B122" s="691" t="s">
        <v>208</v>
      </c>
      <c r="C122" s="691" t="s">
        <v>826</v>
      </c>
      <c r="D122" s="691" t="s">
        <v>842</v>
      </c>
      <c r="E122" s="691" t="s">
        <v>822</v>
      </c>
      <c r="F122" s="691" t="s">
        <v>828</v>
      </c>
      <c r="G122" s="691" t="s">
        <v>825</v>
      </c>
      <c r="H122" s="691">
        <v>2009</v>
      </c>
      <c r="I122" s="644" t="s">
        <v>840</v>
      </c>
      <c r="J122" s="644"/>
      <c r="K122" s="633"/>
      <c r="L122" s="695" t="s">
        <v>750</v>
      </c>
      <c r="M122" s="696" t="s">
        <v>750</v>
      </c>
      <c r="N122" s="696">
        <v>1.28</v>
      </c>
      <c r="O122" s="696" t="s">
        <v>750</v>
      </c>
      <c r="P122" s="696" t="s">
        <v>750</v>
      </c>
      <c r="Q122" s="696" t="s">
        <v>750</v>
      </c>
      <c r="R122" s="696" t="s">
        <v>750</v>
      </c>
      <c r="S122" s="696" t="s">
        <v>750</v>
      </c>
      <c r="T122" s="696" t="s">
        <v>750</v>
      </c>
      <c r="U122" s="696" t="s">
        <v>750</v>
      </c>
      <c r="V122" s="696" t="s">
        <v>750</v>
      </c>
      <c r="W122" s="696" t="s">
        <v>750</v>
      </c>
      <c r="X122" s="696" t="s">
        <v>750</v>
      </c>
      <c r="Y122" s="696" t="s">
        <v>750</v>
      </c>
      <c r="Z122" s="696" t="s">
        <v>750</v>
      </c>
      <c r="AA122" s="696" t="s">
        <v>750</v>
      </c>
      <c r="AB122" s="696" t="s">
        <v>750</v>
      </c>
      <c r="AC122" s="696" t="s">
        <v>750</v>
      </c>
      <c r="AD122" s="696" t="s">
        <v>750</v>
      </c>
      <c r="AE122" s="696" t="s">
        <v>750</v>
      </c>
      <c r="AF122" s="696" t="s">
        <v>750</v>
      </c>
      <c r="AG122" s="696" t="s">
        <v>750</v>
      </c>
      <c r="AH122" s="696" t="s">
        <v>750</v>
      </c>
      <c r="AI122" s="696" t="s">
        <v>750</v>
      </c>
      <c r="AJ122" s="696" t="s">
        <v>750</v>
      </c>
      <c r="AK122" s="696" t="s">
        <v>750</v>
      </c>
      <c r="AL122" s="696" t="s">
        <v>750</v>
      </c>
      <c r="AM122" s="696" t="s">
        <v>750</v>
      </c>
      <c r="AN122" s="696" t="s">
        <v>750</v>
      </c>
      <c r="AO122" s="697" t="s">
        <v>849</v>
      </c>
      <c r="AP122" s="633"/>
      <c r="AQ122" s="695" t="s">
        <v>849</v>
      </c>
      <c r="AR122" s="696" t="s">
        <v>851</v>
      </c>
      <c r="AS122" s="696">
        <v>2.04</v>
      </c>
      <c r="AT122" s="696" t="s">
        <v>749</v>
      </c>
      <c r="AU122" s="696" t="s">
        <v>749</v>
      </c>
      <c r="AV122" s="696" t="s">
        <v>749</v>
      </c>
      <c r="AW122" s="696" t="s">
        <v>749</v>
      </c>
      <c r="AX122" s="696" t="s">
        <v>749</v>
      </c>
      <c r="AY122" s="696" t="s">
        <v>749</v>
      </c>
      <c r="AZ122" s="696" t="s">
        <v>749</v>
      </c>
      <c r="BA122" s="696" t="s">
        <v>749</v>
      </c>
      <c r="BB122" s="696" t="s">
        <v>749</v>
      </c>
      <c r="BC122" s="696" t="s">
        <v>850</v>
      </c>
      <c r="BD122" s="696" t="s">
        <v>850</v>
      </c>
      <c r="BE122" s="696" t="s">
        <v>850</v>
      </c>
      <c r="BF122" s="696" t="s">
        <v>850</v>
      </c>
      <c r="BG122" s="696" t="s">
        <v>850</v>
      </c>
      <c r="BH122" s="696" t="s">
        <v>850</v>
      </c>
      <c r="BI122" s="696" t="s">
        <v>850</v>
      </c>
      <c r="BJ122" s="696" t="s">
        <v>850</v>
      </c>
      <c r="BK122" s="696" t="s">
        <v>850</v>
      </c>
      <c r="BL122" s="696" t="s">
        <v>850</v>
      </c>
      <c r="BM122" s="696" t="s">
        <v>852</v>
      </c>
      <c r="BN122" s="696" t="s">
        <v>750</v>
      </c>
      <c r="BO122" s="696" t="s">
        <v>750</v>
      </c>
      <c r="BP122" s="696" t="s">
        <v>750</v>
      </c>
      <c r="BQ122" s="696" t="s">
        <v>750</v>
      </c>
      <c r="BR122" s="696" t="s">
        <v>750</v>
      </c>
      <c r="BS122" s="696" t="s">
        <v>750</v>
      </c>
      <c r="BT122" s="697"/>
      <c r="BU122" s="163"/>
    </row>
    <row r="123" spans="2:73" ht="15.75">
      <c r="B123" s="691" t="s">
        <v>208</v>
      </c>
      <c r="C123" s="691" t="s">
        <v>826</v>
      </c>
      <c r="D123" s="691" t="s">
        <v>842</v>
      </c>
      <c r="E123" s="691" t="s">
        <v>822</v>
      </c>
      <c r="F123" s="691" t="s">
        <v>828</v>
      </c>
      <c r="G123" s="691" t="s">
        <v>825</v>
      </c>
      <c r="H123" s="691">
        <v>2011</v>
      </c>
      <c r="I123" s="644" t="s">
        <v>840</v>
      </c>
      <c r="J123" s="644"/>
      <c r="K123" s="633"/>
      <c r="L123" s="695" t="s">
        <v>750</v>
      </c>
      <c r="M123" s="696" t="s">
        <v>750</v>
      </c>
      <c r="N123" s="696">
        <v>1.28</v>
      </c>
      <c r="O123" s="696" t="s">
        <v>750</v>
      </c>
      <c r="P123" s="696" t="s">
        <v>750</v>
      </c>
      <c r="Q123" s="696" t="s">
        <v>750</v>
      </c>
      <c r="R123" s="696" t="s">
        <v>750</v>
      </c>
      <c r="S123" s="696" t="s">
        <v>750</v>
      </c>
      <c r="T123" s="696" t="s">
        <v>750</v>
      </c>
      <c r="U123" s="696" t="s">
        <v>750</v>
      </c>
      <c r="V123" s="696" t="s">
        <v>750</v>
      </c>
      <c r="W123" s="696" t="s">
        <v>750</v>
      </c>
      <c r="X123" s="696" t="s">
        <v>750</v>
      </c>
      <c r="Y123" s="696" t="s">
        <v>750</v>
      </c>
      <c r="Z123" s="696" t="s">
        <v>750</v>
      </c>
      <c r="AA123" s="696" t="s">
        <v>750</v>
      </c>
      <c r="AB123" s="696" t="s">
        <v>750</v>
      </c>
      <c r="AC123" s="696" t="s">
        <v>750</v>
      </c>
      <c r="AD123" s="696" t="s">
        <v>750</v>
      </c>
      <c r="AE123" s="696" t="s">
        <v>750</v>
      </c>
      <c r="AF123" s="696" t="s">
        <v>750</v>
      </c>
      <c r="AG123" s="696" t="s">
        <v>750</v>
      </c>
      <c r="AH123" s="696" t="s">
        <v>750</v>
      </c>
      <c r="AI123" s="696" t="s">
        <v>750</v>
      </c>
      <c r="AJ123" s="696" t="s">
        <v>750</v>
      </c>
      <c r="AK123" s="696" t="s">
        <v>750</v>
      </c>
      <c r="AL123" s="696" t="s">
        <v>750</v>
      </c>
      <c r="AM123" s="696" t="s">
        <v>750</v>
      </c>
      <c r="AN123" s="696" t="s">
        <v>750</v>
      </c>
      <c r="AO123" s="697" t="s">
        <v>849</v>
      </c>
      <c r="AP123" s="633"/>
      <c r="AQ123" s="695" t="s">
        <v>849</v>
      </c>
      <c r="AR123" s="696" t="s">
        <v>851</v>
      </c>
      <c r="AS123" s="696">
        <v>2.04</v>
      </c>
      <c r="AT123" s="696" t="s">
        <v>749</v>
      </c>
      <c r="AU123" s="696" t="s">
        <v>749</v>
      </c>
      <c r="AV123" s="696" t="s">
        <v>749</v>
      </c>
      <c r="AW123" s="696" t="s">
        <v>749</v>
      </c>
      <c r="AX123" s="696" t="s">
        <v>749</v>
      </c>
      <c r="AY123" s="696" t="s">
        <v>749</v>
      </c>
      <c r="AZ123" s="696" t="s">
        <v>749</v>
      </c>
      <c r="BA123" s="696" t="s">
        <v>749</v>
      </c>
      <c r="BB123" s="696" t="s">
        <v>749</v>
      </c>
      <c r="BC123" s="696" t="s">
        <v>850</v>
      </c>
      <c r="BD123" s="696" t="s">
        <v>850</v>
      </c>
      <c r="BE123" s="696" t="s">
        <v>850</v>
      </c>
      <c r="BF123" s="696" t="s">
        <v>850</v>
      </c>
      <c r="BG123" s="696" t="s">
        <v>850</v>
      </c>
      <c r="BH123" s="696" t="s">
        <v>850</v>
      </c>
      <c r="BI123" s="696" t="s">
        <v>850</v>
      </c>
      <c r="BJ123" s="696" t="s">
        <v>850</v>
      </c>
      <c r="BK123" s="696" t="s">
        <v>850</v>
      </c>
      <c r="BL123" s="696" t="s">
        <v>850</v>
      </c>
      <c r="BM123" s="696" t="s">
        <v>852</v>
      </c>
      <c r="BN123" s="696" t="s">
        <v>750</v>
      </c>
      <c r="BO123" s="696" t="s">
        <v>750</v>
      </c>
      <c r="BP123" s="696" t="s">
        <v>750</v>
      </c>
      <c r="BQ123" s="696" t="s">
        <v>750</v>
      </c>
      <c r="BR123" s="696" t="s">
        <v>750</v>
      </c>
      <c r="BS123" s="696" t="s">
        <v>750</v>
      </c>
      <c r="BT123" s="697"/>
      <c r="BU123" s="163"/>
    </row>
    <row r="124" spans="2:73" ht="15.75">
      <c r="B124" s="691" t="s">
        <v>208</v>
      </c>
      <c r="C124" s="691" t="s">
        <v>826</v>
      </c>
      <c r="D124" s="691" t="s">
        <v>842</v>
      </c>
      <c r="E124" s="691" t="s">
        <v>822</v>
      </c>
      <c r="F124" s="691" t="s">
        <v>828</v>
      </c>
      <c r="G124" s="691" t="s">
        <v>825</v>
      </c>
      <c r="H124" s="691">
        <v>2012</v>
      </c>
      <c r="I124" s="644" t="s">
        <v>840</v>
      </c>
      <c r="J124" s="644"/>
      <c r="K124" s="633"/>
      <c r="L124" s="695" t="s">
        <v>750</v>
      </c>
      <c r="M124" s="696" t="s">
        <v>750</v>
      </c>
      <c r="N124" s="696">
        <v>7.68</v>
      </c>
      <c r="O124" s="696" t="s">
        <v>750</v>
      </c>
      <c r="P124" s="696" t="s">
        <v>750</v>
      </c>
      <c r="Q124" s="696" t="s">
        <v>750</v>
      </c>
      <c r="R124" s="696" t="s">
        <v>750</v>
      </c>
      <c r="S124" s="696" t="s">
        <v>750</v>
      </c>
      <c r="T124" s="696" t="s">
        <v>750</v>
      </c>
      <c r="U124" s="696" t="s">
        <v>750</v>
      </c>
      <c r="V124" s="696" t="s">
        <v>750</v>
      </c>
      <c r="W124" s="696" t="s">
        <v>750</v>
      </c>
      <c r="X124" s="696" t="s">
        <v>750</v>
      </c>
      <c r="Y124" s="696" t="s">
        <v>750</v>
      </c>
      <c r="Z124" s="696" t="s">
        <v>750</v>
      </c>
      <c r="AA124" s="696" t="s">
        <v>750</v>
      </c>
      <c r="AB124" s="696" t="s">
        <v>750</v>
      </c>
      <c r="AC124" s="696" t="s">
        <v>750</v>
      </c>
      <c r="AD124" s="696" t="s">
        <v>750</v>
      </c>
      <c r="AE124" s="696" t="s">
        <v>750</v>
      </c>
      <c r="AF124" s="696" t="s">
        <v>750</v>
      </c>
      <c r="AG124" s="696" t="s">
        <v>750</v>
      </c>
      <c r="AH124" s="696" t="s">
        <v>750</v>
      </c>
      <c r="AI124" s="696" t="s">
        <v>750</v>
      </c>
      <c r="AJ124" s="696" t="s">
        <v>750</v>
      </c>
      <c r="AK124" s="696" t="s">
        <v>750</v>
      </c>
      <c r="AL124" s="696" t="s">
        <v>750</v>
      </c>
      <c r="AM124" s="696" t="s">
        <v>750</v>
      </c>
      <c r="AN124" s="696" t="s">
        <v>750</v>
      </c>
      <c r="AO124" s="697" t="s">
        <v>849</v>
      </c>
      <c r="AP124" s="633"/>
      <c r="AQ124" s="695" t="s">
        <v>849</v>
      </c>
      <c r="AR124" s="696" t="s">
        <v>851</v>
      </c>
      <c r="AS124" s="696">
        <v>12.25</v>
      </c>
      <c r="AT124" s="696" t="s">
        <v>749</v>
      </c>
      <c r="AU124" s="696" t="s">
        <v>749</v>
      </c>
      <c r="AV124" s="696" t="s">
        <v>749</v>
      </c>
      <c r="AW124" s="696" t="s">
        <v>749</v>
      </c>
      <c r="AX124" s="696" t="s">
        <v>749</v>
      </c>
      <c r="AY124" s="696" t="s">
        <v>749</v>
      </c>
      <c r="AZ124" s="696" t="s">
        <v>749</v>
      </c>
      <c r="BA124" s="696" t="s">
        <v>749</v>
      </c>
      <c r="BB124" s="696" t="s">
        <v>749</v>
      </c>
      <c r="BC124" s="696" t="s">
        <v>850</v>
      </c>
      <c r="BD124" s="696" t="s">
        <v>850</v>
      </c>
      <c r="BE124" s="696" t="s">
        <v>850</v>
      </c>
      <c r="BF124" s="696" t="s">
        <v>850</v>
      </c>
      <c r="BG124" s="696" t="s">
        <v>850</v>
      </c>
      <c r="BH124" s="696" t="s">
        <v>850</v>
      </c>
      <c r="BI124" s="696" t="s">
        <v>850</v>
      </c>
      <c r="BJ124" s="696" t="s">
        <v>850</v>
      </c>
      <c r="BK124" s="696" t="s">
        <v>850</v>
      </c>
      <c r="BL124" s="696" t="s">
        <v>850</v>
      </c>
      <c r="BM124" s="696" t="s">
        <v>852</v>
      </c>
      <c r="BN124" s="696" t="s">
        <v>750</v>
      </c>
      <c r="BO124" s="696" t="s">
        <v>750</v>
      </c>
      <c r="BP124" s="696" t="s">
        <v>750</v>
      </c>
      <c r="BQ124" s="696" t="s">
        <v>750</v>
      </c>
      <c r="BR124" s="696" t="s">
        <v>750</v>
      </c>
      <c r="BS124" s="696" t="s">
        <v>750</v>
      </c>
      <c r="BT124" s="697"/>
      <c r="BU124" s="163"/>
    </row>
    <row r="125" spans="2:73" ht="15.75">
      <c r="B125" s="691" t="s">
        <v>208</v>
      </c>
      <c r="C125" s="691" t="s">
        <v>826</v>
      </c>
      <c r="D125" s="691" t="s">
        <v>842</v>
      </c>
      <c r="E125" s="691" t="s">
        <v>822</v>
      </c>
      <c r="F125" s="691" t="s">
        <v>828</v>
      </c>
      <c r="G125" s="691" t="s">
        <v>825</v>
      </c>
      <c r="H125" s="691">
        <v>2013</v>
      </c>
      <c r="I125" s="644" t="s">
        <v>840</v>
      </c>
      <c r="J125" s="644"/>
      <c r="K125" s="633"/>
      <c r="L125" s="695" t="s">
        <v>750</v>
      </c>
      <c r="M125" s="696" t="s">
        <v>750</v>
      </c>
      <c r="N125" s="696">
        <v>2.56</v>
      </c>
      <c r="O125" s="696" t="s">
        <v>750</v>
      </c>
      <c r="P125" s="696" t="s">
        <v>750</v>
      </c>
      <c r="Q125" s="696" t="s">
        <v>750</v>
      </c>
      <c r="R125" s="696" t="s">
        <v>750</v>
      </c>
      <c r="S125" s="696" t="s">
        <v>750</v>
      </c>
      <c r="T125" s="696" t="s">
        <v>750</v>
      </c>
      <c r="U125" s="696" t="s">
        <v>750</v>
      </c>
      <c r="V125" s="696" t="s">
        <v>750</v>
      </c>
      <c r="W125" s="696" t="s">
        <v>750</v>
      </c>
      <c r="X125" s="696" t="s">
        <v>750</v>
      </c>
      <c r="Y125" s="696" t="s">
        <v>750</v>
      </c>
      <c r="Z125" s="696" t="s">
        <v>750</v>
      </c>
      <c r="AA125" s="696" t="s">
        <v>750</v>
      </c>
      <c r="AB125" s="696" t="s">
        <v>750</v>
      </c>
      <c r="AC125" s="696" t="s">
        <v>750</v>
      </c>
      <c r="AD125" s="696" t="s">
        <v>750</v>
      </c>
      <c r="AE125" s="696" t="s">
        <v>750</v>
      </c>
      <c r="AF125" s="696" t="s">
        <v>750</v>
      </c>
      <c r="AG125" s="696" t="s">
        <v>750</v>
      </c>
      <c r="AH125" s="696" t="s">
        <v>750</v>
      </c>
      <c r="AI125" s="696" t="s">
        <v>750</v>
      </c>
      <c r="AJ125" s="696" t="s">
        <v>750</v>
      </c>
      <c r="AK125" s="696" t="s">
        <v>750</v>
      </c>
      <c r="AL125" s="696" t="s">
        <v>750</v>
      </c>
      <c r="AM125" s="696" t="s">
        <v>750</v>
      </c>
      <c r="AN125" s="696" t="s">
        <v>750</v>
      </c>
      <c r="AO125" s="697" t="s">
        <v>849</v>
      </c>
      <c r="AP125" s="633"/>
      <c r="AQ125" s="695" t="s">
        <v>849</v>
      </c>
      <c r="AR125" s="696" t="s">
        <v>851</v>
      </c>
      <c r="AS125" s="696">
        <v>2.04</v>
      </c>
      <c r="AT125" s="696" t="s">
        <v>749</v>
      </c>
      <c r="AU125" s="696" t="s">
        <v>749</v>
      </c>
      <c r="AV125" s="696" t="s">
        <v>749</v>
      </c>
      <c r="AW125" s="696" t="s">
        <v>749</v>
      </c>
      <c r="AX125" s="696" t="s">
        <v>749</v>
      </c>
      <c r="AY125" s="696" t="s">
        <v>749</v>
      </c>
      <c r="AZ125" s="696" t="s">
        <v>749</v>
      </c>
      <c r="BA125" s="696" t="s">
        <v>749</v>
      </c>
      <c r="BB125" s="696" t="s">
        <v>749</v>
      </c>
      <c r="BC125" s="696" t="s">
        <v>850</v>
      </c>
      <c r="BD125" s="696" t="s">
        <v>850</v>
      </c>
      <c r="BE125" s="696" t="s">
        <v>850</v>
      </c>
      <c r="BF125" s="696" t="s">
        <v>850</v>
      </c>
      <c r="BG125" s="696" t="s">
        <v>850</v>
      </c>
      <c r="BH125" s="696" t="s">
        <v>850</v>
      </c>
      <c r="BI125" s="696" t="s">
        <v>850</v>
      </c>
      <c r="BJ125" s="696" t="s">
        <v>850</v>
      </c>
      <c r="BK125" s="696" t="s">
        <v>850</v>
      </c>
      <c r="BL125" s="696" t="s">
        <v>850</v>
      </c>
      <c r="BM125" s="696" t="s">
        <v>852</v>
      </c>
      <c r="BN125" s="696" t="s">
        <v>750</v>
      </c>
      <c r="BO125" s="696" t="s">
        <v>750</v>
      </c>
      <c r="BP125" s="696" t="s">
        <v>750</v>
      </c>
      <c r="BQ125" s="696" t="s">
        <v>750</v>
      </c>
      <c r="BR125" s="696" t="s">
        <v>750</v>
      </c>
      <c r="BS125" s="696" t="s">
        <v>750</v>
      </c>
      <c r="BT125" s="697"/>
      <c r="BU125" s="163"/>
    </row>
    <row r="126" spans="2:73" ht="15.75">
      <c r="B126" s="691" t="s">
        <v>208</v>
      </c>
      <c r="C126" s="691" t="s">
        <v>826</v>
      </c>
      <c r="D126" s="691" t="s">
        <v>843</v>
      </c>
      <c r="E126" s="691" t="s">
        <v>822</v>
      </c>
      <c r="F126" s="691" t="s">
        <v>828</v>
      </c>
      <c r="G126" s="691" t="s">
        <v>825</v>
      </c>
      <c r="H126" s="691">
        <v>2012</v>
      </c>
      <c r="I126" s="644" t="s">
        <v>840</v>
      </c>
      <c r="J126" s="644"/>
      <c r="K126" s="633"/>
      <c r="L126" s="695" t="s">
        <v>750</v>
      </c>
      <c r="M126" s="696" t="s">
        <v>750</v>
      </c>
      <c r="N126" s="696" t="s">
        <v>750</v>
      </c>
      <c r="O126" s="696" t="s">
        <v>750</v>
      </c>
      <c r="P126" s="696" t="s">
        <v>750</v>
      </c>
      <c r="Q126" s="696" t="s">
        <v>750</v>
      </c>
      <c r="R126" s="696" t="s">
        <v>750</v>
      </c>
      <c r="S126" s="696" t="s">
        <v>750</v>
      </c>
      <c r="T126" s="696" t="s">
        <v>750</v>
      </c>
      <c r="U126" s="696" t="s">
        <v>750</v>
      </c>
      <c r="V126" s="696" t="s">
        <v>750</v>
      </c>
      <c r="W126" s="696" t="s">
        <v>750</v>
      </c>
      <c r="X126" s="696" t="s">
        <v>750</v>
      </c>
      <c r="Y126" s="696" t="s">
        <v>750</v>
      </c>
      <c r="Z126" s="696" t="s">
        <v>750</v>
      </c>
      <c r="AA126" s="696" t="s">
        <v>750</v>
      </c>
      <c r="AB126" s="696" t="s">
        <v>750</v>
      </c>
      <c r="AC126" s="696" t="s">
        <v>750</v>
      </c>
      <c r="AD126" s="696" t="s">
        <v>750</v>
      </c>
      <c r="AE126" s="696" t="s">
        <v>750</v>
      </c>
      <c r="AF126" s="696" t="s">
        <v>750</v>
      </c>
      <c r="AG126" s="696" t="s">
        <v>750</v>
      </c>
      <c r="AH126" s="696" t="s">
        <v>750</v>
      </c>
      <c r="AI126" s="696" t="s">
        <v>750</v>
      </c>
      <c r="AJ126" s="696" t="s">
        <v>750</v>
      </c>
      <c r="AK126" s="696" t="s">
        <v>750</v>
      </c>
      <c r="AL126" s="696" t="s">
        <v>750</v>
      </c>
      <c r="AM126" s="696" t="s">
        <v>750</v>
      </c>
      <c r="AN126" s="696" t="s">
        <v>750</v>
      </c>
      <c r="AO126" s="697" t="s">
        <v>849</v>
      </c>
      <c r="AP126" s="633"/>
      <c r="AQ126" s="695" t="s">
        <v>849</v>
      </c>
      <c r="AR126" s="696" t="s">
        <v>851</v>
      </c>
      <c r="AS126" s="696" t="s">
        <v>749</v>
      </c>
      <c r="AT126" s="696" t="s">
        <v>749</v>
      </c>
      <c r="AU126" s="696" t="s">
        <v>749</v>
      </c>
      <c r="AV126" s="696" t="s">
        <v>749</v>
      </c>
      <c r="AW126" s="696" t="s">
        <v>749</v>
      </c>
      <c r="AX126" s="696" t="s">
        <v>749</v>
      </c>
      <c r="AY126" s="696" t="s">
        <v>749</v>
      </c>
      <c r="AZ126" s="696" t="s">
        <v>749</v>
      </c>
      <c r="BA126" s="696" t="s">
        <v>749</v>
      </c>
      <c r="BB126" s="696" t="s">
        <v>749</v>
      </c>
      <c r="BC126" s="696" t="s">
        <v>850</v>
      </c>
      <c r="BD126" s="696" t="s">
        <v>850</v>
      </c>
      <c r="BE126" s="696" t="s">
        <v>850</v>
      </c>
      <c r="BF126" s="696" t="s">
        <v>850</v>
      </c>
      <c r="BG126" s="696" t="s">
        <v>850</v>
      </c>
      <c r="BH126" s="696" t="s">
        <v>850</v>
      </c>
      <c r="BI126" s="696" t="s">
        <v>850</v>
      </c>
      <c r="BJ126" s="696" t="s">
        <v>850</v>
      </c>
      <c r="BK126" s="696" t="s">
        <v>850</v>
      </c>
      <c r="BL126" s="696" t="s">
        <v>850</v>
      </c>
      <c r="BM126" s="696" t="s">
        <v>852</v>
      </c>
      <c r="BN126" s="696" t="s">
        <v>750</v>
      </c>
      <c r="BO126" s="696" t="s">
        <v>750</v>
      </c>
      <c r="BP126" s="696" t="s">
        <v>750</v>
      </c>
      <c r="BQ126" s="696" t="s">
        <v>750</v>
      </c>
      <c r="BR126" s="696" t="s">
        <v>750</v>
      </c>
      <c r="BS126" s="696" t="s">
        <v>750</v>
      </c>
      <c r="BT126" s="697"/>
      <c r="BU126" s="163"/>
    </row>
    <row r="127" spans="2:73" ht="15.75">
      <c r="B127" s="691" t="s">
        <v>208</v>
      </c>
      <c r="C127" s="691" t="s">
        <v>826</v>
      </c>
      <c r="D127" s="691" t="s">
        <v>843</v>
      </c>
      <c r="E127" s="691" t="s">
        <v>822</v>
      </c>
      <c r="F127" s="691" t="s">
        <v>828</v>
      </c>
      <c r="G127" s="691" t="s">
        <v>825</v>
      </c>
      <c r="H127" s="691">
        <v>2013</v>
      </c>
      <c r="I127" s="644" t="s">
        <v>840</v>
      </c>
      <c r="J127" s="644"/>
      <c r="K127" s="633"/>
      <c r="L127" s="695" t="s">
        <v>750</v>
      </c>
      <c r="M127" s="696" t="s">
        <v>750</v>
      </c>
      <c r="N127" s="696" t="s">
        <v>750</v>
      </c>
      <c r="O127" s="696" t="s">
        <v>750</v>
      </c>
      <c r="P127" s="696" t="s">
        <v>750</v>
      </c>
      <c r="Q127" s="696" t="s">
        <v>750</v>
      </c>
      <c r="R127" s="696" t="s">
        <v>750</v>
      </c>
      <c r="S127" s="696" t="s">
        <v>750</v>
      </c>
      <c r="T127" s="696" t="s">
        <v>750</v>
      </c>
      <c r="U127" s="696" t="s">
        <v>750</v>
      </c>
      <c r="V127" s="696" t="s">
        <v>750</v>
      </c>
      <c r="W127" s="696" t="s">
        <v>750</v>
      </c>
      <c r="X127" s="696" t="s">
        <v>750</v>
      </c>
      <c r="Y127" s="696" t="s">
        <v>750</v>
      </c>
      <c r="Z127" s="696" t="s">
        <v>750</v>
      </c>
      <c r="AA127" s="696" t="s">
        <v>750</v>
      </c>
      <c r="AB127" s="696" t="s">
        <v>750</v>
      </c>
      <c r="AC127" s="696" t="s">
        <v>750</v>
      </c>
      <c r="AD127" s="696" t="s">
        <v>750</v>
      </c>
      <c r="AE127" s="696" t="s">
        <v>750</v>
      </c>
      <c r="AF127" s="696" t="s">
        <v>750</v>
      </c>
      <c r="AG127" s="696" t="s">
        <v>750</v>
      </c>
      <c r="AH127" s="696" t="s">
        <v>750</v>
      </c>
      <c r="AI127" s="696" t="s">
        <v>750</v>
      </c>
      <c r="AJ127" s="696" t="s">
        <v>750</v>
      </c>
      <c r="AK127" s="696" t="s">
        <v>750</v>
      </c>
      <c r="AL127" s="696" t="s">
        <v>750</v>
      </c>
      <c r="AM127" s="696" t="s">
        <v>750</v>
      </c>
      <c r="AN127" s="696" t="s">
        <v>750</v>
      </c>
      <c r="AO127" s="697" t="s">
        <v>849</v>
      </c>
      <c r="AP127" s="633"/>
      <c r="AQ127" s="695" t="s">
        <v>849</v>
      </c>
      <c r="AR127" s="696" t="s">
        <v>851</v>
      </c>
      <c r="AS127" s="696" t="s">
        <v>749</v>
      </c>
      <c r="AT127" s="696" t="s">
        <v>749</v>
      </c>
      <c r="AU127" s="696" t="s">
        <v>749</v>
      </c>
      <c r="AV127" s="696" t="s">
        <v>749</v>
      </c>
      <c r="AW127" s="696" t="s">
        <v>749</v>
      </c>
      <c r="AX127" s="696" t="s">
        <v>749</v>
      </c>
      <c r="AY127" s="696" t="s">
        <v>749</v>
      </c>
      <c r="AZ127" s="696" t="s">
        <v>749</v>
      </c>
      <c r="BA127" s="696" t="s">
        <v>749</v>
      </c>
      <c r="BB127" s="696" t="s">
        <v>749</v>
      </c>
      <c r="BC127" s="696" t="s">
        <v>850</v>
      </c>
      <c r="BD127" s="696" t="s">
        <v>850</v>
      </c>
      <c r="BE127" s="696" t="s">
        <v>850</v>
      </c>
      <c r="BF127" s="696" t="s">
        <v>850</v>
      </c>
      <c r="BG127" s="696" t="s">
        <v>850</v>
      </c>
      <c r="BH127" s="696" t="s">
        <v>850</v>
      </c>
      <c r="BI127" s="696" t="s">
        <v>850</v>
      </c>
      <c r="BJ127" s="696" t="s">
        <v>850</v>
      </c>
      <c r="BK127" s="696" t="s">
        <v>850</v>
      </c>
      <c r="BL127" s="696" t="s">
        <v>850</v>
      </c>
      <c r="BM127" s="696" t="s">
        <v>852</v>
      </c>
      <c r="BN127" s="696" t="s">
        <v>750</v>
      </c>
      <c r="BO127" s="696" t="s">
        <v>750</v>
      </c>
      <c r="BP127" s="696" t="s">
        <v>750</v>
      </c>
      <c r="BQ127" s="696" t="s">
        <v>750</v>
      </c>
      <c r="BR127" s="696" t="s">
        <v>750</v>
      </c>
      <c r="BS127" s="696" t="s">
        <v>750</v>
      </c>
      <c r="BT127" s="697"/>
      <c r="BU127" s="163"/>
    </row>
    <row r="128" spans="2:73" ht="15.75">
      <c r="B128" s="691" t="s">
        <v>208</v>
      </c>
      <c r="C128" s="691" t="s">
        <v>826</v>
      </c>
      <c r="D128" s="691" t="s">
        <v>22</v>
      </c>
      <c r="E128" s="691" t="s">
        <v>822</v>
      </c>
      <c r="F128" s="691" t="s">
        <v>828</v>
      </c>
      <c r="G128" s="691" t="s">
        <v>823</v>
      </c>
      <c r="H128" s="691">
        <v>2012</v>
      </c>
      <c r="I128" s="644" t="s">
        <v>840</v>
      </c>
      <c r="J128" s="644"/>
      <c r="K128" s="633"/>
      <c r="L128" s="695" t="s">
        <v>750</v>
      </c>
      <c r="M128" s="696">
        <v>104.77</v>
      </c>
      <c r="N128" s="696">
        <v>104.77</v>
      </c>
      <c r="O128" s="696">
        <v>101.85</v>
      </c>
      <c r="P128" s="696">
        <v>101.85</v>
      </c>
      <c r="Q128" s="696">
        <v>101.85</v>
      </c>
      <c r="R128" s="696">
        <v>89.68</v>
      </c>
      <c r="S128" s="696">
        <v>87.83</v>
      </c>
      <c r="T128" s="696">
        <v>87.83</v>
      </c>
      <c r="U128" s="696">
        <v>80.760000000000005</v>
      </c>
      <c r="V128" s="696">
        <v>69.42</v>
      </c>
      <c r="W128" s="696">
        <v>44.12</v>
      </c>
      <c r="X128" s="696">
        <v>43.09</v>
      </c>
      <c r="Y128" s="696">
        <v>17.95</v>
      </c>
      <c r="Z128" s="696">
        <v>13.78</v>
      </c>
      <c r="AA128" s="696">
        <v>13.78</v>
      </c>
      <c r="AB128" s="696" t="s">
        <v>750</v>
      </c>
      <c r="AC128" s="696" t="s">
        <v>750</v>
      </c>
      <c r="AD128" s="696" t="s">
        <v>750</v>
      </c>
      <c r="AE128" s="696" t="s">
        <v>750</v>
      </c>
      <c r="AF128" s="696" t="s">
        <v>750</v>
      </c>
      <c r="AG128" s="696" t="s">
        <v>750</v>
      </c>
      <c r="AH128" s="696" t="s">
        <v>750</v>
      </c>
      <c r="AI128" s="696" t="s">
        <v>750</v>
      </c>
      <c r="AJ128" s="696" t="s">
        <v>750</v>
      </c>
      <c r="AK128" s="696" t="s">
        <v>750</v>
      </c>
      <c r="AL128" s="696" t="s">
        <v>750</v>
      </c>
      <c r="AM128" s="696" t="s">
        <v>750</v>
      </c>
      <c r="AN128" s="696" t="s">
        <v>750</v>
      </c>
      <c r="AO128" s="697" t="s">
        <v>849</v>
      </c>
      <c r="AP128" s="633"/>
      <c r="AQ128" s="695" t="s">
        <v>849</v>
      </c>
      <c r="AR128" s="696">
        <v>626453.69999999995</v>
      </c>
      <c r="AS128" s="696">
        <v>626453.69999999995</v>
      </c>
      <c r="AT128" s="696">
        <v>615906.81000000006</v>
      </c>
      <c r="AU128" s="696">
        <v>615906.81000000006</v>
      </c>
      <c r="AV128" s="696">
        <v>615906.81000000006</v>
      </c>
      <c r="AW128" s="696">
        <v>573377.9</v>
      </c>
      <c r="AX128" s="696">
        <v>565372.77</v>
      </c>
      <c r="AY128" s="696">
        <v>565372.77</v>
      </c>
      <c r="AZ128" s="696">
        <v>543804.88</v>
      </c>
      <c r="BA128" s="696">
        <v>495264.54</v>
      </c>
      <c r="BB128" s="696">
        <v>385108.46</v>
      </c>
      <c r="BC128" s="696">
        <v>382363.42</v>
      </c>
      <c r="BD128" s="696">
        <v>244069.51</v>
      </c>
      <c r="BE128" s="696">
        <v>229016.44</v>
      </c>
      <c r="BF128" s="696">
        <v>229016.44</v>
      </c>
      <c r="BG128" s="696">
        <v>76817.289999999994</v>
      </c>
      <c r="BH128" s="696" t="s">
        <v>850</v>
      </c>
      <c r="BI128" s="696" t="s">
        <v>850</v>
      </c>
      <c r="BJ128" s="696" t="s">
        <v>850</v>
      </c>
      <c r="BK128" s="696" t="s">
        <v>850</v>
      </c>
      <c r="BL128" s="696" t="s">
        <v>850</v>
      </c>
      <c r="BM128" s="696" t="s">
        <v>852</v>
      </c>
      <c r="BN128" s="696" t="s">
        <v>750</v>
      </c>
      <c r="BO128" s="696" t="s">
        <v>750</v>
      </c>
      <c r="BP128" s="696" t="s">
        <v>750</v>
      </c>
      <c r="BQ128" s="696" t="s">
        <v>750</v>
      </c>
      <c r="BR128" s="696" t="s">
        <v>750</v>
      </c>
      <c r="BS128" s="696" t="s">
        <v>750</v>
      </c>
      <c r="BT128" s="697"/>
      <c r="BU128" s="163"/>
    </row>
    <row r="129" spans="2:73" ht="15.75">
      <c r="B129" s="691" t="s">
        <v>208</v>
      </c>
      <c r="C129" s="691" t="s">
        <v>826</v>
      </c>
      <c r="D129" s="691" t="s">
        <v>22</v>
      </c>
      <c r="E129" s="691" t="s">
        <v>822</v>
      </c>
      <c r="F129" s="691" t="s">
        <v>828</v>
      </c>
      <c r="G129" s="691" t="s">
        <v>823</v>
      </c>
      <c r="H129" s="691">
        <v>2013</v>
      </c>
      <c r="I129" s="644" t="s">
        <v>840</v>
      </c>
      <c r="J129" s="644"/>
      <c r="K129" s="633"/>
      <c r="L129" s="695" t="s">
        <v>750</v>
      </c>
      <c r="M129" s="696" t="s">
        <v>750</v>
      </c>
      <c r="N129" s="696">
        <v>2947.83</v>
      </c>
      <c r="O129" s="696">
        <v>2855.83</v>
      </c>
      <c r="P129" s="696">
        <v>2838.09</v>
      </c>
      <c r="Q129" s="696">
        <v>2775.46</v>
      </c>
      <c r="R129" s="696">
        <v>2524.54</v>
      </c>
      <c r="S129" s="696">
        <v>2408.5</v>
      </c>
      <c r="T129" s="696">
        <v>2408.5</v>
      </c>
      <c r="U129" s="696">
        <v>2406.92</v>
      </c>
      <c r="V129" s="696">
        <v>2287.35</v>
      </c>
      <c r="W129" s="696">
        <v>1811.64</v>
      </c>
      <c r="X129" s="696">
        <v>1241.25</v>
      </c>
      <c r="Y129" s="696">
        <v>1228.1500000000001</v>
      </c>
      <c r="Z129" s="696">
        <v>675.49</v>
      </c>
      <c r="AA129" s="696">
        <v>360.61</v>
      </c>
      <c r="AB129" s="696">
        <v>360.61</v>
      </c>
      <c r="AC129" s="696">
        <v>315.27</v>
      </c>
      <c r="AD129" s="696">
        <v>119.18</v>
      </c>
      <c r="AE129" s="696">
        <v>115.64</v>
      </c>
      <c r="AF129" s="696">
        <v>115.64</v>
      </c>
      <c r="AG129" s="696">
        <v>115.64</v>
      </c>
      <c r="AH129" s="696" t="s">
        <v>750</v>
      </c>
      <c r="AI129" s="696" t="s">
        <v>750</v>
      </c>
      <c r="AJ129" s="696" t="s">
        <v>750</v>
      </c>
      <c r="AK129" s="696" t="s">
        <v>750</v>
      </c>
      <c r="AL129" s="696" t="s">
        <v>750</v>
      </c>
      <c r="AM129" s="696" t="s">
        <v>750</v>
      </c>
      <c r="AN129" s="696" t="s">
        <v>750</v>
      </c>
      <c r="AO129" s="697" t="s">
        <v>849</v>
      </c>
      <c r="AP129" s="633"/>
      <c r="AQ129" s="695" t="s">
        <v>849</v>
      </c>
      <c r="AR129" s="696" t="s">
        <v>851</v>
      </c>
      <c r="AS129" s="696">
        <v>16367573.869999999</v>
      </c>
      <c r="AT129" s="696">
        <v>16081472.52</v>
      </c>
      <c r="AU129" s="696">
        <v>16026304.43</v>
      </c>
      <c r="AV129" s="696">
        <v>15831594.42</v>
      </c>
      <c r="AW129" s="696">
        <v>14987208.210000001</v>
      </c>
      <c r="AX129" s="696">
        <v>14408587.35</v>
      </c>
      <c r="AY129" s="696">
        <v>14408587.35</v>
      </c>
      <c r="AZ129" s="696">
        <v>14355091.24</v>
      </c>
      <c r="BA129" s="696">
        <v>13955333.710000001</v>
      </c>
      <c r="BB129" s="696">
        <v>10888140.609999999</v>
      </c>
      <c r="BC129" s="696">
        <v>6761355.0700000003</v>
      </c>
      <c r="BD129" s="696">
        <v>6317794.0300000003</v>
      </c>
      <c r="BE129" s="696">
        <v>3221817.77</v>
      </c>
      <c r="BF129" s="696">
        <v>2242421.0699999998</v>
      </c>
      <c r="BG129" s="696">
        <v>2242421.0699999998</v>
      </c>
      <c r="BH129" s="696">
        <v>1871003.01</v>
      </c>
      <c r="BI129" s="696">
        <v>341537.29</v>
      </c>
      <c r="BJ129" s="696">
        <v>332979.55</v>
      </c>
      <c r="BK129" s="696">
        <v>332979.55</v>
      </c>
      <c r="BL129" s="696">
        <v>332979.55</v>
      </c>
      <c r="BM129" s="696" t="s">
        <v>852</v>
      </c>
      <c r="BN129" s="696" t="s">
        <v>750</v>
      </c>
      <c r="BO129" s="696" t="s">
        <v>750</v>
      </c>
      <c r="BP129" s="696" t="s">
        <v>750</v>
      </c>
      <c r="BQ129" s="696" t="s">
        <v>750</v>
      </c>
      <c r="BR129" s="696" t="s">
        <v>750</v>
      </c>
      <c r="BS129" s="696" t="s">
        <v>750</v>
      </c>
      <c r="BT129" s="697"/>
      <c r="BU129" s="163"/>
    </row>
    <row r="130" spans="2:73" ht="15.75">
      <c r="B130" s="691" t="s">
        <v>208</v>
      </c>
      <c r="C130" s="691" t="s">
        <v>826</v>
      </c>
      <c r="D130" s="691" t="s">
        <v>844</v>
      </c>
      <c r="E130" s="691" t="s">
        <v>822</v>
      </c>
      <c r="F130" s="691" t="s">
        <v>828</v>
      </c>
      <c r="G130" s="691" t="s">
        <v>823</v>
      </c>
      <c r="H130" s="691">
        <v>2013</v>
      </c>
      <c r="I130" s="644" t="s">
        <v>840</v>
      </c>
      <c r="J130" s="644"/>
      <c r="K130" s="633"/>
      <c r="L130" s="695" t="s">
        <v>750</v>
      </c>
      <c r="M130" s="696" t="s">
        <v>750</v>
      </c>
      <c r="N130" s="696">
        <v>452.64</v>
      </c>
      <c r="O130" s="696">
        <v>452.64</v>
      </c>
      <c r="P130" s="696">
        <v>446.58</v>
      </c>
      <c r="Q130" s="696">
        <v>414.18</v>
      </c>
      <c r="R130" s="696">
        <v>176.77</v>
      </c>
      <c r="S130" s="696">
        <v>176.77</v>
      </c>
      <c r="T130" s="696">
        <v>176.77</v>
      </c>
      <c r="U130" s="696">
        <v>176.77</v>
      </c>
      <c r="V130" s="696">
        <v>176.77</v>
      </c>
      <c r="W130" s="696">
        <v>176.77</v>
      </c>
      <c r="X130" s="696">
        <v>169.55</v>
      </c>
      <c r="Y130" s="696">
        <v>167.08</v>
      </c>
      <c r="Z130" s="696" t="s">
        <v>750</v>
      </c>
      <c r="AA130" s="696" t="s">
        <v>750</v>
      </c>
      <c r="AB130" s="696" t="s">
        <v>750</v>
      </c>
      <c r="AC130" s="696" t="s">
        <v>750</v>
      </c>
      <c r="AD130" s="696" t="s">
        <v>750</v>
      </c>
      <c r="AE130" s="696" t="s">
        <v>750</v>
      </c>
      <c r="AF130" s="696" t="s">
        <v>750</v>
      </c>
      <c r="AG130" s="696" t="s">
        <v>750</v>
      </c>
      <c r="AH130" s="696" t="s">
        <v>750</v>
      </c>
      <c r="AI130" s="696" t="s">
        <v>750</v>
      </c>
      <c r="AJ130" s="696" t="s">
        <v>750</v>
      </c>
      <c r="AK130" s="696" t="s">
        <v>750</v>
      </c>
      <c r="AL130" s="696" t="s">
        <v>750</v>
      </c>
      <c r="AM130" s="696" t="s">
        <v>750</v>
      </c>
      <c r="AN130" s="696" t="s">
        <v>750</v>
      </c>
      <c r="AO130" s="697" t="s">
        <v>849</v>
      </c>
      <c r="AP130" s="633"/>
      <c r="AQ130" s="695" t="s">
        <v>849</v>
      </c>
      <c r="AR130" s="696" t="s">
        <v>851</v>
      </c>
      <c r="AS130" s="696">
        <v>1442488.62</v>
      </c>
      <c r="AT130" s="696">
        <v>1442488.62</v>
      </c>
      <c r="AU130" s="696">
        <v>1420164.9</v>
      </c>
      <c r="AV130" s="696">
        <v>1300853.1399999999</v>
      </c>
      <c r="AW130" s="696">
        <v>586963</v>
      </c>
      <c r="AX130" s="696">
        <v>586963</v>
      </c>
      <c r="AY130" s="696">
        <v>586963</v>
      </c>
      <c r="AZ130" s="696">
        <v>586963</v>
      </c>
      <c r="BA130" s="696">
        <v>586963</v>
      </c>
      <c r="BB130" s="696">
        <v>586963</v>
      </c>
      <c r="BC130" s="696">
        <v>521429.88</v>
      </c>
      <c r="BD130" s="696">
        <v>511193.5</v>
      </c>
      <c r="BE130" s="696" t="s">
        <v>850</v>
      </c>
      <c r="BF130" s="696" t="s">
        <v>850</v>
      </c>
      <c r="BG130" s="696" t="s">
        <v>850</v>
      </c>
      <c r="BH130" s="696" t="s">
        <v>850</v>
      </c>
      <c r="BI130" s="696" t="s">
        <v>850</v>
      </c>
      <c r="BJ130" s="696" t="s">
        <v>850</v>
      </c>
      <c r="BK130" s="696" t="s">
        <v>850</v>
      </c>
      <c r="BL130" s="696" t="s">
        <v>850</v>
      </c>
      <c r="BM130" s="696" t="s">
        <v>852</v>
      </c>
      <c r="BN130" s="696" t="s">
        <v>750</v>
      </c>
      <c r="BO130" s="696" t="s">
        <v>750</v>
      </c>
      <c r="BP130" s="696" t="s">
        <v>750</v>
      </c>
      <c r="BQ130" s="696" t="s">
        <v>750</v>
      </c>
      <c r="BR130" s="696" t="s">
        <v>750</v>
      </c>
      <c r="BS130" s="696" t="s">
        <v>750</v>
      </c>
      <c r="BT130" s="697"/>
      <c r="BU130" s="163"/>
    </row>
    <row r="131" spans="2:73" ht="15.75">
      <c r="B131" s="691" t="s">
        <v>208</v>
      </c>
      <c r="C131" s="691" t="s">
        <v>821</v>
      </c>
      <c r="D131" s="691" t="s">
        <v>845</v>
      </c>
      <c r="E131" s="691" t="s">
        <v>822</v>
      </c>
      <c r="F131" s="691" t="s">
        <v>29</v>
      </c>
      <c r="G131" s="691" t="s">
        <v>823</v>
      </c>
      <c r="H131" s="691">
        <v>2013</v>
      </c>
      <c r="I131" s="644" t="s">
        <v>840</v>
      </c>
      <c r="J131" s="644"/>
      <c r="K131" s="633"/>
      <c r="L131" s="695" t="s">
        <v>750</v>
      </c>
      <c r="M131" s="696" t="s">
        <v>750</v>
      </c>
      <c r="N131" s="696">
        <v>20.88</v>
      </c>
      <c r="O131" s="696">
        <v>20.88</v>
      </c>
      <c r="P131" s="696">
        <v>20.13</v>
      </c>
      <c r="Q131" s="696">
        <v>17.260000000000002</v>
      </c>
      <c r="R131" s="696">
        <v>17.260000000000002</v>
      </c>
      <c r="S131" s="696">
        <v>17.260000000000002</v>
      </c>
      <c r="T131" s="696">
        <v>17.260000000000002</v>
      </c>
      <c r="U131" s="696">
        <v>17.23</v>
      </c>
      <c r="V131" s="696">
        <v>12.89</v>
      </c>
      <c r="W131" s="696">
        <v>12.89</v>
      </c>
      <c r="X131" s="696">
        <v>10.35</v>
      </c>
      <c r="Y131" s="696">
        <v>10.35</v>
      </c>
      <c r="Z131" s="696">
        <v>10.35</v>
      </c>
      <c r="AA131" s="696">
        <v>10.34</v>
      </c>
      <c r="AB131" s="696">
        <v>10.34</v>
      </c>
      <c r="AC131" s="696">
        <v>10.33</v>
      </c>
      <c r="AD131" s="696">
        <v>10.01</v>
      </c>
      <c r="AE131" s="696">
        <v>5.87</v>
      </c>
      <c r="AF131" s="696">
        <v>5.87</v>
      </c>
      <c r="AG131" s="696">
        <v>5.87</v>
      </c>
      <c r="AH131" s="696" t="s">
        <v>750</v>
      </c>
      <c r="AI131" s="696" t="s">
        <v>750</v>
      </c>
      <c r="AJ131" s="696" t="s">
        <v>750</v>
      </c>
      <c r="AK131" s="696" t="s">
        <v>750</v>
      </c>
      <c r="AL131" s="696" t="s">
        <v>750</v>
      </c>
      <c r="AM131" s="696" t="s">
        <v>750</v>
      </c>
      <c r="AN131" s="696" t="s">
        <v>750</v>
      </c>
      <c r="AO131" s="697" t="s">
        <v>849</v>
      </c>
      <c r="AP131" s="633"/>
      <c r="AQ131" s="695" t="s">
        <v>849</v>
      </c>
      <c r="AR131" s="696" t="s">
        <v>851</v>
      </c>
      <c r="AS131" s="696">
        <v>311605.62</v>
      </c>
      <c r="AT131" s="696">
        <v>311605.62</v>
      </c>
      <c r="AU131" s="696">
        <v>299597.62</v>
      </c>
      <c r="AV131" s="696">
        <v>253821.01</v>
      </c>
      <c r="AW131" s="696">
        <v>253821.01</v>
      </c>
      <c r="AX131" s="696">
        <v>253821.01</v>
      </c>
      <c r="AY131" s="696">
        <v>253821.01</v>
      </c>
      <c r="AZ131" s="696">
        <v>253609.48</v>
      </c>
      <c r="BA131" s="696">
        <v>184416.72</v>
      </c>
      <c r="BB131" s="696">
        <v>184416.72</v>
      </c>
      <c r="BC131" s="696">
        <v>167680.19</v>
      </c>
      <c r="BD131" s="696">
        <v>165292.35</v>
      </c>
      <c r="BE131" s="696">
        <v>165292.35</v>
      </c>
      <c r="BF131" s="696">
        <v>164612.85999999999</v>
      </c>
      <c r="BG131" s="696">
        <v>164612.85999999999</v>
      </c>
      <c r="BH131" s="696">
        <v>164473.54</v>
      </c>
      <c r="BI131" s="696">
        <v>159391.09</v>
      </c>
      <c r="BJ131" s="696">
        <v>93559.039999999994</v>
      </c>
      <c r="BK131" s="696">
        <v>93559.039999999994</v>
      </c>
      <c r="BL131" s="696">
        <v>93559.039999999994</v>
      </c>
      <c r="BM131" s="696" t="s">
        <v>852</v>
      </c>
      <c r="BN131" s="696" t="s">
        <v>750</v>
      </c>
      <c r="BO131" s="696" t="s">
        <v>750</v>
      </c>
      <c r="BP131" s="696" t="s">
        <v>750</v>
      </c>
      <c r="BQ131" s="696" t="s">
        <v>750</v>
      </c>
      <c r="BR131" s="696" t="s">
        <v>750</v>
      </c>
      <c r="BS131" s="696" t="s">
        <v>750</v>
      </c>
      <c r="BT131" s="697"/>
      <c r="BU131" s="163"/>
    </row>
    <row r="132" spans="2:73" ht="15.75">
      <c r="B132" s="691" t="s">
        <v>208</v>
      </c>
      <c r="C132" s="691" t="s">
        <v>821</v>
      </c>
      <c r="D132" s="691" t="s">
        <v>2</v>
      </c>
      <c r="E132" s="691" t="s">
        <v>822</v>
      </c>
      <c r="F132" s="691" t="s">
        <v>29</v>
      </c>
      <c r="G132" s="691" t="s">
        <v>823</v>
      </c>
      <c r="H132" s="691">
        <v>2013</v>
      </c>
      <c r="I132" s="644" t="s">
        <v>840</v>
      </c>
      <c r="J132" s="644"/>
      <c r="K132" s="633"/>
      <c r="L132" s="695" t="s">
        <v>750</v>
      </c>
      <c r="M132" s="696" t="s">
        <v>750</v>
      </c>
      <c r="N132" s="696">
        <v>36.880000000000003</v>
      </c>
      <c r="O132" s="696">
        <v>36.880000000000003</v>
      </c>
      <c r="P132" s="696">
        <v>36.880000000000003</v>
      </c>
      <c r="Q132" s="696">
        <v>36.880000000000003</v>
      </c>
      <c r="R132" s="696" t="s">
        <v>750</v>
      </c>
      <c r="S132" s="696" t="s">
        <v>750</v>
      </c>
      <c r="T132" s="696" t="s">
        <v>750</v>
      </c>
      <c r="U132" s="696" t="s">
        <v>750</v>
      </c>
      <c r="V132" s="696" t="s">
        <v>750</v>
      </c>
      <c r="W132" s="696" t="s">
        <v>750</v>
      </c>
      <c r="X132" s="696" t="s">
        <v>750</v>
      </c>
      <c r="Y132" s="696" t="s">
        <v>750</v>
      </c>
      <c r="Z132" s="696" t="s">
        <v>750</v>
      </c>
      <c r="AA132" s="696" t="s">
        <v>750</v>
      </c>
      <c r="AB132" s="696" t="s">
        <v>750</v>
      </c>
      <c r="AC132" s="696" t="s">
        <v>750</v>
      </c>
      <c r="AD132" s="696" t="s">
        <v>750</v>
      </c>
      <c r="AE132" s="696" t="s">
        <v>750</v>
      </c>
      <c r="AF132" s="696" t="s">
        <v>750</v>
      </c>
      <c r="AG132" s="696" t="s">
        <v>750</v>
      </c>
      <c r="AH132" s="696" t="s">
        <v>750</v>
      </c>
      <c r="AI132" s="696" t="s">
        <v>750</v>
      </c>
      <c r="AJ132" s="696" t="s">
        <v>750</v>
      </c>
      <c r="AK132" s="696" t="s">
        <v>750</v>
      </c>
      <c r="AL132" s="696" t="s">
        <v>750</v>
      </c>
      <c r="AM132" s="696" t="s">
        <v>750</v>
      </c>
      <c r="AN132" s="696" t="s">
        <v>750</v>
      </c>
      <c r="AO132" s="697" t="s">
        <v>849</v>
      </c>
      <c r="AP132" s="633"/>
      <c r="AQ132" s="695" t="s">
        <v>849</v>
      </c>
      <c r="AR132" s="696" t="s">
        <v>851</v>
      </c>
      <c r="AS132" s="696">
        <v>65760.3</v>
      </c>
      <c r="AT132" s="696">
        <v>65760.3</v>
      </c>
      <c r="AU132" s="696">
        <v>65760.3</v>
      </c>
      <c r="AV132" s="696">
        <v>65760.3</v>
      </c>
      <c r="AW132" s="696" t="s">
        <v>749</v>
      </c>
      <c r="AX132" s="696" t="s">
        <v>749</v>
      </c>
      <c r="AY132" s="696" t="s">
        <v>749</v>
      </c>
      <c r="AZ132" s="696" t="s">
        <v>749</v>
      </c>
      <c r="BA132" s="696" t="s">
        <v>749</v>
      </c>
      <c r="BB132" s="696" t="s">
        <v>749</v>
      </c>
      <c r="BC132" s="696" t="s">
        <v>850</v>
      </c>
      <c r="BD132" s="696" t="s">
        <v>850</v>
      </c>
      <c r="BE132" s="696" t="s">
        <v>850</v>
      </c>
      <c r="BF132" s="696" t="s">
        <v>850</v>
      </c>
      <c r="BG132" s="696" t="s">
        <v>850</v>
      </c>
      <c r="BH132" s="696" t="s">
        <v>850</v>
      </c>
      <c r="BI132" s="696" t="s">
        <v>850</v>
      </c>
      <c r="BJ132" s="696" t="s">
        <v>850</v>
      </c>
      <c r="BK132" s="696" t="s">
        <v>850</v>
      </c>
      <c r="BL132" s="696" t="s">
        <v>850</v>
      </c>
      <c r="BM132" s="696" t="s">
        <v>852</v>
      </c>
      <c r="BN132" s="696" t="s">
        <v>750</v>
      </c>
      <c r="BO132" s="696" t="s">
        <v>750</v>
      </c>
      <c r="BP132" s="696" t="s">
        <v>750</v>
      </c>
      <c r="BQ132" s="696" t="s">
        <v>750</v>
      </c>
      <c r="BR132" s="696" t="s">
        <v>750</v>
      </c>
      <c r="BS132" s="696" t="s">
        <v>750</v>
      </c>
      <c r="BT132" s="697"/>
      <c r="BU132" s="163"/>
    </row>
    <row r="133" spans="2:73" ht="15.75">
      <c r="B133" s="691" t="s">
        <v>208</v>
      </c>
      <c r="C133" s="691" t="s">
        <v>821</v>
      </c>
      <c r="D133" s="691" t="s">
        <v>1</v>
      </c>
      <c r="E133" s="691" t="s">
        <v>822</v>
      </c>
      <c r="F133" s="691" t="s">
        <v>29</v>
      </c>
      <c r="G133" s="691" t="s">
        <v>823</v>
      </c>
      <c r="H133" s="691">
        <v>2013</v>
      </c>
      <c r="I133" s="644" t="s">
        <v>840</v>
      </c>
      <c r="J133" s="644"/>
      <c r="K133" s="633"/>
      <c r="L133" s="695" t="s">
        <v>750</v>
      </c>
      <c r="M133" s="696" t="s">
        <v>750</v>
      </c>
      <c r="N133" s="696">
        <v>57.42</v>
      </c>
      <c r="O133" s="696">
        <v>57.42</v>
      </c>
      <c r="P133" s="696">
        <v>57.42</v>
      </c>
      <c r="Q133" s="696">
        <v>56.06</v>
      </c>
      <c r="R133" s="696">
        <v>32.590000000000003</v>
      </c>
      <c r="S133" s="696" t="s">
        <v>750</v>
      </c>
      <c r="T133" s="696" t="s">
        <v>750</v>
      </c>
      <c r="U133" s="696" t="s">
        <v>750</v>
      </c>
      <c r="V133" s="696" t="s">
        <v>750</v>
      </c>
      <c r="W133" s="696" t="s">
        <v>750</v>
      </c>
      <c r="X133" s="696" t="s">
        <v>750</v>
      </c>
      <c r="Y133" s="696" t="s">
        <v>750</v>
      </c>
      <c r="Z133" s="696" t="s">
        <v>750</v>
      </c>
      <c r="AA133" s="696" t="s">
        <v>750</v>
      </c>
      <c r="AB133" s="696" t="s">
        <v>750</v>
      </c>
      <c r="AC133" s="696" t="s">
        <v>750</v>
      </c>
      <c r="AD133" s="696" t="s">
        <v>750</v>
      </c>
      <c r="AE133" s="696" t="s">
        <v>750</v>
      </c>
      <c r="AF133" s="696" t="s">
        <v>750</v>
      </c>
      <c r="AG133" s="696" t="s">
        <v>750</v>
      </c>
      <c r="AH133" s="696" t="s">
        <v>750</v>
      </c>
      <c r="AI133" s="696" t="s">
        <v>750</v>
      </c>
      <c r="AJ133" s="696" t="s">
        <v>750</v>
      </c>
      <c r="AK133" s="696" t="s">
        <v>750</v>
      </c>
      <c r="AL133" s="696" t="s">
        <v>750</v>
      </c>
      <c r="AM133" s="696" t="s">
        <v>750</v>
      </c>
      <c r="AN133" s="696" t="s">
        <v>750</v>
      </c>
      <c r="AO133" s="697" t="s">
        <v>849</v>
      </c>
      <c r="AP133" s="633"/>
      <c r="AQ133" s="695" t="s">
        <v>849</v>
      </c>
      <c r="AR133" s="696" t="s">
        <v>851</v>
      </c>
      <c r="AS133" s="696">
        <v>372961.41</v>
      </c>
      <c r="AT133" s="696">
        <v>372961.41</v>
      </c>
      <c r="AU133" s="696">
        <v>372961.41</v>
      </c>
      <c r="AV133" s="696">
        <v>371628.33</v>
      </c>
      <c r="AW133" s="696">
        <v>221737.68</v>
      </c>
      <c r="AX133" s="696" t="s">
        <v>749</v>
      </c>
      <c r="AY133" s="696" t="s">
        <v>749</v>
      </c>
      <c r="AZ133" s="696" t="s">
        <v>749</v>
      </c>
      <c r="BA133" s="696" t="s">
        <v>749</v>
      </c>
      <c r="BB133" s="696" t="s">
        <v>749</v>
      </c>
      <c r="BC133" s="696" t="s">
        <v>850</v>
      </c>
      <c r="BD133" s="696" t="s">
        <v>850</v>
      </c>
      <c r="BE133" s="696" t="s">
        <v>850</v>
      </c>
      <c r="BF133" s="696" t="s">
        <v>850</v>
      </c>
      <c r="BG133" s="696" t="s">
        <v>850</v>
      </c>
      <c r="BH133" s="696" t="s">
        <v>850</v>
      </c>
      <c r="BI133" s="696" t="s">
        <v>850</v>
      </c>
      <c r="BJ133" s="696" t="s">
        <v>850</v>
      </c>
      <c r="BK133" s="696" t="s">
        <v>850</v>
      </c>
      <c r="BL133" s="696" t="s">
        <v>850</v>
      </c>
      <c r="BM133" s="696" t="s">
        <v>852</v>
      </c>
      <c r="BN133" s="696" t="s">
        <v>750</v>
      </c>
      <c r="BO133" s="696" t="s">
        <v>750</v>
      </c>
      <c r="BP133" s="696" t="s">
        <v>750</v>
      </c>
      <c r="BQ133" s="696" t="s">
        <v>750</v>
      </c>
      <c r="BR133" s="696" t="s">
        <v>750</v>
      </c>
      <c r="BS133" s="696" t="s">
        <v>750</v>
      </c>
      <c r="BT133" s="697"/>
      <c r="BU133" s="163"/>
    </row>
    <row r="134" spans="2:73" ht="15.75">
      <c r="B134" s="691" t="s">
        <v>208</v>
      </c>
      <c r="C134" s="691" t="s">
        <v>821</v>
      </c>
      <c r="D134" s="691" t="s">
        <v>846</v>
      </c>
      <c r="E134" s="691" t="s">
        <v>822</v>
      </c>
      <c r="F134" s="691" t="s">
        <v>29</v>
      </c>
      <c r="G134" s="691" t="s">
        <v>823</v>
      </c>
      <c r="H134" s="691">
        <v>2013</v>
      </c>
      <c r="I134" s="644" t="s">
        <v>840</v>
      </c>
      <c r="J134" s="644"/>
      <c r="K134" s="633"/>
      <c r="L134" s="695" t="s">
        <v>750</v>
      </c>
      <c r="M134" s="696" t="s">
        <v>750</v>
      </c>
      <c r="N134" s="696">
        <v>47.85</v>
      </c>
      <c r="O134" s="696">
        <v>47.85</v>
      </c>
      <c r="P134" s="696">
        <v>45.23</v>
      </c>
      <c r="Q134" s="696">
        <v>36.26</v>
      </c>
      <c r="R134" s="696">
        <v>36.26</v>
      </c>
      <c r="S134" s="696">
        <v>36.26</v>
      </c>
      <c r="T134" s="696">
        <v>36.26</v>
      </c>
      <c r="U134" s="696">
        <v>36.19</v>
      </c>
      <c r="V134" s="696">
        <v>31.11</v>
      </c>
      <c r="W134" s="696">
        <v>31.11</v>
      </c>
      <c r="X134" s="696">
        <v>22.57</v>
      </c>
      <c r="Y134" s="696">
        <v>14.58</v>
      </c>
      <c r="Z134" s="696">
        <v>14.58</v>
      </c>
      <c r="AA134" s="696">
        <v>14.29</v>
      </c>
      <c r="AB134" s="696">
        <v>14.29</v>
      </c>
      <c r="AC134" s="696">
        <v>14.15</v>
      </c>
      <c r="AD134" s="696">
        <v>12.21</v>
      </c>
      <c r="AE134" s="696">
        <v>7.17</v>
      </c>
      <c r="AF134" s="696">
        <v>7.17</v>
      </c>
      <c r="AG134" s="696">
        <v>7.17</v>
      </c>
      <c r="AH134" s="696" t="s">
        <v>750</v>
      </c>
      <c r="AI134" s="696" t="s">
        <v>750</v>
      </c>
      <c r="AJ134" s="696" t="s">
        <v>750</v>
      </c>
      <c r="AK134" s="696" t="s">
        <v>750</v>
      </c>
      <c r="AL134" s="696" t="s">
        <v>750</v>
      </c>
      <c r="AM134" s="696" t="s">
        <v>750</v>
      </c>
      <c r="AN134" s="696" t="s">
        <v>750</v>
      </c>
      <c r="AO134" s="697" t="s">
        <v>849</v>
      </c>
      <c r="AP134" s="633"/>
      <c r="AQ134" s="695" t="s">
        <v>849</v>
      </c>
      <c r="AR134" s="696" t="s">
        <v>851</v>
      </c>
      <c r="AS134" s="696">
        <v>694555.22</v>
      </c>
      <c r="AT134" s="696">
        <v>694555.22</v>
      </c>
      <c r="AU134" s="696">
        <v>652706.59</v>
      </c>
      <c r="AV134" s="696">
        <v>509887.86</v>
      </c>
      <c r="AW134" s="696">
        <v>509887.86</v>
      </c>
      <c r="AX134" s="696">
        <v>509887.86</v>
      </c>
      <c r="AY134" s="696">
        <v>509887.86</v>
      </c>
      <c r="AZ134" s="696">
        <v>509286.98</v>
      </c>
      <c r="BA134" s="696">
        <v>428280.77</v>
      </c>
      <c r="BB134" s="696">
        <v>428280.77</v>
      </c>
      <c r="BC134" s="696">
        <v>372673.35</v>
      </c>
      <c r="BD134" s="696">
        <v>239592.95</v>
      </c>
      <c r="BE134" s="696">
        <v>239592.95</v>
      </c>
      <c r="BF134" s="696">
        <v>226948.82</v>
      </c>
      <c r="BG134" s="696">
        <v>226948.82</v>
      </c>
      <c r="BH134" s="696">
        <v>225325.25</v>
      </c>
      <c r="BI134" s="696">
        <v>194493.55</v>
      </c>
      <c r="BJ134" s="696">
        <v>114163.32</v>
      </c>
      <c r="BK134" s="696">
        <v>114163.32</v>
      </c>
      <c r="BL134" s="696">
        <v>114163.32</v>
      </c>
      <c r="BM134" s="696" t="s">
        <v>852</v>
      </c>
      <c r="BN134" s="696" t="s">
        <v>750</v>
      </c>
      <c r="BO134" s="696" t="s">
        <v>750</v>
      </c>
      <c r="BP134" s="696" t="s">
        <v>750</v>
      </c>
      <c r="BQ134" s="696" t="s">
        <v>750</v>
      </c>
      <c r="BR134" s="696" t="s">
        <v>750</v>
      </c>
      <c r="BS134" s="696" t="s">
        <v>750</v>
      </c>
      <c r="BT134" s="697"/>
      <c r="BU134" s="163"/>
    </row>
    <row r="135" spans="2:73" ht="15.75">
      <c r="B135" s="691" t="s">
        <v>208</v>
      </c>
      <c r="C135" s="691" t="s">
        <v>821</v>
      </c>
      <c r="D135" s="691" t="s">
        <v>14</v>
      </c>
      <c r="E135" s="691" t="s">
        <v>822</v>
      </c>
      <c r="F135" s="691" t="s">
        <v>29</v>
      </c>
      <c r="G135" s="691" t="s">
        <v>823</v>
      </c>
      <c r="H135" s="691">
        <v>2013</v>
      </c>
      <c r="I135" s="644" t="s">
        <v>840</v>
      </c>
      <c r="J135" s="644"/>
      <c r="K135" s="633"/>
      <c r="L135" s="695" t="s">
        <v>750</v>
      </c>
      <c r="M135" s="696" t="s">
        <v>750</v>
      </c>
      <c r="N135" s="696">
        <v>808.2</v>
      </c>
      <c r="O135" s="696">
        <v>803.43</v>
      </c>
      <c r="P135" s="696">
        <v>798.16</v>
      </c>
      <c r="Q135" s="696">
        <v>781.05</v>
      </c>
      <c r="R135" s="696">
        <v>772.75</v>
      </c>
      <c r="S135" s="696">
        <v>766.54</v>
      </c>
      <c r="T135" s="696">
        <v>759.32</v>
      </c>
      <c r="U135" s="696">
        <v>759.32</v>
      </c>
      <c r="V135" s="696">
        <v>689.11</v>
      </c>
      <c r="W135" s="696">
        <v>669.28</v>
      </c>
      <c r="X135" s="696">
        <v>656.32</v>
      </c>
      <c r="Y135" s="696">
        <v>656.22</v>
      </c>
      <c r="Z135" s="696">
        <v>650.42999999999995</v>
      </c>
      <c r="AA135" s="696">
        <v>650.42999999999995</v>
      </c>
      <c r="AB135" s="696">
        <v>577.08000000000004</v>
      </c>
      <c r="AC135" s="696">
        <v>574</v>
      </c>
      <c r="AD135" s="696">
        <v>574</v>
      </c>
      <c r="AE135" s="696">
        <v>574</v>
      </c>
      <c r="AF135" s="696">
        <v>574</v>
      </c>
      <c r="AG135" s="696">
        <v>574</v>
      </c>
      <c r="AH135" s="696">
        <v>8.2200000000000006</v>
      </c>
      <c r="AI135" s="696" t="s">
        <v>750</v>
      </c>
      <c r="AJ135" s="696" t="s">
        <v>750</v>
      </c>
      <c r="AK135" s="696" t="s">
        <v>750</v>
      </c>
      <c r="AL135" s="696" t="s">
        <v>750</v>
      </c>
      <c r="AM135" s="696" t="s">
        <v>750</v>
      </c>
      <c r="AN135" s="696" t="s">
        <v>750</v>
      </c>
      <c r="AO135" s="697" t="s">
        <v>849</v>
      </c>
      <c r="AP135" s="633"/>
      <c r="AQ135" s="695" t="s">
        <v>849</v>
      </c>
      <c r="AR135" s="696" t="s">
        <v>851</v>
      </c>
      <c r="AS135" s="696">
        <v>4634361.9000000004</v>
      </c>
      <c r="AT135" s="696">
        <v>4542445.75</v>
      </c>
      <c r="AU135" s="696">
        <v>4441123.32</v>
      </c>
      <c r="AV135" s="696">
        <v>4111707.9</v>
      </c>
      <c r="AW135" s="696">
        <v>3950956.45</v>
      </c>
      <c r="AX135" s="696">
        <v>3831293.59</v>
      </c>
      <c r="AY135" s="696">
        <v>3692430.59</v>
      </c>
      <c r="AZ135" s="696">
        <v>3684889.09</v>
      </c>
      <c r="BA135" s="696">
        <v>2333239.33</v>
      </c>
      <c r="BB135" s="696">
        <v>2314718.1</v>
      </c>
      <c r="BC135" s="696">
        <v>2185230.02</v>
      </c>
      <c r="BD135" s="696">
        <v>2111270.15</v>
      </c>
      <c r="BE135" s="696">
        <v>2092024.95</v>
      </c>
      <c r="BF135" s="696">
        <v>2092024.95</v>
      </c>
      <c r="BG135" s="696">
        <v>1517726.61</v>
      </c>
      <c r="BH135" s="696">
        <v>1492359.15</v>
      </c>
      <c r="BI135" s="696">
        <v>1492359.15</v>
      </c>
      <c r="BJ135" s="696">
        <v>1492359.15</v>
      </c>
      <c r="BK135" s="696">
        <v>1492359.15</v>
      </c>
      <c r="BL135" s="696">
        <v>1492359.15</v>
      </c>
      <c r="BM135" s="696">
        <v>60612.15</v>
      </c>
      <c r="BN135" s="696" t="s">
        <v>750</v>
      </c>
      <c r="BO135" s="696" t="s">
        <v>750</v>
      </c>
      <c r="BP135" s="696" t="s">
        <v>750</v>
      </c>
      <c r="BQ135" s="696" t="s">
        <v>750</v>
      </c>
      <c r="BR135" s="696" t="s">
        <v>750</v>
      </c>
      <c r="BS135" s="696" t="s">
        <v>750</v>
      </c>
      <c r="BT135" s="697"/>
      <c r="BU135" s="163"/>
    </row>
    <row r="136" spans="2:73" ht="15.75">
      <c r="B136" s="691" t="s">
        <v>208</v>
      </c>
      <c r="C136" s="691" t="s">
        <v>821</v>
      </c>
      <c r="D136" s="691" t="s">
        <v>847</v>
      </c>
      <c r="E136" s="691" t="s">
        <v>822</v>
      </c>
      <c r="F136" s="691" t="s">
        <v>29</v>
      </c>
      <c r="G136" s="691" t="s">
        <v>823</v>
      </c>
      <c r="H136" s="691">
        <v>2012</v>
      </c>
      <c r="I136" s="644" t="s">
        <v>840</v>
      </c>
      <c r="J136" s="644"/>
      <c r="K136" s="633"/>
      <c r="L136" s="695" t="s">
        <v>750</v>
      </c>
      <c r="M136" s="696">
        <v>15.98</v>
      </c>
      <c r="N136" s="696">
        <v>15.98</v>
      </c>
      <c r="O136" s="696">
        <v>15.98</v>
      </c>
      <c r="P136" s="696">
        <v>15.98</v>
      </c>
      <c r="Q136" s="696">
        <v>15.98</v>
      </c>
      <c r="R136" s="696">
        <v>15.98</v>
      </c>
      <c r="S136" s="696">
        <v>15.98</v>
      </c>
      <c r="T136" s="696">
        <v>15.98</v>
      </c>
      <c r="U136" s="696">
        <v>15.98</v>
      </c>
      <c r="V136" s="696">
        <v>15.98</v>
      </c>
      <c r="W136" s="696">
        <v>15.98</v>
      </c>
      <c r="X136" s="696">
        <v>15.98</v>
      </c>
      <c r="Y136" s="696">
        <v>15.98</v>
      </c>
      <c r="Z136" s="696">
        <v>15.98</v>
      </c>
      <c r="AA136" s="696">
        <v>15.98</v>
      </c>
      <c r="AB136" s="696">
        <v>15.98</v>
      </c>
      <c r="AC136" s="696">
        <v>15.98</v>
      </c>
      <c r="AD136" s="696">
        <v>15.98</v>
      </c>
      <c r="AE136" s="696">
        <v>15.98</v>
      </c>
      <c r="AF136" s="696">
        <v>12.03</v>
      </c>
      <c r="AG136" s="696" t="s">
        <v>750</v>
      </c>
      <c r="AH136" s="696" t="s">
        <v>750</v>
      </c>
      <c r="AI136" s="696" t="s">
        <v>750</v>
      </c>
      <c r="AJ136" s="696" t="s">
        <v>750</v>
      </c>
      <c r="AK136" s="696" t="s">
        <v>750</v>
      </c>
      <c r="AL136" s="696" t="s">
        <v>750</v>
      </c>
      <c r="AM136" s="696" t="s">
        <v>750</v>
      </c>
      <c r="AN136" s="696" t="s">
        <v>750</v>
      </c>
      <c r="AO136" s="697" t="s">
        <v>849</v>
      </c>
      <c r="AP136" s="633"/>
      <c r="AQ136" s="695" t="s">
        <v>849</v>
      </c>
      <c r="AR136" s="696">
        <v>30424.01</v>
      </c>
      <c r="AS136" s="696">
        <v>30424.01</v>
      </c>
      <c r="AT136" s="696">
        <v>30424.01</v>
      </c>
      <c r="AU136" s="696">
        <v>30424.01</v>
      </c>
      <c r="AV136" s="696">
        <v>30424.01</v>
      </c>
      <c r="AW136" s="696">
        <v>30424.01</v>
      </c>
      <c r="AX136" s="696">
        <v>30424.01</v>
      </c>
      <c r="AY136" s="696">
        <v>30424.01</v>
      </c>
      <c r="AZ136" s="696">
        <v>30424.01</v>
      </c>
      <c r="BA136" s="696">
        <v>30424.01</v>
      </c>
      <c r="BB136" s="696">
        <v>30424.01</v>
      </c>
      <c r="BC136" s="696">
        <v>30424.01</v>
      </c>
      <c r="BD136" s="696">
        <v>30424.01</v>
      </c>
      <c r="BE136" s="696">
        <v>30424.01</v>
      </c>
      <c r="BF136" s="696">
        <v>30424.01</v>
      </c>
      <c r="BG136" s="696">
        <v>30424.01</v>
      </c>
      <c r="BH136" s="696">
        <v>30424.01</v>
      </c>
      <c r="BI136" s="696">
        <v>30424.01</v>
      </c>
      <c r="BJ136" s="696">
        <v>26486.080000000002</v>
      </c>
      <c r="BK136" s="696" t="s">
        <v>850</v>
      </c>
      <c r="BL136" s="696" t="s">
        <v>850</v>
      </c>
      <c r="BM136" s="696" t="s">
        <v>852</v>
      </c>
      <c r="BN136" s="696" t="s">
        <v>750</v>
      </c>
      <c r="BO136" s="696" t="s">
        <v>750</v>
      </c>
      <c r="BP136" s="696" t="s">
        <v>750</v>
      </c>
      <c r="BQ136" s="696" t="s">
        <v>750</v>
      </c>
      <c r="BR136" s="696" t="s">
        <v>750</v>
      </c>
      <c r="BS136" s="696" t="s">
        <v>750</v>
      </c>
      <c r="BT136" s="697"/>
      <c r="BU136" s="163"/>
    </row>
    <row r="137" spans="2:73" ht="15.75">
      <c r="B137" s="691" t="s">
        <v>208</v>
      </c>
      <c r="C137" s="691" t="s">
        <v>821</v>
      </c>
      <c r="D137" s="691" t="s">
        <v>847</v>
      </c>
      <c r="E137" s="691" t="s">
        <v>822</v>
      </c>
      <c r="F137" s="691" t="s">
        <v>29</v>
      </c>
      <c r="G137" s="691" t="s">
        <v>823</v>
      </c>
      <c r="H137" s="691">
        <v>2013</v>
      </c>
      <c r="I137" s="644" t="s">
        <v>840</v>
      </c>
      <c r="J137" s="644"/>
      <c r="K137" s="633"/>
      <c r="L137" s="695" t="s">
        <v>750</v>
      </c>
      <c r="M137" s="696" t="s">
        <v>750</v>
      </c>
      <c r="N137" s="696">
        <v>974.16</v>
      </c>
      <c r="O137" s="696">
        <v>974.16</v>
      </c>
      <c r="P137" s="696">
        <v>974.16</v>
      </c>
      <c r="Q137" s="696">
        <v>974.16</v>
      </c>
      <c r="R137" s="696">
        <v>974.16</v>
      </c>
      <c r="S137" s="696">
        <v>974.16</v>
      </c>
      <c r="T137" s="696">
        <v>974.16</v>
      </c>
      <c r="U137" s="696">
        <v>974.16</v>
      </c>
      <c r="V137" s="696">
        <v>974.16</v>
      </c>
      <c r="W137" s="696">
        <v>974.16</v>
      </c>
      <c r="X137" s="696">
        <v>974.16</v>
      </c>
      <c r="Y137" s="696">
        <v>974.16</v>
      </c>
      <c r="Z137" s="696">
        <v>974.16</v>
      </c>
      <c r="AA137" s="696">
        <v>974.16</v>
      </c>
      <c r="AB137" s="696">
        <v>974.16</v>
      </c>
      <c r="AC137" s="696">
        <v>974.16</v>
      </c>
      <c r="AD137" s="696">
        <v>974.16</v>
      </c>
      <c r="AE137" s="696">
        <v>974.16</v>
      </c>
      <c r="AF137" s="696">
        <v>733.86</v>
      </c>
      <c r="AG137" s="696" t="s">
        <v>750</v>
      </c>
      <c r="AH137" s="696" t="s">
        <v>750</v>
      </c>
      <c r="AI137" s="696" t="s">
        <v>750</v>
      </c>
      <c r="AJ137" s="696" t="s">
        <v>750</v>
      </c>
      <c r="AK137" s="696" t="s">
        <v>750</v>
      </c>
      <c r="AL137" s="696" t="s">
        <v>750</v>
      </c>
      <c r="AM137" s="696" t="s">
        <v>750</v>
      </c>
      <c r="AN137" s="696" t="s">
        <v>750</v>
      </c>
      <c r="AO137" s="697" t="s">
        <v>849</v>
      </c>
      <c r="AP137" s="633"/>
      <c r="AQ137" s="695" t="s">
        <v>849</v>
      </c>
      <c r="AR137" s="696" t="s">
        <v>851</v>
      </c>
      <c r="AS137" s="696">
        <v>1639841.84</v>
      </c>
      <c r="AT137" s="696">
        <v>1639841.84</v>
      </c>
      <c r="AU137" s="696">
        <v>1639841.84</v>
      </c>
      <c r="AV137" s="696">
        <v>1639841.84</v>
      </c>
      <c r="AW137" s="696">
        <v>1639841.84</v>
      </c>
      <c r="AX137" s="696">
        <v>1639841.84</v>
      </c>
      <c r="AY137" s="696">
        <v>1639841.84</v>
      </c>
      <c r="AZ137" s="696">
        <v>1639841.84</v>
      </c>
      <c r="BA137" s="696">
        <v>1639841.84</v>
      </c>
      <c r="BB137" s="696">
        <v>1639841.84</v>
      </c>
      <c r="BC137" s="696">
        <v>1639841.84</v>
      </c>
      <c r="BD137" s="696">
        <v>1639841.84</v>
      </c>
      <c r="BE137" s="696">
        <v>1639841.84</v>
      </c>
      <c r="BF137" s="696">
        <v>1639841.84</v>
      </c>
      <c r="BG137" s="696">
        <v>1639841.84</v>
      </c>
      <c r="BH137" s="696">
        <v>1639841.84</v>
      </c>
      <c r="BI137" s="696">
        <v>1639841.84</v>
      </c>
      <c r="BJ137" s="696">
        <v>1639841.84</v>
      </c>
      <c r="BK137" s="696">
        <v>1424951.53</v>
      </c>
      <c r="BL137" s="696" t="s">
        <v>850</v>
      </c>
      <c r="BM137" s="696" t="s">
        <v>852</v>
      </c>
      <c r="BN137" s="696" t="s">
        <v>750</v>
      </c>
      <c r="BO137" s="696" t="s">
        <v>750</v>
      </c>
      <c r="BP137" s="696" t="s">
        <v>750</v>
      </c>
      <c r="BQ137" s="696" t="s">
        <v>750</v>
      </c>
      <c r="BR137" s="696" t="s">
        <v>750</v>
      </c>
      <c r="BS137" s="696" t="s">
        <v>750</v>
      </c>
      <c r="BT137" s="697"/>
      <c r="BU137" s="163"/>
    </row>
    <row r="138" spans="2:73" ht="15.75">
      <c r="B138" s="691" t="s">
        <v>208</v>
      </c>
      <c r="C138" s="691" t="s">
        <v>821</v>
      </c>
      <c r="D138" s="691" t="s">
        <v>842</v>
      </c>
      <c r="E138" s="691" t="s">
        <v>822</v>
      </c>
      <c r="F138" s="691" t="s">
        <v>29</v>
      </c>
      <c r="G138" s="691" t="s">
        <v>825</v>
      </c>
      <c r="H138" s="691">
        <v>2006</v>
      </c>
      <c r="I138" s="644" t="s">
        <v>840</v>
      </c>
      <c r="J138" s="644"/>
      <c r="K138" s="633"/>
      <c r="L138" s="695" t="s">
        <v>750</v>
      </c>
      <c r="M138" s="696" t="s">
        <v>750</v>
      </c>
      <c r="N138" s="696">
        <v>53.07</v>
      </c>
      <c r="O138" s="696" t="s">
        <v>750</v>
      </c>
      <c r="P138" s="696" t="s">
        <v>750</v>
      </c>
      <c r="Q138" s="696" t="s">
        <v>750</v>
      </c>
      <c r="R138" s="696" t="s">
        <v>750</v>
      </c>
      <c r="S138" s="696" t="s">
        <v>750</v>
      </c>
      <c r="T138" s="696" t="s">
        <v>750</v>
      </c>
      <c r="U138" s="696" t="s">
        <v>750</v>
      </c>
      <c r="V138" s="696" t="s">
        <v>750</v>
      </c>
      <c r="W138" s="696" t="s">
        <v>750</v>
      </c>
      <c r="X138" s="696" t="s">
        <v>750</v>
      </c>
      <c r="Y138" s="696" t="s">
        <v>750</v>
      </c>
      <c r="Z138" s="696" t="s">
        <v>750</v>
      </c>
      <c r="AA138" s="696" t="s">
        <v>750</v>
      </c>
      <c r="AB138" s="696" t="s">
        <v>750</v>
      </c>
      <c r="AC138" s="696" t="s">
        <v>750</v>
      </c>
      <c r="AD138" s="696" t="s">
        <v>750</v>
      </c>
      <c r="AE138" s="696" t="s">
        <v>750</v>
      </c>
      <c r="AF138" s="696" t="s">
        <v>750</v>
      </c>
      <c r="AG138" s="696" t="s">
        <v>750</v>
      </c>
      <c r="AH138" s="696" t="s">
        <v>750</v>
      </c>
      <c r="AI138" s="696" t="s">
        <v>750</v>
      </c>
      <c r="AJ138" s="696" t="s">
        <v>750</v>
      </c>
      <c r="AK138" s="696" t="s">
        <v>750</v>
      </c>
      <c r="AL138" s="696" t="s">
        <v>750</v>
      </c>
      <c r="AM138" s="696" t="s">
        <v>750</v>
      </c>
      <c r="AN138" s="696" t="s">
        <v>750</v>
      </c>
      <c r="AO138" s="697" t="s">
        <v>849</v>
      </c>
      <c r="AP138" s="633"/>
      <c r="AQ138" s="695" t="s">
        <v>849</v>
      </c>
      <c r="AR138" s="696" t="s">
        <v>851</v>
      </c>
      <c r="AS138" s="696">
        <v>212.34</v>
      </c>
      <c r="AT138" s="696" t="s">
        <v>749</v>
      </c>
      <c r="AU138" s="696" t="s">
        <v>749</v>
      </c>
      <c r="AV138" s="696" t="s">
        <v>749</v>
      </c>
      <c r="AW138" s="696" t="s">
        <v>749</v>
      </c>
      <c r="AX138" s="696" t="s">
        <v>749</v>
      </c>
      <c r="AY138" s="696" t="s">
        <v>749</v>
      </c>
      <c r="AZ138" s="696" t="s">
        <v>749</v>
      </c>
      <c r="BA138" s="696" t="s">
        <v>749</v>
      </c>
      <c r="BB138" s="696" t="s">
        <v>749</v>
      </c>
      <c r="BC138" s="696" t="s">
        <v>850</v>
      </c>
      <c r="BD138" s="696" t="s">
        <v>850</v>
      </c>
      <c r="BE138" s="696" t="s">
        <v>850</v>
      </c>
      <c r="BF138" s="696" t="s">
        <v>850</v>
      </c>
      <c r="BG138" s="696" t="s">
        <v>850</v>
      </c>
      <c r="BH138" s="696" t="s">
        <v>850</v>
      </c>
      <c r="BI138" s="696" t="s">
        <v>850</v>
      </c>
      <c r="BJ138" s="696" t="s">
        <v>850</v>
      </c>
      <c r="BK138" s="696" t="s">
        <v>850</v>
      </c>
      <c r="BL138" s="696" t="s">
        <v>850</v>
      </c>
      <c r="BM138" s="696" t="s">
        <v>852</v>
      </c>
      <c r="BN138" s="696" t="s">
        <v>750</v>
      </c>
      <c r="BO138" s="696" t="s">
        <v>750</v>
      </c>
      <c r="BP138" s="696" t="s">
        <v>750</v>
      </c>
      <c r="BQ138" s="696" t="s">
        <v>750</v>
      </c>
      <c r="BR138" s="696" t="s">
        <v>750</v>
      </c>
      <c r="BS138" s="696" t="s">
        <v>750</v>
      </c>
      <c r="BT138" s="697"/>
      <c r="BU138" s="163"/>
    </row>
    <row r="139" spans="2:73" ht="15.75">
      <c r="B139" s="691" t="s">
        <v>208</v>
      </c>
      <c r="C139" s="691" t="s">
        <v>821</v>
      </c>
      <c r="D139" s="691" t="s">
        <v>842</v>
      </c>
      <c r="E139" s="691" t="s">
        <v>822</v>
      </c>
      <c r="F139" s="691" t="s">
        <v>29</v>
      </c>
      <c r="G139" s="691" t="s">
        <v>825</v>
      </c>
      <c r="H139" s="691">
        <v>2007</v>
      </c>
      <c r="I139" s="644" t="s">
        <v>840</v>
      </c>
      <c r="J139" s="644"/>
      <c r="K139" s="633"/>
      <c r="L139" s="695" t="s">
        <v>750</v>
      </c>
      <c r="M139" s="696" t="s">
        <v>750</v>
      </c>
      <c r="N139" s="696">
        <v>156.12</v>
      </c>
      <c r="O139" s="696" t="s">
        <v>750</v>
      </c>
      <c r="P139" s="696" t="s">
        <v>750</v>
      </c>
      <c r="Q139" s="696" t="s">
        <v>750</v>
      </c>
      <c r="R139" s="696" t="s">
        <v>750</v>
      </c>
      <c r="S139" s="696" t="s">
        <v>750</v>
      </c>
      <c r="T139" s="696" t="s">
        <v>750</v>
      </c>
      <c r="U139" s="696" t="s">
        <v>750</v>
      </c>
      <c r="V139" s="696" t="s">
        <v>750</v>
      </c>
      <c r="W139" s="696" t="s">
        <v>750</v>
      </c>
      <c r="X139" s="696" t="s">
        <v>750</v>
      </c>
      <c r="Y139" s="696" t="s">
        <v>750</v>
      </c>
      <c r="Z139" s="696" t="s">
        <v>750</v>
      </c>
      <c r="AA139" s="696" t="s">
        <v>750</v>
      </c>
      <c r="AB139" s="696" t="s">
        <v>750</v>
      </c>
      <c r="AC139" s="696" t="s">
        <v>750</v>
      </c>
      <c r="AD139" s="696" t="s">
        <v>750</v>
      </c>
      <c r="AE139" s="696" t="s">
        <v>750</v>
      </c>
      <c r="AF139" s="696" t="s">
        <v>750</v>
      </c>
      <c r="AG139" s="696" t="s">
        <v>750</v>
      </c>
      <c r="AH139" s="696" t="s">
        <v>750</v>
      </c>
      <c r="AI139" s="696" t="s">
        <v>750</v>
      </c>
      <c r="AJ139" s="696" t="s">
        <v>750</v>
      </c>
      <c r="AK139" s="696" t="s">
        <v>750</v>
      </c>
      <c r="AL139" s="696" t="s">
        <v>750</v>
      </c>
      <c r="AM139" s="696" t="s">
        <v>750</v>
      </c>
      <c r="AN139" s="696" t="s">
        <v>750</v>
      </c>
      <c r="AO139" s="697" t="s">
        <v>849</v>
      </c>
      <c r="AP139" s="633"/>
      <c r="AQ139" s="695" t="s">
        <v>849</v>
      </c>
      <c r="AR139" s="696" t="s">
        <v>851</v>
      </c>
      <c r="AS139" s="696">
        <v>572.76</v>
      </c>
      <c r="AT139" s="696" t="s">
        <v>749</v>
      </c>
      <c r="AU139" s="696" t="s">
        <v>749</v>
      </c>
      <c r="AV139" s="696" t="s">
        <v>749</v>
      </c>
      <c r="AW139" s="696" t="s">
        <v>749</v>
      </c>
      <c r="AX139" s="696" t="s">
        <v>749</v>
      </c>
      <c r="AY139" s="696" t="s">
        <v>749</v>
      </c>
      <c r="AZ139" s="696" t="s">
        <v>749</v>
      </c>
      <c r="BA139" s="696" t="s">
        <v>749</v>
      </c>
      <c r="BB139" s="696" t="s">
        <v>749</v>
      </c>
      <c r="BC139" s="696" t="s">
        <v>850</v>
      </c>
      <c r="BD139" s="696" t="s">
        <v>850</v>
      </c>
      <c r="BE139" s="696" t="s">
        <v>850</v>
      </c>
      <c r="BF139" s="696" t="s">
        <v>850</v>
      </c>
      <c r="BG139" s="696" t="s">
        <v>850</v>
      </c>
      <c r="BH139" s="696" t="s">
        <v>850</v>
      </c>
      <c r="BI139" s="696" t="s">
        <v>850</v>
      </c>
      <c r="BJ139" s="696" t="s">
        <v>850</v>
      </c>
      <c r="BK139" s="696" t="s">
        <v>850</v>
      </c>
      <c r="BL139" s="696" t="s">
        <v>850</v>
      </c>
      <c r="BM139" s="696" t="s">
        <v>852</v>
      </c>
      <c r="BN139" s="696" t="s">
        <v>750</v>
      </c>
      <c r="BO139" s="696" t="s">
        <v>750</v>
      </c>
      <c r="BP139" s="696" t="s">
        <v>750</v>
      </c>
      <c r="BQ139" s="696" t="s">
        <v>750</v>
      </c>
      <c r="BR139" s="696" t="s">
        <v>750</v>
      </c>
      <c r="BS139" s="696" t="s">
        <v>750</v>
      </c>
      <c r="BT139" s="697"/>
      <c r="BU139" s="163"/>
    </row>
    <row r="140" spans="2:73" ht="15.75">
      <c r="B140" s="691" t="s">
        <v>208</v>
      </c>
      <c r="C140" s="691" t="s">
        <v>821</v>
      </c>
      <c r="D140" s="691" t="s">
        <v>842</v>
      </c>
      <c r="E140" s="691" t="s">
        <v>822</v>
      </c>
      <c r="F140" s="691" t="s">
        <v>29</v>
      </c>
      <c r="G140" s="691" t="s">
        <v>825</v>
      </c>
      <c r="H140" s="691">
        <v>2008</v>
      </c>
      <c r="I140" s="644" t="s">
        <v>840</v>
      </c>
      <c r="J140" s="644"/>
      <c r="K140" s="633"/>
      <c r="L140" s="695" t="s">
        <v>750</v>
      </c>
      <c r="M140" s="696" t="s">
        <v>750</v>
      </c>
      <c r="N140" s="696">
        <v>335</v>
      </c>
      <c r="O140" s="696" t="s">
        <v>750</v>
      </c>
      <c r="P140" s="696" t="s">
        <v>750</v>
      </c>
      <c r="Q140" s="696" t="s">
        <v>750</v>
      </c>
      <c r="R140" s="696" t="s">
        <v>750</v>
      </c>
      <c r="S140" s="696" t="s">
        <v>750</v>
      </c>
      <c r="T140" s="696" t="s">
        <v>750</v>
      </c>
      <c r="U140" s="696" t="s">
        <v>750</v>
      </c>
      <c r="V140" s="696" t="s">
        <v>750</v>
      </c>
      <c r="W140" s="696" t="s">
        <v>750</v>
      </c>
      <c r="X140" s="696" t="s">
        <v>750</v>
      </c>
      <c r="Y140" s="696" t="s">
        <v>750</v>
      </c>
      <c r="Z140" s="696" t="s">
        <v>750</v>
      </c>
      <c r="AA140" s="696" t="s">
        <v>750</v>
      </c>
      <c r="AB140" s="696" t="s">
        <v>750</v>
      </c>
      <c r="AC140" s="696" t="s">
        <v>750</v>
      </c>
      <c r="AD140" s="696" t="s">
        <v>750</v>
      </c>
      <c r="AE140" s="696" t="s">
        <v>750</v>
      </c>
      <c r="AF140" s="696" t="s">
        <v>750</v>
      </c>
      <c r="AG140" s="696" t="s">
        <v>750</v>
      </c>
      <c r="AH140" s="696" t="s">
        <v>750</v>
      </c>
      <c r="AI140" s="696" t="s">
        <v>750</v>
      </c>
      <c r="AJ140" s="696" t="s">
        <v>750</v>
      </c>
      <c r="AK140" s="696" t="s">
        <v>750</v>
      </c>
      <c r="AL140" s="696" t="s">
        <v>750</v>
      </c>
      <c r="AM140" s="696" t="s">
        <v>750</v>
      </c>
      <c r="AN140" s="696" t="s">
        <v>750</v>
      </c>
      <c r="AO140" s="697" t="s">
        <v>849</v>
      </c>
      <c r="AP140" s="633"/>
      <c r="AQ140" s="695" t="s">
        <v>849</v>
      </c>
      <c r="AR140" s="696" t="s">
        <v>851</v>
      </c>
      <c r="AS140" s="696">
        <v>1283.28</v>
      </c>
      <c r="AT140" s="696" t="s">
        <v>749</v>
      </c>
      <c r="AU140" s="696" t="s">
        <v>749</v>
      </c>
      <c r="AV140" s="696" t="s">
        <v>749</v>
      </c>
      <c r="AW140" s="696" t="s">
        <v>749</v>
      </c>
      <c r="AX140" s="696" t="s">
        <v>749</v>
      </c>
      <c r="AY140" s="696" t="s">
        <v>749</v>
      </c>
      <c r="AZ140" s="696" t="s">
        <v>749</v>
      </c>
      <c r="BA140" s="696" t="s">
        <v>749</v>
      </c>
      <c r="BB140" s="696" t="s">
        <v>749</v>
      </c>
      <c r="BC140" s="696" t="s">
        <v>850</v>
      </c>
      <c r="BD140" s="696" t="s">
        <v>850</v>
      </c>
      <c r="BE140" s="696" t="s">
        <v>850</v>
      </c>
      <c r="BF140" s="696" t="s">
        <v>850</v>
      </c>
      <c r="BG140" s="696" t="s">
        <v>850</v>
      </c>
      <c r="BH140" s="696" t="s">
        <v>850</v>
      </c>
      <c r="BI140" s="696" t="s">
        <v>850</v>
      </c>
      <c r="BJ140" s="696" t="s">
        <v>850</v>
      </c>
      <c r="BK140" s="696" t="s">
        <v>850</v>
      </c>
      <c r="BL140" s="696" t="s">
        <v>850</v>
      </c>
      <c r="BM140" s="696" t="s">
        <v>852</v>
      </c>
      <c r="BN140" s="696" t="s">
        <v>750</v>
      </c>
      <c r="BO140" s="696" t="s">
        <v>750</v>
      </c>
      <c r="BP140" s="696" t="s">
        <v>750</v>
      </c>
      <c r="BQ140" s="696" t="s">
        <v>750</v>
      </c>
      <c r="BR140" s="696" t="s">
        <v>750</v>
      </c>
      <c r="BS140" s="696" t="s">
        <v>750</v>
      </c>
      <c r="BT140" s="697"/>
      <c r="BU140" s="163"/>
    </row>
    <row r="141" spans="2:73" ht="15.75">
      <c r="B141" s="691" t="s">
        <v>208</v>
      </c>
      <c r="C141" s="691" t="s">
        <v>821</v>
      </c>
      <c r="D141" s="691" t="s">
        <v>842</v>
      </c>
      <c r="E141" s="691" t="s">
        <v>822</v>
      </c>
      <c r="F141" s="691" t="s">
        <v>29</v>
      </c>
      <c r="G141" s="691" t="s">
        <v>825</v>
      </c>
      <c r="H141" s="691">
        <v>2009</v>
      </c>
      <c r="I141" s="644" t="s">
        <v>840</v>
      </c>
      <c r="J141" s="644"/>
      <c r="K141" s="633"/>
      <c r="L141" s="695" t="s">
        <v>750</v>
      </c>
      <c r="M141" s="696" t="s">
        <v>750</v>
      </c>
      <c r="N141" s="696">
        <v>538.96</v>
      </c>
      <c r="O141" s="696" t="s">
        <v>750</v>
      </c>
      <c r="P141" s="696" t="s">
        <v>750</v>
      </c>
      <c r="Q141" s="696" t="s">
        <v>750</v>
      </c>
      <c r="R141" s="696" t="s">
        <v>750</v>
      </c>
      <c r="S141" s="696" t="s">
        <v>750</v>
      </c>
      <c r="T141" s="696" t="s">
        <v>750</v>
      </c>
      <c r="U141" s="696" t="s">
        <v>750</v>
      </c>
      <c r="V141" s="696" t="s">
        <v>750</v>
      </c>
      <c r="W141" s="696" t="s">
        <v>750</v>
      </c>
      <c r="X141" s="696" t="s">
        <v>750</v>
      </c>
      <c r="Y141" s="696" t="s">
        <v>750</v>
      </c>
      <c r="Z141" s="696" t="s">
        <v>750</v>
      </c>
      <c r="AA141" s="696" t="s">
        <v>750</v>
      </c>
      <c r="AB141" s="696" t="s">
        <v>750</v>
      </c>
      <c r="AC141" s="696" t="s">
        <v>750</v>
      </c>
      <c r="AD141" s="696" t="s">
        <v>750</v>
      </c>
      <c r="AE141" s="696" t="s">
        <v>750</v>
      </c>
      <c r="AF141" s="696" t="s">
        <v>750</v>
      </c>
      <c r="AG141" s="696" t="s">
        <v>750</v>
      </c>
      <c r="AH141" s="696" t="s">
        <v>750</v>
      </c>
      <c r="AI141" s="696" t="s">
        <v>750</v>
      </c>
      <c r="AJ141" s="696" t="s">
        <v>750</v>
      </c>
      <c r="AK141" s="696" t="s">
        <v>750</v>
      </c>
      <c r="AL141" s="696" t="s">
        <v>750</v>
      </c>
      <c r="AM141" s="696" t="s">
        <v>750</v>
      </c>
      <c r="AN141" s="696" t="s">
        <v>750</v>
      </c>
      <c r="AO141" s="697" t="s">
        <v>849</v>
      </c>
      <c r="AP141" s="633"/>
      <c r="AQ141" s="695" t="s">
        <v>849</v>
      </c>
      <c r="AR141" s="696" t="s">
        <v>851</v>
      </c>
      <c r="AS141" s="696">
        <v>1881.73</v>
      </c>
      <c r="AT141" s="696" t="s">
        <v>749</v>
      </c>
      <c r="AU141" s="696" t="s">
        <v>749</v>
      </c>
      <c r="AV141" s="696" t="s">
        <v>749</v>
      </c>
      <c r="AW141" s="696" t="s">
        <v>749</v>
      </c>
      <c r="AX141" s="696" t="s">
        <v>749</v>
      </c>
      <c r="AY141" s="696" t="s">
        <v>749</v>
      </c>
      <c r="AZ141" s="696" t="s">
        <v>749</v>
      </c>
      <c r="BA141" s="696" t="s">
        <v>749</v>
      </c>
      <c r="BB141" s="696" t="s">
        <v>749</v>
      </c>
      <c r="BC141" s="696" t="s">
        <v>850</v>
      </c>
      <c r="BD141" s="696" t="s">
        <v>850</v>
      </c>
      <c r="BE141" s="696" t="s">
        <v>850</v>
      </c>
      <c r="BF141" s="696" t="s">
        <v>850</v>
      </c>
      <c r="BG141" s="696" t="s">
        <v>850</v>
      </c>
      <c r="BH141" s="696" t="s">
        <v>850</v>
      </c>
      <c r="BI141" s="696" t="s">
        <v>850</v>
      </c>
      <c r="BJ141" s="696" t="s">
        <v>850</v>
      </c>
      <c r="BK141" s="696" t="s">
        <v>850</v>
      </c>
      <c r="BL141" s="696" t="s">
        <v>850</v>
      </c>
      <c r="BM141" s="696" t="s">
        <v>852</v>
      </c>
      <c r="BN141" s="696" t="s">
        <v>750</v>
      </c>
      <c r="BO141" s="696" t="s">
        <v>750</v>
      </c>
      <c r="BP141" s="696" t="s">
        <v>750</v>
      </c>
      <c r="BQ141" s="696" t="s">
        <v>750</v>
      </c>
      <c r="BR141" s="696" t="s">
        <v>750</v>
      </c>
      <c r="BS141" s="696" t="s">
        <v>750</v>
      </c>
      <c r="BT141" s="697"/>
      <c r="BU141" s="163"/>
    </row>
    <row r="142" spans="2:73" ht="15.75">
      <c r="B142" s="691" t="s">
        <v>208</v>
      </c>
      <c r="C142" s="691" t="s">
        <v>821</v>
      </c>
      <c r="D142" s="691" t="s">
        <v>842</v>
      </c>
      <c r="E142" s="691" t="s">
        <v>822</v>
      </c>
      <c r="F142" s="691" t="s">
        <v>29</v>
      </c>
      <c r="G142" s="691" t="s">
        <v>825</v>
      </c>
      <c r="H142" s="691">
        <v>2010</v>
      </c>
      <c r="I142" s="644" t="s">
        <v>840</v>
      </c>
      <c r="J142" s="644"/>
      <c r="K142" s="633"/>
      <c r="L142" s="695" t="s">
        <v>750</v>
      </c>
      <c r="M142" s="696" t="s">
        <v>750</v>
      </c>
      <c r="N142" s="696">
        <v>403.82</v>
      </c>
      <c r="O142" s="696" t="s">
        <v>750</v>
      </c>
      <c r="P142" s="696" t="s">
        <v>750</v>
      </c>
      <c r="Q142" s="696" t="s">
        <v>750</v>
      </c>
      <c r="R142" s="696" t="s">
        <v>750</v>
      </c>
      <c r="S142" s="696" t="s">
        <v>750</v>
      </c>
      <c r="T142" s="696" t="s">
        <v>750</v>
      </c>
      <c r="U142" s="696" t="s">
        <v>750</v>
      </c>
      <c r="V142" s="696" t="s">
        <v>750</v>
      </c>
      <c r="W142" s="696" t="s">
        <v>750</v>
      </c>
      <c r="X142" s="696" t="s">
        <v>750</v>
      </c>
      <c r="Y142" s="696" t="s">
        <v>750</v>
      </c>
      <c r="Z142" s="696" t="s">
        <v>750</v>
      </c>
      <c r="AA142" s="696" t="s">
        <v>750</v>
      </c>
      <c r="AB142" s="696" t="s">
        <v>750</v>
      </c>
      <c r="AC142" s="696" t="s">
        <v>750</v>
      </c>
      <c r="AD142" s="696" t="s">
        <v>750</v>
      </c>
      <c r="AE142" s="696" t="s">
        <v>750</v>
      </c>
      <c r="AF142" s="696" t="s">
        <v>750</v>
      </c>
      <c r="AG142" s="696" t="s">
        <v>750</v>
      </c>
      <c r="AH142" s="696" t="s">
        <v>750</v>
      </c>
      <c r="AI142" s="696" t="s">
        <v>750</v>
      </c>
      <c r="AJ142" s="696" t="s">
        <v>750</v>
      </c>
      <c r="AK142" s="696" t="s">
        <v>750</v>
      </c>
      <c r="AL142" s="696" t="s">
        <v>750</v>
      </c>
      <c r="AM142" s="696" t="s">
        <v>750</v>
      </c>
      <c r="AN142" s="696" t="s">
        <v>750</v>
      </c>
      <c r="AO142" s="697" t="s">
        <v>849</v>
      </c>
      <c r="AP142" s="633"/>
      <c r="AQ142" s="695" t="s">
        <v>849</v>
      </c>
      <c r="AR142" s="696" t="s">
        <v>851</v>
      </c>
      <c r="AS142" s="696">
        <v>1539.44</v>
      </c>
      <c r="AT142" s="696" t="s">
        <v>749</v>
      </c>
      <c r="AU142" s="696" t="s">
        <v>749</v>
      </c>
      <c r="AV142" s="696" t="s">
        <v>749</v>
      </c>
      <c r="AW142" s="696" t="s">
        <v>749</v>
      </c>
      <c r="AX142" s="696" t="s">
        <v>749</v>
      </c>
      <c r="AY142" s="696" t="s">
        <v>749</v>
      </c>
      <c r="AZ142" s="696" t="s">
        <v>749</v>
      </c>
      <c r="BA142" s="696" t="s">
        <v>749</v>
      </c>
      <c r="BB142" s="696" t="s">
        <v>749</v>
      </c>
      <c r="BC142" s="696" t="s">
        <v>850</v>
      </c>
      <c r="BD142" s="696" t="s">
        <v>850</v>
      </c>
      <c r="BE142" s="696" t="s">
        <v>850</v>
      </c>
      <c r="BF142" s="696" t="s">
        <v>850</v>
      </c>
      <c r="BG142" s="696" t="s">
        <v>850</v>
      </c>
      <c r="BH142" s="696" t="s">
        <v>850</v>
      </c>
      <c r="BI142" s="696" t="s">
        <v>850</v>
      </c>
      <c r="BJ142" s="696" t="s">
        <v>850</v>
      </c>
      <c r="BK142" s="696" t="s">
        <v>850</v>
      </c>
      <c r="BL142" s="696" t="s">
        <v>850</v>
      </c>
      <c r="BM142" s="696" t="s">
        <v>852</v>
      </c>
      <c r="BN142" s="696" t="s">
        <v>750</v>
      </c>
      <c r="BO142" s="696" t="s">
        <v>750</v>
      </c>
      <c r="BP142" s="696" t="s">
        <v>750</v>
      </c>
      <c r="BQ142" s="696" t="s">
        <v>750</v>
      </c>
      <c r="BR142" s="696" t="s">
        <v>750</v>
      </c>
      <c r="BS142" s="696" t="s">
        <v>750</v>
      </c>
      <c r="BT142" s="697"/>
      <c r="BU142" s="163"/>
    </row>
    <row r="143" spans="2:73" ht="15.75">
      <c r="B143" s="691" t="s">
        <v>208</v>
      </c>
      <c r="C143" s="691" t="s">
        <v>821</v>
      </c>
      <c r="D143" s="691" t="s">
        <v>842</v>
      </c>
      <c r="E143" s="691" t="s">
        <v>822</v>
      </c>
      <c r="F143" s="691" t="s">
        <v>29</v>
      </c>
      <c r="G143" s="691" t="s">
        <v>825</v>
      </c>
      <c r="H143" s="691">
        <v>2011</v>
      </c>
      <c r="I143" s="644" t="s">
        <v>840</v>
      </c>
      <c r="J143" s="644"/>
      <c r="K143" s="633"/>
      <c r="L143" s="695" t="s">
        <v>750</v>
      </c>
      <c r="M143" s="696" t="s">
        <v>750</v>
      </c>
      <c r="N143" s="696">
        <v>757.6</v>
      </c>
      <c r="O143" s="696" t="s">
        <v>750</v>
      </c>
      <c r="P143" s="696" t="s">
        <v>750</v>
      </c>
      <c r="Q143" s="696" t="s">
        <v>750</v>
      </c>
      <c r="R143" s="696" t="s">
        <v>750</v>
      </c>
      <c r="S143" s="696" t="s">
        <v>750</v>
      </c>
      <c r="T143" s="696" t="s">
        <v>750</v>
      </c>
      <c r="U143" s="696" t="s">
        <v>750</v>
      </c>
      <c r="V143" s="696" t="s">
        <v>750</v>
      </c>
      <c r="W143" s="696" t="s">
        <v>750</v>
      </c>
      <c r="X143" s="696" t="s">
        <v>750</v>
      </c>
      <c r="Y143" s="696" t="s">
        <v>750</v>
      </c>
      <c r="Z143" s="696" t="s">
        <v>750</v>
      </c>
      <c r="AA143" s="696" t="s">
        <v>750</v>
      </c>
      <c r="AB143" s="696" t="s">
        <v>750</v>
      </c>
      <c r="AC143" s="696" t="s">
        <v>750</v>
      </c>
      <c r="AD143" s="696" t="s">
        <v>750</v>
      </c>
      <c r="AE143" s="696" t="s">
        <v>750</v>
      </c>
      <c r="AF143" s="696" t="s">
        <v>750</v>
      </c>
      <c r="AG143" s="696" t="s">
        <v>750</v>
      </c>
      <c r="AH143" s="696" t="s">
        <v>750</v>
      </c>
      <c r="AI143" s="696" t="s">
        <v>750</v>
      </c>
      <c r="AJ143" s="696" t="s">
        <v>750</v>
      </c>
      <c r="AK143" s="696" t="s">
        <v>750</v>
      </c>
      <c r="AL143" s="696" t="s">
        <v>750</v>
      </c>
      <c r="AM143" s="696" t="s">
        <v>750</v>
      </c>
      <c r="AN143" s="696" t="s">
        <v>750</v>
      </c>
      <c r="AO143" s="697" t="s">
        <v>849</v>
      </c>
      <c r="AP143" s="633"/>
      <c r="AQ143" s="695" t="s">
        <v>849</v>
      </c>
      <c r="AR143" s="696" t="s">
        <v>851</v>
      </c>
      <c r="AS143" s="696">
        <v>2612.59</v>
      </c>
      <c r="AT143" s="696" t="s">
        <v>749</v>
      </c>
      <c r="AU143" s="696" t="s">
        <v>749</v>
      </c>
      <c r="AV143" s="696" t="s">
        <v>749</v>
      </c>
      <c r="AW143" s="696" t="s">
        <v>749</v>
      </c>
      <c r="AX143" s="696" t="s">
        <v>749</v>
      </c>
      <c r="AY143" s="696" t="s">
        <v>749</v>
      </c>
      <c r="AZ143" s="696" t="s">
        <v>749</v>
      </c>
      <c r="BA143" s="696" t="s">
        <v>749</v>
      </c>
      <c r="BB143" s="696" t="s">
        <v>749</v>
      </c>
      <c r="BC143" s="696" t="s">
        <v>850</v>
      </c>
      <c r="BD143" s="696" t="s">
        <v>850</v>
      </c>
      <c r="BE143" s="696" t="s">
        <v>850</v>
      </c>
      <c r="BF143" s="696" t="s">
        <v>850</v>
      </c>
      <c r="BG143" s="696" t="s">
        <v>850</v>
      </c>
      <c r="BH143" s="696" t="s">
        <v>850</v>
      </c>
      <c r="BI143" s="696" t="s">
        <v>850</v>
      </c>
      <c r="BJ143" s="696" t="s">
        <v>850</v>
      </c>
      <c r="BK143" s="696" t="s">
        <v>850</v>
      </c>
      <c r="BL143" s="696" t="s">
        <v>850</v>
      </c>
      <c r="BM143" s="696" t="s">
        <v>852</v>
      </c>
      <c r="BN143" s="696" t="s">
        <v>750</v>
      </c>
      <c r="BO143" s="696" t="s">
        <v>750</v>
      </c>
      <c r="BP143" s="696" t="s">
        <v>750</v>
      </c>
      <c r="BQ143" s="696" t="s">
        <v>750</v>
      </c>
      <c r="BR143" s="696" t="s">
        <v>750</v>
      </c>
      <c r="BS143" s="696" t="s">
        <v>750</v>
      </c>
      <c r="BT143" s="697"/>
      <c r="BU143" s="163"/>
    </row>
    <row r="144" spans="2:73" ht="15.75">
      <c r="B144" s="691" t="s">
        <v>208</v>
      </c>
      <c r="C144" s="691" t="s">
        <v>821</v>
      </c>
      <c r="D144" s="691" t="s">
        <v>842</v>
      </c>
      <c r="E144" s="691" t="s">
        <v>822</v>
      </c>
      <c r="F144" s="691" t="s">
        <v>29</v>
      </c>
      <c r="G144" s="691" t="s">
        <v>825</v>
      </c>
      <c r="H144" s="691">
        <v>2012</v>
      </c>
      <c r="I144" s="644" t="s">
        <v>840</v>
      </c>
      <c r="J144" s="644"/>
      <c r="K144" s="633"/>
      <c r="L144" s="695" t="s">
        <v>750</v>
      </c>
      <c r="M144" s="696" t="s">
        <v>750</v>
      </c>
      <c r="N144" s="696">
        <v>628.01</v>
      </c>
      <c r="O144" s="696" t="s">
        <v>750</v>
      </c>
      <c r="P144" s="696" t="s">
        <v>750</v>
      </c>
      <c r="Q144" s="696" t="s">
        <v>750</v>
      </c>
      <c r="R144" s="696" t="s">
        <v>750</v>
      </c>
      <c r="S144" s="696" t="s">
        <v>750</v>
      </c>
      <c r="T144" s="696" t="s">
        <v>750</v>
      </c>
      <c r="U144" s="696" t="s">
        <v>750</v>
      </c>
      <c r="V144" s="696" t="s">
        <v>750</v>
      </c>
      <c r="W144" s="696" t="s">
        <v>750</v>
      </c>
      <c r="X144" s="696" t="s">
        <v>750</v>
      </c>
      <c r="Y144" s="696" t="s">
        <v>750</v>
      </c>
      <c r="Z144" s="696" t="s">
        <v>750</v>
      </c>
      <c r="AA144" s="696" t="s">
        <v>750</v>
      </c>
      <c r="AB144" s="696" t="s">
        <v>750</v>
      </c>
      <c r="AC144" s="696" t="s">
        <v>750</v>
      </c>
      <c r="AD144" s="696" t="s">
        <v>750</v>
      </c>
      <c r="AE144" s="696" t="s">
        <v>750</v>
      </c>
      <c r="AF144" s="696" t="s">
        <v>750</v>
      </c>
      <c r="AG144" s="696" t="s">
        <v>750</v>
      </c>
      <c r="AH144" s="696" t="s">
        <v>750</v>
      </c>
      <c r="AI144" s="696" t="s">
        <v>750</v>
      </c>
      <c r="AJ144" s="696" t="s">
        <v>750</v>
      </c>
      <c r="AK144" s="696" t="s">
        <v>750</v>
      </c>
      <c r="AL144" s="696" t="s">
        <v>750</v>
      </c>
      <c r="AM144" s="696" t="s">
        <v>750</v>
      </c>
      <c r="AN144" s="696" t="s">
        <v>750</v>
      </c>
      <c r="AO144" s="697" t="s">
        <v>849</v>
      </c>
      <c r="AP144" s="633"/>
      <c r="AQ144" s="695" t="s">
        <v>849</v>
      </c>
      <c r="AR144" s="696" t="s">
        <v>851</v>
      </c>
      <c r="AS144" s="696">
        <v>2377.94</v>
      </c>
      <c r="AT144" s="696" t="s">
        <v>749</v>
      </c>
      <c r="AU144" s="696" t="s">
        <v>749</v>
      </c>
      <c r="AV144" s="696" t="s">
        <v>749</v>
      </c>
      <c r="AW144" s="696" t="s">
        <v>749</v>
      </c>
      <c r="AX144" s="696" t="s">
        <v>749</v>
      </c>
      <c r="AY144" s="696" t="s">
        <v>749</v>
      </c>
      <c r="AZ144" s="696" t="s">
        <v>749</v>
      </c>
      <c r="BA144" s="696" t="s">
        <v>749</v>
      </c>
      <c r="BB144" s="696" t="s">
        <v>749</v>
      </c>
      <c r="BC144" s="696" t="s">
        <v>850</v>
      </c>
      <c r="BD144" s="696" t="s">
        <v>850</v>
      </c>
      <c r="BE144" s="696" t="s">
        <v>850</v>
      </c>
      <c r="BF144" s="696" t="s">
        <v>850</v>
      </c>
      <c r="BG144" s="696" t="s">
        <v>850</v>
      </c>
      <c r="BH144" s="696" t="s">
        <v>850</v>
      </c>
      <c r="BI144" s="696" t="s">
        <v>850</v>
      </c>
      <c r="BJ144" s="696" t="s">
        <v>850</v>
      </c>
      <c r="BK144" s="696" t="s">
        <v>850</v>
      </c>
      <c r="BL144" s="696" t="s">
        <v>850</v>
      </c>
      <c r="BM144" s="696" t="s">
        <v>852</v>
      </c>
      <c r="BN144" s="696" t="s">
        <v>750</v>
      </c>
      <c r="BO144" s="696" t="s">
        <v>750</v>
      </c>
      <c r="BP144" s="696" t="s">
        <v>750</v>
      </c>
      <c r="BQ144" s="696" t="s">
        <v>750</v>
      </c>
      <c r="BR144" s="696" t="s">
        <v>750</v>
      </c>
      <c r="BS144" s="696" t="s">
        <v>750</v>
      </c>
      <c r="BT144" s="697"/>
      <c r="BU144" s="163"/>
    </row>
    <row r="145" spans="2:73" ht="15.75">
      <c r="B145" s="691" t="s">
        <v>208</v>
      </c>
      <c r="C145" s="691" t="s">
        <v>821</v>
      </c>
      <c r="D145" s="691" t="s">
        <v>842</v>
      </c>
      <c r="E145" s="691" t="s">
        <v>822</v>
      </c>
      <c r="F145" s="691" t="s">
        <v>29</v>
      </c>
      <c r="G145" s="691" t="s">
        <v>825</v>
      </c>
      <c r="H145" s="691">
        <v>2013</v>
      </c>
      <c r="I145" s="644" t="s">
        <v>840</v>
      </c>
      <c r="J145" s="644"/>
      <c r="K145" s="633"/>
      <c r="L145" s="695" t="s">
        <v>750</v>
      </c>
      <c r="M145" s="696" t="s">
        <v>750</v>
      </c>
      <c r="N145" s="696">
        <v>865.7</v>
      </c>
      <c r="O145" s="696" t="s">
        <v>750</v>
      </c>
      <c r="P145" s="696" t="s">
        <v>750</v>
      </c>
      <c r="Q145" s="696" t="s">
        <v>750</v>
      </c>
      <c r="R145" s="696" t="s">
        <v>750</v>
      </c>
      <c r="S145" s="696" t="s">
        <v>750</v>
      </c>
      <c r="T145" s="696" t="s">
        <v>750</v>
      </c>
      <c r="U145" s="696" t="s">
        <v>750</v>
      </c>
      <c r="V145" s="696" t="s">
        <v>750</v>
      </c>
      <c r="W145" s="696" t="s">
        <v>750</v>
      </c>
      <c r="X145" s="696" t="s">
        <v>750</v>
      </c>
      <c r="Y145" s="696" t="s">
        <v>750</v>
      </c>
      <c r="Z145" s="696" t="s">
        <v>750</v>
      </c>
      <c r="AA145" s="696" t="s">
        <v>750</v>
      </c>
      <c r="AB145" s="696" t="s">
        <v>750</v>
      </c>
      <c r="AC145" s="696" t="s">
        <v>750</v>
      </c>
      <c r="AD145" s="696" t="s">
        <v>750</v>
      </c>
      <c r="AE145" s="696" t="s">
        <v>750</v>
      </c>
      <c r="AF145" s="696" t="s">
        <v>750</v>
      </c>
      <c r="AG145" s="696" t="s">
        <v>750</v>
      </c>
      <c r="AH145" s="696" t="s">
        <v>750</v>
      </c>
      <c r="AI145" s="696" t="s">
        <v>750</v>
      </c>
      <c r="AJ145" s="696" t="s">
        <v>750</v>
      </c>
      <c r="AK145" s="696" t="s">
        <v>750</v>
      </c>
      <c r="AL145" s="696" t="s">
        <v>750</v>
      </c>
      <c r="AM145" s="696" t="s">
        <v>750</v>
      </c>
      <c r="AN145" s="696" t="s">
        <v>750</v>
      </c>
      <c r="AO145" s="697" t="s">
        <v>849</v>
      </c>
      <c r="AP145" s="633"/>
      <c r="AQ145" s="695" t="s">
        <v>849</v>
      </c>
      <c r="AR145" s="696" t="s">
        <v>851</v>
      </c>
      <c r="AS145" s="696">
        <v>673.13</v>
      </c>
      <c r="AT145" s="696" t="s">
        <v>749</v>
      </c>
      <c r="AU145" s="696" t="s">
        <v>749</v>
      </c>
      <c r="AV145" s="696" t="s">
        <v>749</v>
      </c>
      <c r="AW145" s="696" t="s">
        <v>749</v>
      </c>
      <c r="AX145" s="696" t="s">
        <v>749</v>
      </c>
      <c r="AY145" s="696" t="s">
        <v>749</v>
      </c>
      <c r="AZ145" s="696" t="s">
        <v>749</v>
      </c>
      <c r="BA145" s="696" t="s">
        <v>749</v>
      </c>
      <c r="BB145" s="696" t="s">
        <v>749</v>
      </c>
      <c r="BC145" s="696" t="s">
        <v>850</v>
      </c>
      <c r="BD145" s="696" t="s">
        <v>850</v>
      </c>
      <c r="BE145" s="696" t="s">
        <v>850</v>
      </c>
      <c r="BF145" s="696" t="s">
        <v>850</v>
      </c>
      <c r="BG145" s="696" t="s">
        <v>850</v>
      </c>
      <c r="BH145" s="696" t="s">
        <v>850</v>
      </c>
      <c r="BI145" s="696" t="s">
        <v>850</v>
      </c>
      <c r="BJ145" s="696" t="s">
        <v>850</v>
      </c>
      <c r="BK145" s="696" t="s">
        <v>850</v>
      </c>
      <c r="BL145" s="696" t="s">
        <v>850</v>
      </c>
      <c r="BM145" s="696" t="s">
        <v>852</v>
      </c>
      <c r="BN145" s="696" t="s">
        <v>750</v>
      </c>
      <c r="BO145" s="696" t="s">
        <v>750</v>
      </c>
      <c r="BP145" s="696" t="s">
        <v>750</v>
      </c>
      <c r="BQ145" s="696" t="s">
        <v>750</v>
      </c>
      <c r="BR145" s="696" t="s">
        <v>750</v>
      </c>
      <c r="BS145" s="696" t="s">
        <v>750</v>
      </c>
      <c r="BT145" s="697"/>
      <c r="BU145" s="163"/>
    </row>
    <row r="146" spans="2:73" ht="15.75">
      <c r="B146" s="691" t="s">
        <v>208</v>
      </c>
      <c r="C146" s="691" t="s">
        <v>821</v>
      </c>
      <c r="D146" s="691" t="s">
        <v>843</v>
      </c>
      <c r="E146" s="691" t="s">
        <v>822</v>
      </c>
      <c r="F146" s="691" t="s">
        <v>29</v>
      </c>
      <c r="G146" s="691" t="s">
        <v>825</v>
      </c>
      <c r="H146" s="691">
        <v>2012</v>
      </c>
      <c r="I146" s="644" t="s">
        <v>840</v>
      </c>
      <c r="J146" s="644"/>
      <c r="K146" s="633"/>
      <c r="L146" s="695" t="s">
        <v>750</v>
      </c>
      <c r="M146" s="696" t="s">
        <v>750</v>
      </c>
      <c r="N146" s="696" t="s">
        <v>750</v>
      </c>
      <c r="O146" s="696" t="s">
        <v>750</v>
      </c>
      <c r="P146" s="696" t="s">
        <v>750</v>
      </c>
      <c r="Q146" s="696" t="s">
        <v>750</v>
      </c>
      <c r="R146" s="696" t="s">
        <v>750</v>
      </c>
      <c r="S146" s="696" t="s">
        <v>750</v>
      </c>
      <c r="T146" s="696" t="s">
        <v>750</v>
      </c>
      <c r="U146" s="696" t="s">
        <v>750</v>
      </c>
      <c r="V146" s="696" t="s">
        <v>750</v>
      </c>
      <c r="W146" s="696" t="s">
        <v>750</v>
      </c>
      <c r="X146" s="696" t="s">
        <v>750</v>
      </c>
      <c r="Y146" s="696" t="s">
        <v>750</v>
      </c>
      <c r="Z146" s="696" t="s">
        <v>750</v>
      </c>
      <c r="AA146" s="696" t="s">
        <v>750</v>
      </c>
      <c r="AB146" s="696" t="s">
        <v>750</v>
      </c>
      <c r="AC146" s="696" t="s">
        <v>750</v>
      </c>
      <c r="AD146" s="696" t="s">
        <v>750</v>
      </c>
      <c r="AE146" s="696" t="s">
        <v>750</v>
      </c>
      <c r="AF146" s="696" t="s">
        <v>750</v>
      </c>
      <c r="AG146" s="696" t="s">
        <v>750</v>
      </c>
      <c r="AH146" s="696" t="s">
        <v>750</v>
      </c>
      <c r="AI146" s="696" t="s">
        <v>750</v>
      </c>
      <c r="AJ146" s="696" t="s">
        <v>750</v>
      </c>
      <c r="AK146" s="696" t="s">
        <v>750</v>
      </c>
      <c r="AL146" s="696" t="s">
        <v>750</v>
      </c>
      <c r="AM146" s="696" t="s">
        <v>750</v>
      </c>
      <c r="AN146" s="696" t="s">
        <v>750</v>
      </c>
      <c r="AO146" s="697" t="s">
        <v>849</v>
      </c>
      <c r="AP146" s="633"/>
      <c r="AQ146" s="695" t="s">
        <v>849</v>
      </c>
      <c r="AR146" s="696" t="s">
        <v>851</v>
      </c>
      <c r="AS146" s="696" t="s">
        <v>749</v>
      </c>
      <c r="AT146" s="696" t="s">
        <v>749</v>
      </c>
      <c r="AU146" s="696" t="s">
        <v>749</v>
      </c>
      <c r="AV146" s="696" t="s">
        <v>749</v>
      </c>
      <c r="AW146" s="696" t="s">
        <v>749</v>
      </c>
      <c r="AX146" s="696" t="s">
        <v>749</v>
      </c>
      <c r="AY146" s="696" t="s">
        <v>749</v>
      </c>
      <c r="AZ146" s="696" t="s">
        <v>749</v>
      </c>
      <c r="BA146" s="696" t="s">
        <v>749</v>
      </c>
      <c r="BB146" s="696" t="s">
        <v>749</v>
      </c>
      <c r="BC146" s="696" t="s">
        <v>850</v>
      </c>
      <c r="BD146" s="696" t="s">
        <v>850</v>
      </c>
      <c r="BE146" s="696" t="s">
        <v>850</v>
      </c>
      <c r="BF146" s="696" t="s">
        <v>850</v>
      </c>
      <c r="BG146" s="696" t="s">
        <v>850</v>
      </c>
      <c r="BH146" s="696" t="s">
        <v>850</v>
      </c>
      <c r="BI146" s="696" t="s">
        <v>850</v>
      </c>
      <c r="BJ146" s="696" t="s">
        <v>850</v>
      </c>
      <c r="BK146" s="696" t="s">
        <v>850</v>
      </c>
      <c r="BL146" s="696" t="s">
        <v>850</v>
      </c>
      <c r="BM146" s="696" t="s">
        <v>852</v>
      </c>
      <c r="BN146" s="696" t="s">
        <v>750</v>
      </c>
      <c r="BO146" s="696" t="s">
        <v>750</v>
      </c>
      <c r="BP146" s="696" t="s">
        <v>750</v>
      </c>
      <c r="BQ146" s="696" t="s">
        <v>750</v>
      </c>
      <c r="BR146" s="696" t="s">
        <v>750</v>
      </c>
      <c r="BS146" s="696" t="s">
        <v>750</v>
      </c>
      <c r="BT146" s="697"/>
      <c r="BU146" s="163"/>
    </row>
    <row r="147" spans="2:73" ht="15.75">
      <c r="B147" s="691" t="s">
        <v>208</v>
      </c>
      <c r="C147" s="691" t="s">
        <v>821</v>
      </c>
      <c r="D147" s="691" t="s">
        <v>843</v>
      </c>
      <c r="E147" s="691" t="s">
        <v>822</v>
      </c>
      <c r="F147" s="691" t="s">
        <v>29</v>
      </c>
      <c r="G147" s="691" t="s">
        <v>825</v>
      </c>
      <c r="H147" s="691">
        <v>2013</v>
      </c>
      <c r="I147" s="644" t="s">
        <v>840</v>
      </c>
      <c r="J147" s="644"/>
      <c r="K147" s="633"/>
      <c r="L147" s="695" t="s">
        <v>750</v>
      </c>
      <c r="M147" s="696" t="s">
        <v>750</v>
      </c>
      <c r="N147" s="696" t="s">
        <v>750</v>
      </c>
      <c r="O147" s="696" t="s">
        <v>750</v>
      </c>
      <c r="P147" s="696" t="s">
        <v>750</v>
      </c>
      <c r="Q147" s="696" t="s">
        <v>750</v>
      </c>
      <c r="R147" s="696" t="s">
        <v>750</v>
      </c>
      <c r="S147" s="696" t="s">
        <v>750</v>
      </c>
      <c r="T147" s="696" t="s">
        <v>750</v>
      </c>
      <c r="U147" s="696" t="s">
        <v>750</v>
      </c>
      <c r="V147" s="696" t="s">
        <v>750</v>
      </c>
      <c r="W147" s="696" t="s">
        <v>750</v>
      </c>
      <c r="X147" s="696" t="s">
        <v>750</v>
      </c>
      <c r="Y147" s="696" t="s">
        <v>750</v>
      </c>
      <c r="Z147" s="696" t="s">
        <v>750</v>
      </c>
      <c r="AA147" s="696" t="s">
        <v>750</v>
      </c>
      <c r="AB147" s="696" t="s">
        <v>750</v>
      </c>
      <c r="AC147" s="696" t="s">
        <v>750</v>
      </c>
      <c r="AD147" s="696" t="s">
        <v>750</v>
      </c>
      <c r="AE147" s="696" t="s">
        <v>750</v>
      </c>
      <c r="AF147" s="696" t="s">
        <v>750</v>
      </c>
      <c r="AG147" s="696" t="s">
        <v>750</v>
      </c>
      <c r="AH147" s="696" t="s">
        <v>750</v>
      </c>
      <c r="AI147" s="696" t="s">
        <v>750</v>
      </c>
      <c r="AJ147" s="696" t="s">
        <v>750</v>
      </c>
      <c r="AK147" s="696" t="s">
        <v>750</v>
      </c>
      <c r="AL147" s="696" t="s">
        <v>750</v>
      </c>
      <c r="AM147" s="696" t="s">
        <v>750</v>
      </c>
      <c r="AN147" s="696" t="s">
        <v>750</v>
      </c>
      <c r="AO147" s="697" t="s">
        <v>849</v>
      </c>
      <c r="AP147" s="633"/>
      <c r="AQ147" s="695" t="s">
        <v>849</v>
      </c>
      <c r="AR147" s="696" t="s">
        <v>851</v>
      </c>
      <c r="AS147" s="696" t="s">
        <v>749</v>
      </c>
      <c r="AT147" s="696" t="s">
        <v>749</v>
      </c>
      <c r="AU147" s="696" t="s">
        <v>749</v>
      </c>
      <c r="AV147" s="696" t="s">
        <v>749</v>
      </c>
      <c r="AW147" s="696" t="s">
        <v>749</v>
      </c>
      <c r="AX147" s="696" t="s">
        <v>749</v>
      </c>
      <c r="AY147" s="696" t="s">
        <v>749</v>
      </c>
      <c r="AZ147" s="696" t="s">
        <v>749</v>
      </c>
      <c r="BA147" s="696" t="s">
        <v>749</v>
      </c>
      <c r="BB147" s="696" t="s">
        <v>749</v>
      </c>
      <c r="BC147" s="696" t="s">
        <v>850</v>
      </c>
      <c r="BD147" s="696" t="s">
        <v>850</v>
      </c>
      <c r="BE147" s="696" t="s">
        <v>850</v>
      </c>
      <c r="BF147" s="696" t="s">
        <v>850</v>
      </c>
      <c r="BG147" s="696" t="s">
        <v>850</v>
      </c>
      <c r="BH147" s="696" t="s">
        <v>850</v>
      </c>
      <c r="BI147" s="696" t="s">
        <v>850</v>
      </c>
      <c r="BJ147" s="696" t="s">
        <v>850</v>
      </c>
      <c r="BK147" s="696" t="s">
        <v>850</v>
      </c>
      <c r="BL147" s="696" t="s">
        <v>850</v>
      </c>
      <c r="BM147" s="696" t="s">
        <v>852</v>
      </c>
      <c r="BN147" s="696" t="s">
        <v>750</v>
      </c>
      <c r="BO147" s="696" t="s">
        <v>750</v>
      </c>
      <c r="BP147" s="696" t="s">
        <v>750</v>
      </c>
      <c r="BQ147" s="696" t="s">
        <v>750</v>
      </c>
      <c r="BR147" s="696" t="s">
        <v>750</v>
      </c>
      <c r="BS147" s="696" t="s">
        <v>750</v>
      </c>
      <c r="BT147" s="697"/>
      <c r="BU147" s="163"/>
    </row>
    <row r="148" spans="2:73" ht="15.75">
      <c r="B148" s="691" t="s">
        <v>208</v>
      </c>
      <c r="C148" s="691" t="s">
        <v>830</v>
      </c>
      <c r="D148" s="691" t="s">
        <v>841</v>
      </c>
      <c r="E148" s="691" t="s">
        <v>822</v>
      </c>
      <c r="F148" s="691" t="s">
        <v>830</v>
      </c>
      <c r="G148" s="691" t="s">
        <v>825</v>
      </c>
      <c r="H148" s="691">
        <v>2013</v>
      </c>
      <c r="I148" s="644" t="s">
        <v>840</v>
      </c>
      <c r="J148" s="644"/>
      <c r="K148" s="633"/>
      <c r="L148" s="695" t="s">
        <v>750</v>
      </c>
      <c r="M148" s="696" t="s">
        <v>750</v>
      </c>
      <c r="N148" s="696">
        <v>13260.68</v>
      </c>
      <c r="O148" s="696" t="s">
        <v>750</v>
      </c>
      <c r="P148" s="696" t="s">
        <v>750</v>
      </c>
      <c r="Q148" s="696" t="s">
        <v>750</v>
      </c>
      <c r="R148" s="696" t="s">
        <v>750</v>
      </c>
      <c r="S148" s="696" t="s">
        <v>750</v>
      </c>
      <c r="T148" s="696" t="s">
        <v>750</v>
      </c>
      <c r="U148" s="696" t="s">
        <v>750</v>
      </c>
      <c r="V148" s="696" t="s">
        <v>750</v>
      </c>
      <c r="W148" s="696" t="s">
        <v>750</v>
      </c>
      <c r="X148" s="696" t="s">
        <v>750</v>
      </c>
      <c r="Y148" s="696" t="s">
        <v>750</v>
      </c>
      <c r="Z148" s="696" t="s">
        <v>750</v>
      </c>
      <c r="AA148" s="696" t="s">
        <v>750</v>
      </c>
      <c r="AB148" s="696" t="s">
        <v>750</v>
      </c>
      <c r="AC148" s="696" t="s">
        <v>750</v>
      </c>
      <c r="AD148" s="696" t="s">
        <v>750</v>
      </c>
      <c r="AE148" s="696" t="s">
        <v>750</v>
      </c>
      <c r="AF148" s="696" t="s">
        <v>750</v>
      </c>
      <c r="AG148" s="696" t="s">
        <v>750</v>
      </c>
      <c r="AH148" s="696" t="s">
        <v>750</v>
      </c>
      <c r="AI148" s="696" t="s">
        <v>750</v>
      </c>
      <c r="AJ148" s="696" t="s">
        <v>750</v>
      </c>
      <c r="AK148" s="696" t="s">
        <v>750</v>
      </c>
      <c r="AL148" s="696" t="s">
        <v>750</v>
      </c>
      <c r="AM148" s="696" t="s">
        <v>750</v>
      </c>
      <c r="AN148" s="696" t="s">
        <v>750</v>
      </c>
      <c r="AO148" s="697" t="s">
        <v>849</v>
      </c>
      <c r="AP148" s="633"/>
      <c r="AQ148" s="695" t="s">
        <v>849</v>
      </c>
      <c r="AR148" s="696" t="s">
        <v>851</v>
      </c>
      <c r="AS148" s="696">
        <v>331640.90000000002</v>
      </c>
      <c r="AT148" s="696" t="s">
        <v>749</v>
      </c>
      <c r="AU148" s="696" t="s">
        <v>749</v>
      </c>
      <c r="AV148" s="696" t="s">
        <v>749</v>
      </c>
      <c r="AW148" s="696" t="s">
        <v>749</v>
      </c>
      <c r="AX148" s="696" t="s">
        <v>749</v>
      </c>
      <c r="AY148" s="696" t="s">
        <v>749</v>
      </c>
      <c r="AZ148" s="696" t="s">
        <v>749</v>
      </c>
      <c r="BA148" s="696" t="s">
        <v>749</v>
      </c>
      <c r="BB148" s="696" t="s">
        <v>749</v>
      </c>
      <c r="BC148" s="696" t="s">
        <v>850</v>
      </c>
      <c r="BD148" s="696" t="s">
        <v>850</v>
      </c>
      <c r="BE148" s="696" t="s">
        <v>850</v>
      </c>
      <c r="BF148" s="696" t="s">
        <v>850</v>
      </c>
      <c r="BG148" s="696" t="s">
        <v>850</v>
      </c>
      <c r="BH148" s="696" t="s">
        <v>850</v>
      </c>
      <c r="BI148" s="696" t="s">
        <v>850</v>
      </c>
      <c r="BJ148" s="696" t="s">
        <v>850</v>
      </c>
      <c r="BK148" s="696" t="s">
        <v>850</v>
      </c>
      <c r="BL148" s="696" t="s">
        <v>850</v>
      </c>
      <c r="BM148" s="696" t="s">
        <v>852</v>
      </c>
      <c r="BN148" s="696" t="s">
        <v>750</v>
      </c>
      <c r="BO148" s="696" t="s">
        <v>750</v>
      </c>
      <c r="BP148" s="696" t="s">
        <v>750</v>
      </c>
      <c r="BQ148" s="696" t="s">
        <v>750</v>
      </c>
      <c r="BR148" s="696" t="s">
        <v>750</v>
      </c>
      <c r="BS148" s="696" t="s">
        <v>750</v>
      </c>
      <c r="BT148" s="697"/>
      <c r="BU148" s="163"/>
    </row>
    <row r="149" spans="2:73" ht="15.75">
      <c r="B149" s="691" t="s">
        <v>208</v>
      </c>
      <c r="C149" s="691" t="s">
        <v>830</v>
      </c>
      <c r="D149" s="691" t="s">
        <v>13</v>
      </c>
      <c r="E149" s="691" t="s">
        <v>822</v>
      </c>
      <c r="F149" s="691" t="s">
        <v>830</v>
      </c>
      <c r="G149" s="691" t="s">
        <v>823</v>
      </c>
      <c r="H149" s="691">
        <v>2013</v>
      </c>
      <c r="I149" s="644" t="s">
        <v>840</v>
      </c>
      <c r="J149" s="644"/>
      <c r="K149" s="633"/>
      <c r="L149" s="695" t="s">
        <v>750</v>
      </c>
      <c r="M149" s="696" t="s">
        <v>750</v>
      </c>
      <c r="N149" s="696">
        <v>22.81</v>
      </c>
      <c r="O149" s="696">
        <v>16.77</v>
      </c>
      <c r="P149" s="696">
        <v>16.77</v>
      </c>
      <c r="Q149" s="696">
        <v>16.77</v>
      </c>
      <c r="R149" s="696">
        <v>10.72</v>
      </c>
      <c r="S149" s="696" t="s">
        <v>750</v>
      </c>
      <c r="T149" s="696" t="s">
        <v>750</v>
      </c>
      <c r="U149" s="696" t="s">
        <v>750</v>
      </c>
      <c r="V149" s="696" t="s">
        <v>750</v>
      </c>
      <c r="W149" s="696" t="s">
        <v>750</v>
      </c>
      <c r="X149" s="696" t="s">
        <v>750</v>
      </c>
      <c r="Y149" s="696" t="s">
        <v>750</v>
      </c>
      <c r="Z149" s="696" t="s">
        <v>750</v>
      </c>
      <c r="AA149" s="696" t="s">
        <v>750</v>
      </c>
      <c r="AB149" s="696" t="s">
        <v>750</v>
      </c>
      <c r="AC149" s="696" t="s">
        <v>750</v>
      </c>
      <c r="AD149" s="696" t="s">
        <v>750</v>
      </c>
      <c r="AE149" s="696" t="s">
        <v>750</v>
      </c>
      <c r="AF149" s="696" t="s">
        <v>750</v>
      </c>
      <c r="AG149" s="696" t="s">
        <v>750</v>
      </c>
      <c r="AH149" s="696" t="s">
        <v>750</v>
      </c>
      <c r="AI149" s="696" t="s">
        <v>750</v>
      </c>
      <c r="AJ149" s="696" t="s">
        <v>750</v>
      </c>
      <c r="AK149" s="696" t="s">
        <v>750</v>
      </c>
      <c r="AL149" s="696" t="s">
        <v>750</v>
      </c>
      <c r="AM149" s="696" t="s">
        <v>750</v>
      </c>
      <c r="AN149" s="696" t="s">
        <v>750</v>
      </c>
      <c r="AO149" s="697" t="s">
        <v>849</v>
      </c>
      <c r="AP149" s="633"/>
      <c r="AQ149" s="695" t="s">
        <v>849</v>
      </c>
      <c r="AR149" s="696" t="s">
        <v>851</v>
      </c>
      <c r="AS149" s="696">
        <v>178202.73</v>
      </c>
      <c r="AT149" s="696">
        <v>126236.37</v>
      </c>
      <c r="AU149" s="696">
        <v>126236.37</v>
      </c>
      <c r="AV149" s="696">
        <v>126236.37</v>
      </c>
      <c r="AW149" s="696">
        <v>74270.009999999995</v>
      </c>
      <c r="AX149" s="696" t="s">
        <v>749</v>
      </c>
      <c r="AY149" s="696" t="s">
        <v>749</v>
      </c>
      <c r="AZ149" s="696" t="s">
        <v>749</v>
      </c>
      <c r="BA149" s="696" t="s">
        <v>749</v>
      </c>
      <c r="BB149" s="696" t="s">
        <v>749</v>
      </c>
      <c r="BC149" s="696" t="s">
        <v>850</v>
      </c>
      <c r="BD149" s="696" t="s">
        <v>850</v>
      </c>
      <c r="BE149" s="696" t="s">
        <v>850</v>
      </c>
      <c r="BF149" s="696" t="s">
        <v>850</v>
      </c>
      <c r="BG149" s="696" t="s">
        <v>850</v>
      </c>
      <c r="BH149" s="696" t="s">
        <v>850</v>
      </c>
      <c r="BI149" s="696" t="s">
        <v>850</v>
      </c>
      <c r="BJ149" s="696" t="s">
        <v>850</v>
      </c>
      <c r="BK149" s="696" t="s">
        <v>850</v>
      </c>
      <c r="BL149" s="696" t="s">
        <v>850</v>
      </c>
      <c r="BM149" s="696" t="s">
        <v>852</v>
      </c>
      <c r="BN149" s="696" t="s">
        <v>750</v>
      </c>
      <c r="BO149" s="696" t="s">
        <v>750</v>
      </c>
      <c r="BP149" s="696" t="s">
        <v>750</v>
      </c>
      <c r="BQ149" s="696" t="s">
        <v>750</v>
      </c>
      <c r="BR149" s="696" t="s">
        <v>750</v>
      </c>
      <c r="BS149" s="696" t="s">
        <v>750</v>
      </c>
      <c r="BT149" s="697"/>
      <c r="BU149" s="163"/>
    </row>
    <row r="150" spans="2:73" ht="15.75">
      <c r="B150" s="691" t="s">
        <v>848</v>
      </c>
      <c r="C150" s="691" t="s">
        <v>826</v>
      </c>
      <c r="D150" s="691" t="s">
        <v>842</v>
      </c>
      <c r="E150" s="691" t="s">
        <v>822</v>
      </c>
      <c r="F150" s="691" t="s">
        <v>828</v>
      </c>
      <c r="G150" s="691" t="s">
        <v>825</v>
      </c>
      <c r="H150" s="691">
        <v>2007</v>
      </c>
      <c r="I150" s="644" t="s">
        <v>840</v>
      </c>
      <c r="J150" s="644"/>
      <c r="K150" s="633"/>
      <c r="L150" s="695" t="s">
        <v>750</v>
      </c>
      <c r="M150" s="696" t="s">
        <v>750</v>
      </c>
      <c r="N150" s="696">
        <v>48.64</v>
      </c>
      <c r="O150" s="696" t="s">
        <v>750</v>
      </c>
      <c r="P150" s="696" t="s">
        <v>750</v>
      </c>
      <c r="Q150" s="696" t="s">
        <v>750</v>
      </c>
      <c r="R150" s="696" t="s">
        <v>750</v>
      </c>
      <c r="S150" s="696" t="s">
        <v>750</v>
      </c>
      <c r="T150" s="696" t="s">
        <v>750</v>
      </c>
      <c r="U150" s="696" t="s">
        <v>750</v>
      </c>
      <c r="V150" s="696" t="s">
        <v>750</v>
      </c>
      <c r="W150" s="696" t="s">
        <v>750</v>
      </c>
      <c r="X150" s="696" t="s">
        <v>750</v>
      </c>
      <c r="Y150" s="696" t="s">
        <v>750</v>
      </c>
      <c r="Z150" s="696" t="s">
        <v>750</v>
      </c>
      <c r="AA150" s="696" t="s">
        <v>750</v>
      </c>
      <c r="AB150" s="696" t="s">
        <v>750</v>
      </c>
      <c r="AC150" s="696" t="s">
        <v>750</v>
      </c>
      <c r="AD150" s="696" t="s">
        <v>750</v>
      </c>
      <c r="AE150" s="696" t="s">
        <v>750</v>
      </c>
      <c r="AF150" s="696" t="s">
        <v>750</v>
      </c>
      <c r="AG150" s="696" t="s">
        <v>750</v>
      </c>
      <c r="AH150" s="696" t="s">
        <v>750</v>
      </c>
      <c r="AI150" s="696" t="s">
        <v>750</v>
      </c>
      <c r="AJ150" s="696" t="s">
        <v>750</v>
      </c>
      <c r="AK150" s="696" t="s">
        <v>750</v>
      </c>
      <c r="AL150" s="696" t="s">
        <v>750</v>
      </c>
      <c r="AM150" s="696" t="s">
        <v>750</v>
      </c>
      <c r="AN150" s="696" t="s">
        <v>750</v>
      </c>
      <c r="AO150" s="697" t="s">
        <v>849</v>
      </c>
      <c r="AP150" s="633"/>
      <c r="AQ150" s="695" t="s">
        <v>849</v>
      </c>
      <c r="AR150" s="696" t="s">
        <v>851</v>
      </c>
      <c r="AS150" s="696">
        <v>77.59</v>
      </c>
      <c r="AT150" s="696" t="s">
        <v>749</v>
      </c>
      <c r="AU150" s="696" t="s">
        <v>749</v>
      </c>
      <c r="AV150" s="696" t="s">
        <v>749</v>
      </c>
      <c r="AW150" s="696" t="s">
        <v>749</v>
      </c>
      <c r="AX150" s="696" t="s">
        <v>749</v>
      </c>
      <c r="AY150" s="696" t="s">
        <v>749</v>
      </c>
      <c r="AZ150" s="696" t="s">
        <v>749</v>
      </c>
      <c r="BA150" s="696" t="s">
        <v>749</v>
      </c>
      <c r="BB150" s="696" t="s">
        <v>749</v>
      </c>
      <c r="BC150" s="696" t="s">
        <v>850</v>
      </c>
      <c r="BD150" s="696" t="s">
        <v>850</v>
      </c>
      <c r="BE150" s="696" t="s">
        <v>850</v>
      </c>
      <c r="BF150" s="696" t="s">
        <v>850</v>
      </c>
      <c r="BG150" s="696" t="s">
        <v>850</v>
      </c>
      <c r="BH150" s="696" t="s">
        <v>850</v>
      </c>
      <c r="BI150" s="696" t="s">
        <v>850</v>
      </c>
      <c r="BJ150" s="696" t="s">
        <v>850</v>
      </c>
      <c r="BK150" s="696" t="s">
        <v>850</v>
      </c>
      <c r="BL150" s="696" t="s">
        <v>850</v>
      </c>
      <c r="BM150" s="696" t="s">
        <v>852</v>
      </c>
      <c r="BN150" s="696" t="s">
        <v>750</v>
      </c>
      <c r="BO150" s="696" t="s">
        <v>750</v>
      </c>
      <c r="BP150" s="696" t="s">
        <v>750</v>
      </c>
      <c r="BQ150" s="696" t="s">
        <v>750</v>
      </c>
      <c r="BR150" s="696" t="s">
        <v>750</v>
      </c>
      <c r="BS150" s="696" t="s">
        <v>750</v>
      </c>
      <c r="BT150" s="697"/>
      <c r="BU150" s="163"/>
    </row>
    <row r="151" spans="2:73" ht="15.75">
      <c r="B151" s="691" t="s">
        <v>848</v>
      </c>
      <c r="C151" s="691" t="s">
        <v>826</v>
      </c>
      <c r="D151" s="691" t="s">
        <v>842</v>
      </c>
      <c r="E151" s="691" t="s">
        <v>822</v>
      </c>
      <c r="F151" s="691" t="s">
        <v>828</v>
      </c>
      <c r="G151" s="691" t="s">
        <v>825</v>
      </c>
      <c r="H151" s="691">
        <v>2008</v>
      </c>
      <c r="I151" s="644" t="s">
        <v>840</v>
      </c>
      <c r="J151" s="644"/>
      <c r="K151" s="633"/>
      <c r="L151" s="695" t="s">
        <v>750</v>
      </c>
      <c r="M151" s="696" t="s">
        <v>750</v>
      </c>
      <c r="N151" s="696">
        <v>1.28</v>
      </c>
      <c r="O151" s="696" t="s">
        <v>750</v>
      </c>
      <c r="P151" s="696" t="s">
        <v>750</v>
      </c>
      <c r="Q151" s="696" t="s">
        <v>750</v>
      </c>
      <c r="R151" s="696" t="s">
        <v>750</v>
      </c>
      <c r="S151" s="696" t="s">
        <v>750</v>
      </c>
      <c r="T151" s="696" t="s">
        <v>750</v>
      </c>
      <c r="U151" s="696" t="s">
        <v>750</v>
      </c>
      <c r="V151" s="696" t="s">
        <v>750</v>
      </c>
      <c r="W151" s="696" t="s">
        <v>750</v>
      </c>
      <c r="X151" s="696" t="s">
        <v>750</v>
      </c>
      <c r="Y151" s="696" t="s">
        <v>750</v>
      </c>
      <c r="Z151" s="696" t="s">
        <v>750</v>
      </c>
      <c r="AA151" s="696" t="s">
        <v>750</v>
      </c>
      <c r="AB151" s="696" t="s">
        <v>750</v>
      </c>
      <c r="AC151" s="696" t="s">
        <v>750</v>
      </c>
      <c r="AD151" s="696" t="s">
        <v>750</v>
      </c>
      <c r="AE151" s="696" t="s">
        <v>750</v>
      </c>
      <c r="AF151" s="696" t="s">
        <v>750</v>
      </c>
      <c r="AG151" s="696" t="s">
        <v>750</v>
      </c>
      <c r="AH151" s="696" t="s">
        <v>750</v>
      </c>
      <c r="AI151" s="696" t="s">
        <v>750</v>
      </c>
      <c r="AJ151" s="696" t="s">
        <v>750</v>
      </c>
      <c r="AK151" s="696" t="s">
        <v>750</v>
      </c>
      <c r="AL151" s="696" t="s">
        <v>750</v>
      </c>
      <c r="AM151" s="696" t="s">
        <v>750</v>
      </c>
      <c r="AN151" s="696" t="s">
        <v>750</v>
      </c>
      <c r="AO151" s="697" t="s">
        <v>849</v>
      </c>
      <c r="AP151" s="633"/>
      <c r="AQ151" s="695" t="s">
        <v>849</v>
      </c>
      <c r="AR151" s="696" t="s">
        <v>851</v>
      </c>
      <c r="AS151" s="696">
        <v>2.04</v>
      </c>
      <c r="AT151" s="696" t="s">
        <v>749</v>
      </c>
      <c r="AU151" s="696" t="s">
        <v>749</v>
      </c>
      <c r="AV151" s="696" t="s">
        <v>749</v>
      </c>
      <c r="AW151" s="696" t="s">
        <v>749</v>
      </c>
      <c r="AX151" s="696" t="s">
        <v>749</v>
      </c>
      <c r="AY151" s="696" t="s">
        <v>749</v>
      </c>
      <c r="AZ151" s="696" t="s">
        <v>749</v>
      </c>
      <c r="BA151" s="696" t="s">
        <v>749</v>
      </c>
      <c r="BB151" s="696" t="s">
        <v>749</v>
      </c>
      <c r="BC151" s="696" t="s">
        <v>850</v>
      </c>
      <c r="BD151" s="696" t="s">
        <v>850</v>
      </c>
      <c r="BE151" s="696" t="s">
        <v>850</v>
      </c>
      <c r="BF151" s="696" t="s">
        <v>850</v>
      </c>
      <c r="BG151" s="696" t="s">
        <v>850</v>
      </c>
      <c r="BH151" s="696" t="s">
        <v>850</v>
      </c>
      <c r="BI151" s="696" t="s">
        <v>850</v>
      </c>
      <c r="BJ151" s="696" t="s">
        <v>850</v>
      </c>
      <c r="BK151" s="696" t="s">
        <v>850</v>
      </c>
      <c r="BL151" s="696" t="s">
        <v>850</v>
      </c>
      <c r="BM151" s="696" t="s">
        <v>852</v>
      </c>
      <c r="BN151" s="696" t="s">
        <v>750</v>
      </c>
      <c r="BO151" s="696" t="s">
        <v>750</v>
      </c>
      <c r="BP151" s="696" t="s">
        <v>750</v>
      </c>
      <c r="BQ151" s="696" t="s">
        <v>750</v>
      </c>
      <c r="BR151" s="696" t="s">
        <v>750</v>
      </c>
      <c r="BS151" s="696" t="s">
        <v>750</v>
      </c>
      <c r="BT151" s="697"/>
      <c r="BU151" s="163"/>
    </row>
    <row r="152" spans="2:73" ht="15.75">
      <c r="B152" s="691" t="s">
        <v>848</v>
      </c>
      <c r="C152" s="691" t="s">
        <v>826</v>
      </c>
      <c r="D152" s="691" t="s">
        <v>842</v>
      </c>
      <c r="E152" s="691" t="s">
        <v>822</v>
      </c>
      <c r="F152" s="691" t="s">
        <v>828</v>
      </c>
      <c r="G152" s="691" t="s">
        <v>825</v>
      </c>
      <c r="H152" s="691">
        <v>2009</v>
      </c>
      <c r="I152" s="644" t="s">
        <v>840</v>
      </c>
      <c r="J152" s="644"/>
      <c r="K152" s="633"/>
      <c r="L152" s="695" t="s">
        <v>750</v>
      </c>
      <c r="M152" s="696" t="s">
        <v>750</v>
      </c>
      <c r="N152" s="696">
        <v>8.32</v>
      </c>
      <c r="O152" s="696" t="s">
        <v>750</v>
      </c>
      <c r="P152" s="696" t="s">
        <v>750</v>
      </c>
      <c r="Q152" s="696" t="s">
        <v>750</v>
      </c>
      <c r="R152" s="696" t="s">
        <v>750</v>
      </c>
      <c r="S152" s="696" t="s">
        <v>750</v>
      </c>
      <c r="T152" s="696" t="s">
        <v>750</v>
      </c>
      <c r="U152" s="696" t="s">
        <v>750</v>
      </c>
      <c r="V152" s="696" t="s">
        <v>750</v>
      </c>
      <c r="W152" s="696" t="s">
        <v>750</v>
      </c>
      <c r="X152" s="696" t="s">
        <v>750</v>
      </c>
      <c r="Y152" s="696" t="s">
        <v>750</v>
      </c>
      <c r="Z152" s="696" t="s">
        <v>750</v>
      </c>
      <c r="AA152" s="696" t="s">
        <v>750</v>
      </c>
      <c r="AB152" s="696" t="s">
        <v>750</v>
      </c>
      <c r="AC152" s="696" t="s">
        <v>750</v>
      </c>
      <c r="AD152" s="696" t="s">
        <v>750</v>
      </c>
      <c r="AE152" s="696" t="s">
        <v>750</v>
      </c>
      <c r="AF152" s="696" t="s">
        <v>750</v>
      </c>
      <c r="AG152" s="696" t="s">
        <v>750</v>
      </c>
      <c r="AH152" s="696" t="s">
        <v>750</v>
      </c>
      <c r="AI152" s="696" t="s">
        <v>750</v>
      </c>
      <c r="AJ152" s="696" t="s">
        <v>750</v>
      </c>
      <c r="AK152" s="696" t="s">
        <v>750</v>
      </c>
      <c r="AL152" s="696" t="s">
        <v>750</v>
      </c>
      <c r="AM152" s="696" t="s">
        <v>750</v>
      </c>
      <c r="AN152" s="696" t="s">
        <v>750</v>
      </c>
      <c r="AO152" s="697" t="s">
        <v>849</v>
      </c>
      <c r="AP152" s="633"/>
      <c r="AQ152" s="695" t="s">
        <v>849</v>
      </c>
      <c r="AR152" s="696" t="s">
        <v>851</v>
      </c>
      <c r="AS152" s="696">
        <v>13.27</v>
      </c>
      <c r="AT152" s="696" t="s">
        <v>749</v>
      </c>
      <c r="AU152" s="696" t="s">
        <v>749</v>
      </c>
      <c r="AV152" s="696" t="s">
        <v>749</v>
      </c>
      <c r="AW152" s="696" t="s">
        <v>749</v>
      </c>
      <c r="AX152" s="696" t="s">
        <v>749</v>
      </c>
      <c r="AY152" s="696" t="s">
        <v>749</v>
      </c>
      <c r="AZ152" s="696" t="s">
        <v>749</v>
      </c>
      <c r="BA152" s="696" t="s">
        <v>749</v>
      </c>
      <c r="BB152" s="696" t="s">
        <v>749</v>
      </c>
      <c r="BC152" s="696" t="s">
        <v>850</v>
      </c>
      <c r="BD152" s="696" t="s">
        <v>850</v>
      </c>
      <c r="BE152" s="696" t="s">
        <v>850</v>
      </c>
      <c r="BF152" s="696" t="s">
        <v>850</v>
      </c>
      <c r="BG152" s="696" t="s">
        <v>850</v>
      </c>
      <c r="BH152" s="696" t="s">
        <v>850</v>
      </c>
      <c r="BI152" s="696" t="s">
        <v>850</v>
      </c>
      <c r="BJ152" s="696" t="s">
        <v>850</v>
      </c>
      <c r="BK152" s="696" t="s">
        <v>850</v>
      </c>
      <c r="BL152" s="696" t="s">
        <v>850</v>
      </c>
      <c r="BM152" s="696" t="s">
        <v>852</v>
      </c>
      <c r="BN152" s="696" t="s">
        <v>750</v>
      </c>
      <c r="BO152" s="696" t="s">
        <v>750</v>
      </c>
      <c r="BP152" s="696" t="s">
        <v>750</v>
      </c>
      <c r="BQ152" s="696" t="s">
        <v>750</v>
      </c>
      <c r="BR152" s="696" t="s">
        <v>750</v>
      </c>
      <c r="BS152" s="696" t="s">
        <v>750</v>
      </c>
      <c r="BT152" s="697"/>
      <c r="BU152" s="163"/>
    </row>
    <row r="153" spans="2:73" ht="15.75">
      <c r="B153" s="691" t="s">
        <v>848</v>
      </c>
      <c r="C153" s="691" t="s">
        <v>821</v>
      </c>
      <c r="D153" s="691" t="s">
        <v>842</v>
      </c>
      <c r="E153" s="691" t="s">
        <v>822</v>
      </c>
      <c r="F153" s="691" t="s">
        <v>29</v>
      </c>
      <c r="G153" s="691" t="s">
        <v>825</v>
      </c>
      <c r="H153" s="691">
        <v>2006</v>
      </c>
      <c r="I153" s="644" t="s">
        <v>840</v>
      </c>
      <c r="J153" s="644"/>
      <c r="K153" s="633"/>
      <c r="L153" s="695" t="s">
        <v>750</v>
      </c>
      <c r="M153" s="696" t="s">
        <v>750</v>
      </c>
      <c r="N153" s="696">
        <v>236.95</v>
      </c>
      <c r="O153" s="696" t="s">
        <v>750</v>
      </c>
      <c r="P153" s="696" t="s">
        <v>750</v>
      </c>
      <c r="Q153" s="696" t="s">
        <v>750</v>
      </c>
      <c r="R153" s="696" t="s">
        <v>750</v>
      </c>
      <c r="S153" s="696" t="s">
        <v>750</v>
      </c>
      <c r="T153" s="696" t="s">
        <v>750</v>
      </c>
      <c r="U153" s="696" t="s">
        <v>750</v>
      </c>
      <c r="V153" s="696" t="s">
        <v>750</v>
      </c>
      <c r="W153" s="696" t="s">
        <v>750</v>
      </c>
      <c r="X153" s="696" t="s">
        <v>750</v>
      </c>
      <c r="Y153" s="696" t="s">
        <v>750</v>
      </c>
      <c r="Z153" s="696" t="s">
        <v>750</v>
      </c>
      <c r="AA153" s="696" t="s">
        <v>750</v>
      </c>
      <c r="AB153" s="696" t="s">
        <v>750</v>
      </c>
      <c r="AC153" s="696" t="s">
        <v>750</v>
      </c>
      <c r="AD153" s="696" t="s">
        <v>750</v>
      </c>
      <c r="AE153" s="696" t="s">
        <v>750</v>
      </c>
      <c r="AF153" s="696" t="s">
        <v>750</v>
      </c>
      <c r="AG153" s="696" t="s">
        <v>750</v>
      </c>
      <c r="AH153" s="696" t="s">
        <v>750</v>
      </c>
      <c r="AI153" s="696" t="s">
        <v>750</v>
      </c>
      <c r="AJ153" s="696" t="s">
        <v>750</v>
      </c>
      <c r="AK153" s="696" t="s">
        <v>750</v>
      </c>
      <c r="AL153" s="696" t="s">
        <v>750</v>
      </c>
      <c r="AM153" s="696" t="s">
        <v>750</v>
      </c>
      <c r="AN153" s="696" t="s">
        <v>750</v>
      </c>
      <c r="AO153" s="697" t="s">
        <v>849</v>
      </c>
      <c r="AP153" s="633"/>
      <c r="AQ153" s="695" t="s">
        <v>849</v>
      </c>
      <c r="AR153" s="696" t="s">
        <v>851</v>
      </c>
      <c r="AS153" s="696">
        <v>917.35</v>
      </c>
      <c r="AT153" s="696" t="s">
        <v>749</v>
      </c>
      <c r="AU153" s="696" t="s">
        <v>749</v>
      </c>
      <c r="AV153" s="696" t="s">
        <v>749</v>
      </c>
      <c r="AW153" s="696" t="s">
        <v>749</v>
      </c>
      <c r="AX153" s="696" t="s">
        <v>749</v>
      </c>
      <c r="AY153" s="696" t="s">
        <v>749</v>
      </c>
      <c r="AZ153" s="696" t="s">
        <v>749</v>
      </c>
      <c r="BA153" s="696" t="s">
        <v>749</v>
      </c>
      <c r="BB153" s="696" t="s">
        <v>749</v>
      </c>
      <c r="BC153" s="696" t="s">
        <v>850</v>
      </c>
      <c r="BD153" s="696" t="s">
        <v>850</v>
      </c>
      <c r="BE153" s="696" t="s">
        <v>850</v>
      </c>
      <c r="BF153" s="696" t="s">
        <v>850</v>
      </c>
      <c r="BG153" s="696" t="s">
        <v>850</v>
      </c>
      <c r="BH153" s="696" t="s">
        <v>850</v>
      </c>
      <c r="BI153" s="696" t="s">
        <v>850</v>
      </c>
      <c r="BJ153" s="696" t="s">
        <v>850</v>
      </c>
      <c r="BK153" s="696" t="s">
        <v>850</v>
      </c>
      <c r="BL153" s="696" t="s">
        <v>850</v>
      </c>
      <c r="BM153" s="696" t="s">
        <v>852</v>
      </c>
      <c r="BN153" s="696" t="s">
        <v>750</v>
      </c>
      <c r="BO153" s="696" t="s">
        <v>750</v>
      </c>
      <c r="BP153" s="696" t="s">
        <v>750</v>
      </c>
      <c r="BQ153" s="696" t="s">
        <v>750</v>
      </c>
      <c r="BR153" s="696" t="s">
        <v>750</v>
      </c>
      <c r="BS153" s="696" t="s">
        <v>750</v>
      </c>
      <c r="BT153" s="697"/>
      <c r="BU153" s="163"/>
    </row>
    <row r="154" spans="2:73" ht="15.75">
      <c r="B154" s="691" t="s">
        <v>848</v>
      </c>
      <c r="C154" s="691" t="s">
        <v>821</v>
      </c>
      <c r="D154" s="691" t="s">
        <v>842</v>
      </c>
      <c r="E154" s="691" t="s">
        <v>822</v>
      </c>
      <c r="F154" s="691" t="s">
        <v>29</v>
      </c>
      <c r="G154" s="691" t="s">
        <v>825</v>
      </c>
      <c r="H154" s="691">
        <v>2007</v>
      </c>
      <c r="I154" s="644" t="s">
        <v>840</v>
      </c>
      <c r="J154" s="644"/>
      <c r="K154" s="633"/>
      <c r="L154" s="695" t="s">
        <v>750</v>
      </c>
      <c r="M154" s="696" t="s">
        <v>750</v>
      </c>
      <c r="N154" s="696">
        <v>401.88</v>
      </c>
      <c r="O154" s="696" t="s">
        <v>750</v>
      </c>
      <c r="P154" s="696" t="s">
        <v>750</v>
      </c>
      <c r="Q154" s="696" t="s">
        <v>750</v>
      </c>
      <c r="R154" s="696" t="s">
        <v>750</v>
      </c>
      <c r="S154" s="696" t="s">
        <v>750</v>
      </c>
      <c r="T154" s="696" t="s">
        <v>750</v>
      </c>
      <c r="U154" s="696" t="s">
        <v>750</v>
      </c>
      <c r="V154" s="696" t="s">
        <v>750</v>
      </c>
      <c r="W154" s="696" t="s">
        <v>750</v>
      </c>
      <c r="X154" s="696" t="s">
        <v>750</v>
      </c>
      <c r="Y154" s="696" t="s">
        <v>750</v>
      </c>
      <c r="Z154" s="696" t="s">
        <v>750</v>
      </c>
      <c r="AA154" s="696" t="s">
        <v>750</v>
      </c>
      <c r="AB154" s="696" t="s">
        <v>750</v>
      </c>
      <c r="AC154" s="696" t="s">
        <v>750</v>
      </c>
      <c r="AD154" s="696" t="s">
        <v>750</v>
      </c>
      <c r="AE154" s="696" t="s">
        <v>750</v>
      </c>
      <c r="AF154" s="696" t="s">
        <v>750</v>
      </c>
      <c r="AG154" s="696" t="s">
        <v>750</v>
      </c>
      <c r="AH154" s="696" t="s">
        <v>750</v>
      </c>
      <c r="AI154" s="696" t="s">
        <v>750</v>
      </c>
      <c r="AJ154" s="696" t="s">
        <v>750</v>
      </c>
      <c r="AK154" s="696" t="s">
        <v>750</v>
      </c>
      <c r="AL154" s="696" t="s">
        <v>750</v>
      </c>
      <c r="AM154" s="696" t="s">
        <v>750</v>
      </c>
      <c r="AN154" s="696" t="s">
        <v>750</v>
      </c>
      <c r="AO154" s="697" t="s">
        <v>849</v>
      </c>
      <c r="AP154" s="633"/>
      <c r="AQ154" s="695" t="s">
        <v>849</v>
      </c>
      <c r="AR154" s="696" t="s">
        <v>851</v>
      </c>
      <c r="AS154" s="696">
        <v>1437.42</v>
      </c>
      <c r="AT154" s="696" t="s">
        <v>749</v>
      </c>
      <c r="AU154" s="696" t="s">
        <v>749</v>
      </c>
      <c r="AV154" s="696" t="s">
        <v>749</v>
      </c>
      <c r="AW154" s="696" t="s">
        <v>749</v>
      </c>
      <c r="AX154" s="696" t="s">
        <v>749</v>
      </c>
      <c r="AY154" s="696" t="s">
        <v>749</v>
      </c>
      <c r="AZ154" s="696" t="s">
        <v>749</v>
      </c>
      <c r="BA154" s="696" t="s">
        <v>749</v>
      </c>
      <c r="BB154" s="696" t="s">
        <v>749</v>
      </c>
      <c r="BC154" s="696" t="s">
        <v>850</v>
      </c>
      <c r="BD154" s="696" t="s">
        <v>850</v>
      </c>
      <c r="BE154" s="696" t="s">
        <v>850</v>
      </c>
      <c r="BF154" s="696" t="s">
        <v>850</v>
      </c>
      <c r="BG154" s="696" t="s">
        <v>850</v>
      </c>
      <c r="BH154" s="696" t="s">
        <v>850</v>
      </c>
      <c r="BI154" s="696" t="s">
        <v>850</v>
      </c>
      <c r="BJ154" s="696" t="s">
        <v>850</v>
      </c>
      <c r="BK154" s="696" t="s">
        <v>850</v>
      </c>
      <c r="BL154" s="696" t="s">
        <v>850</v>
      </c>
      <c r="BM154" s="696" t="s">
        <v>852</v>
      </c>
      <c r="BN154" s="696" t="s">
        <v>750</v>
      </c>
      <c r="BO154" s="696" t="s">
        <v>750</v>
      </c>
      <c r="BP154" s="696" t="s">
        <v>750</v>
      </c>
      <c r="BQ154" s="696" t="s">
        <v>750</v>
      </c>
      <c r="BR154" s="696" t="s">
        <v>750</v>
      </c>
      <c r="BS154" s="696" t="s">
        <v>750</v>
      </c>
      <c r="BT154" s="697"/>
      <c r="BU154" s="163"/>
    </row>
    <row r="155" spans="2:73" ht="15.75">
      <c r="B155" s="691" t="s">
        <v>848</v>
      </c>
      <c r="C155" s="691" t="s">
        <v>821</v>
      </c>
      <c r="D155" s="691" t="s">
        <v>842</v>
      </c>
      <c r="E155" s="691" t="s">
        <v>822</v>
      </c>
      <c r="F155" s="691" t="s">
        <v>29</v>
      </c>
      <c r="G155" s="691" t="s">
        <v>825</v>
      </c>
      <c r="H155" s="691">
        <v>2008</v>
      </c>
      <c r="I155" s="644" t="s">
        <v>840</v>
      </c>
      <c r="J155" s="644"/>
      <c r="K155" s="633"/>
      <c r="L155" s="695" t="s">
        <v>750</v>
      </c>
      <c r="M155" s="696" t="s">
        <v>750</v>
      </c>
      <c r="N155" s="696">
        <v>559.33000000000004</v>
      </c>
      <c r="O155" s="696" t="s">
        <v>750</v>
      </c>
      <c r="P155" s="696" t="s">
        <v>750</v>
      </c>
      <c r="Q155" s="696" t="s">
        <v>750</v>
      </c>
      <c r="R155" s="696" t="s">
        <v>750</v>
      </c>
      <c r="S155" s="696" t="s">
        <v>750</v>
      </c>
      <c r="T155" s="696" t="s">
        <v>750</v>
      </c>
      <c r="U155" s="696" t="s">
        <v>750</v>
      </c>
      <c r="V155" s="696" t="s">
        <v>750</v>
      </c>
      <c r="W155" s="696" t="s">
        <v>750</v>
      </c>
      <c r="X155" s="696" t="s">
        <v>750</v>
      </c>
      <c r="Y155" s="696" t="s">
        <v>750</v>
      </c>
      <c r="Z155" s="696" t="s">
        <v>750</v>
      </c>
      <c r="AA155" s="696" t="s">
        <v>750</v>
      </c>
      <c r="AB155" s="696" t="s">
        <v>750</v>
      </c>
      <c r="AC155" s="696" t="s">
        <v>750</v>
      </c>
      <c r="AD155" s="696" t="s">
        <v>750</v>
      </c>
      <c r="AE155" s="696" t="s">
        <v>750</v>
      </c>
      <c r="AF155" s="696" t="s">
        <v>750</v>
      </c>
      <c r="AG155" s="696" t="s">
        <v>750</v>
      </c>
      <c r="AH155" s="696" t="s">
        <v>750</v>
      </c>
      <c r="AI155" s="696" t="s">
        <v>750</v>
      </c>
      <c r="AJ155" s="696" t="s">
        <v>750</v>
      </c>
      <c r="AK155" s="696" t="s">
        <v>750</v>
      </c>
      <c r="AL155" s="696" t="s">
        <v>750</v>
      </c>
      <c r="AM155" s="696" t="s">
        <v>750</v>
      </c>
      <c r="AN155" s="696" t="s">
        <v>750</v>
      </c>
      <c r="AO155" s="697" t="s">
        <v>849</v>
      </c>
      <c r="AP155" s="633"/>
      <c r="AQ155" s="695" t="s">
        <v>849</v>
      </c>
      <c r="AR155" s="696" t="s">
        <v>851</v>
      </c>
      <c r="AS155" s="696">
        <v>2040.46</v>
      </c>
      <c r="AT155" s="696" t="s">
        <v>749</v>
      </c>
      <c r="AU155" s="696" t="s">
        <v>749</v>
      </c>
      <c r="AV155" s="696" t="s">
        <v>749</v>
      </c>
      <c r="AW155" s="696" t="s">
        <v>749</v>
      </c>
      <c r="AX155" s="696" t="s">
        <v>749</v>
      </c>
      <c r="AY155" s="696" t="s">
        <v>749</v>
      </c>
      <c r="AZ155" s="696" t="s">
        <v>749</v>
      </c>
      <c r="BA155" s="696" t="s">
        <v>749</v>
      </c>
      <c r="BB155" s="696" t="s">
        <v>749</v>
      </c>
      <c r="BC155" s="696" t="s">
        <v>850</v>
      </c>
      <c r="BD155" s="696" t="s">
        <v>850</v>
      </c>
      <c r="BE155" s="696" t="s">
        <v>850</v>
      </c>
      <c r="BF155" s="696" t="s">
        <v>850</v>
      </c>
      <c r="BG155" s="696" t="s">
        <v>850</v>
      </c>
      <c r="BH155" s="696" t="s">
        <v>850</v>
      </c>
      <c r="BI155" s="696" t="s">
        <v>850</v>
      </c>
      <c r="BJ155" s="696" t="s">
        <v>850</v>
      </c>
      <c r="BK155" s="696" t="s">
        <v>850</v>
      </c>
      <c r="BL155" s="696" t="s">
        <v>850</v>
      </c>
      <c r="BM155" s="696" t="s">
        <v>852</v>
      </c>
      <c r="BN155" s="696" t="s">
        <v>750</v>
      </c>
      <c r="BO155" s="696" t="s">
        <v>750</v>
      </c>
      <c r="BP155" s="696" t="s">
        <v>750</v>
      </c>
      <c r="BQ155" s="696" t="s">
        <v>750</v>
      </c>
      <c r="BR155" s="696" t="s">
        <v>750</v>
      </c>
      <c r="BS155" s="696" t="s">
        <v>750</v>
      </c>
      <c r="BT155" s="697"/>
      <c r="BU155" s="163"/>
    </row>
    <row r="156" spans="2:73" ht="15.75">
      <c r="B156" s="691" t="s">
        <v>848</v>
      </c>
      <c r="C156" s="691" t="s">
        <v>821</v>
      </c>
      <c r="D156" s="691" t="s">
        <v>842</v>
      </c>
      <c r="E156" s="691" t="s">
        <v>822</v>
      </c>
      <c r="F156" s="691" t="s">
        <v>29</v>
      </c>
      <c r="G156" s="691" t="s">
        <v>825</v>
      </c>
      <c r="H156" s="691">
        <v>2009</v>
      </c>
      <c r="I156" s="644" t="s">
        <v>840</v>
      </c>
      <c r="J156" s="644"/>
      <c r="K156" s="633"/>
      <c r="L156" s="695" t="s">
        <v>750</v>
      </c>
      <c r="M156" s="696" t="s">
        <v>750</v>
      </c>
      <c r="N156" s="696">
        <v>765</v>
      </c>
      <c r="O156" s="696" t="s">
        <v>750</v>
      </c>
      <c r="P156" s="696" t="s">
        <v>750</v>
      </c>
      <c r="Q156" s="696" t="s">
        <v>750</v>
      </c>
      <c r="R156" s="696" t="s">
        <v>750</v>
      </c>
      <c r="S156" s="696" t="s">
        <v>750</v>
      </c>
      <c r="T156" s="696" t="s">
        <v>750</v>
      </c>
      <c r="U156" s="696" t="s">
        <v>750</v>
      </c>
      <c r="V156" s="696" t="s">
        <v>750</v>
      </c>
      <c r="W156" s="696" t="s">
        <v>750</v>
      </c>
      <c r="X156" s="696" t="s">
        <v>750</v>
      </c>
      <c r="Y156" s="696" t="s">
        <v>750</v>
      </c>
      <c r="Z156" s="696" t="s">
        <v>750</v>
      </c>
      <c r="AA156" s="696" t="s">
        <v>750</v>
      </c>
      <c r="AB156" s="696" t="s">
        <v>750</v>
      </c>
      <c r="AC156" s="696" t="s">
        <v>750</v>
      </c>
      <c r="AD156" s="696" t="s">
        <v>750</v>
      </c>
      <c r="AE156" s="696" t="s">
        <v>750</v>
      </c>
      <c r="AF156" s="696" t="s">
        <v>750</v>
      </c>
      <c r="AG156" s="696" t="s">
        <v>750</v>
      </c>
      <c r="AH156" s="696" t="s">
        <v>750</v>
      </c>
      <c r="AI156" s="696" t="s">
        <v>750</v>
      </c>
      <c r="AJ156" s="696" t="s">
        <v>750</v>
      </c>
      <c r="AK156" s="696" t="s">
        <v>750</v>
      </c>
      <c r="AL156" s="696" t="s">
        <v>750</v>
      </c>
      <c r="AM156" s="696" t="s">
        <v>750</v>
      </c>
      <c r="AN156" s="696" t="s">
        <v>750</v>
      </c>
      <c r="AO156" s="697" t="s">
        <v>849</v>
      </c>
      <c r="AP156" s="633"/>
      <c r="AQ156" s="695" t="s">
        <v>849</v>
      </c>
      <c r="AR156" s="696" t="s">
        <v>851</v>
      </c>
      <c r="AS156" s="696">
        <v>2729.02</v>
      </c>
      <c r="AT156" s="696" t="s">
        <v>749</v>
      </c>
      <c r="AU156" s="696" t="s">
        <v>749</v>
      </c>
      <c r="AV156" s="696" t="s">
        <v>749</v>
      </c>
      <c r="AW156" s="696" t="s">
        <v>749</v>
      </c>
      <c r="AX156" s="696" t="s">
        <v>749</v>
      </c>
      <c r="AY156" s="696" t="s">
        <v>749</v>
      </c>
      <c r="AZ156" s="696" t="s">
        <v>749</v>
      </c>
      <c r="BA156" s="696" t="s">
        <v>749</v>
      </c>
      <c r="BB156" s="696" t="s">
        <v>749</v>
      </c>
      <c r="BC156" s="696" t="s">
        <v>850</v>
      </c>
      <c r="BD156" s="696" t="s">
        <v>850</v>
      </c>
      <c r="BE156" s="696" t="s">
        <v>850</v>
      </c>
      <c r="BF156" s="696" t="s">
        <v>850</v>
      </c>
      <c r="BG156" s="696" t="s">
        <v>850</v>
      </c>
      <c r="BH156" s="696" t="s">
        <v>850</v>
      </c>
      <c r="BI156" s="696" t="s">
        <v>850</v>
      </c>
      <c r="BJ156" s="696" t="s">
        <v>850</v>
      </c>
      <c r="BK156" s="696" t="s">
        <v>850</v>
      </c>
      <c r="BL156" s="696" t="s">
        <v>850</v>
      </c>
      <c r="BM156" s="696" t="s">
        <v>852</v>
      </c>
      <c r="BN156" s="696" t="s">
        <v>750</v>
      </c>
      <c r="BO156" s="696" t="s">
        <v>750</v>
      </c>
      <c r="BP156" s="696" t="s">
        <v>750</v>
      </c>
      <c r="BQ156" s="696" t="s">
        <v>750</v>
      </c>
      <c r="BR156" s="696" t="s">
        <v>750</v>
      </c>
      <c r="BS156" s="696" t="s">
        <v>750</v>
      </c>
      <c r="BT156" s="697"/>
      <c r="BU156" s="163"/>
    </row>
    <row r="157" spans="2:73" ht="15.75">
      <c r="B157" s="691" t="s">
        <v>848</v>
      </c>
      <c r="C157" s="691" t="s">
        <v>821</v>
      </c>
      <c r="D157" s="691" t="s">
        <v>842</v>
      </c>
      <c r="E157" s="691" t="s">
        <v>822</v>
      </c>
      <c r="F157" s="691" t="s">
        <v>29</v>
      </c>
      <c r="G157" s="691" t="s">
        <v>825</v>
      </c>
      <c r="H157" s="691">
        <v>2010</v>
      </c>
      <c r="I157" s="644" t="s">
        <v>840</v>
      </c>
      <c r="J157" s="644"/>
      <c r="K157" s="633"/>
      <c r="L157" s="695" t="s">
        <v>750</v>
      </c>
      <c r="M157" s="696" t="s">
        <v>750</v>
      </c>
      <c r="N157" s="696">
        <v>475.51</v>
      </c>
      <c r="O157" s="696" t="s">
        <v>750</v>
      </c>
      <c r="P157" s="696" t="s">
        <v>750</v>
      </c>
      <c r="Q157" s="696" t="s">
        <v>750</v>
      </c>
      <c r="R157" s="696" t="s">
        <v>750</v>
      </c>
      <c r="S157" s="696" t="s">
        <v>750</v>
      </c>
      <c r="T157" s="696" t="s">
        <v>750</v>
      </c>
      <c r="U157" s="696" t="s">
        <v>750</v>
      </c>
      <c r="V157" s="696" t="s">
        <v>750</v>
      </c>
      <c r="W157" s="696" t="s">
        <v>750</v>
      </c>
      <c r="X157" s="696" t="s">
        <v>750</v>
      </c>
      <c r="Y157" s="696" t="s">
        <v>750</v>
      </c>
      <c r="Z157" s="696" t="s">
        <v>750</v>
      </c>
      <c r="AA157" s="696" t="s">
        <v>750</v>
      </c>
      <c r="AB157" s="696" t="s">
        <v>750</v>
      </c>
      <c r="AC157" s="696" t="s">
        <v>750</v>
      </c>
      <c r="AD157" s="696" t="s">
        <v>750</v>
      </c>
      <c r="AE157" s="696" t="s">
        <v>750</v>
      </c>
      <c r="AF157" s="696" t="s">
        <v>750</v>
      </c>
      <c r="AG157" s="696" t="s">
        <v>750</v>
      </c>
      <c r="AH157" s="696" t="s">
        <v>750</v>
      </c>
      <c r="AI157" s="696" t="s">
        <v>750</v>
      </c>
      <c r="AJ157" s="696" t="s">
        <v>750</v>
      </c>
      <c r="AK157" s="696" t="s">
        <v>750</v>
      </c>
      <c r="AL157" s="696" t="s">
        <v>750</v>
      </c>
      <c r="AM157" s="696" t="s">
        <v>750</v>
      </c>
      <c r="AN157" s="696" t="s">
        <v>750</v>
      </c>
      <c r="AO157" s="697" t="s">
        <v>849</v>
      </c>
      <c r="AP157" s="633"/>
      <c r="AQ157" s="695" t="s">
        <v>849</v>
      </c>
      <c r="AR157" s="696" t="s">
        <v>851</v>
      </c>
      <c r="AS157" s="696">
        <v>1724.71</v>
      </c>
      <c r="AT157" s="696" t="s">
        <v>749</v>
      </c>
      <c r="AU157" s="696" t="s">
        <v>749</v>
      </c>
      <c r="AV157" s="696" t="s">
        <v>749</v>
      </c>
      <c r="AW157" s="696" t="s">
        <v>749</v>
      </c>
      <c r="AX157" s="696" t="s">
        <v>749</v>
      </c>
      <c r="AY157" s="696" t="s">
        <v>749</v>
      </c>
      <c r="AZ157" s="696" t="s">
        <v>749</v>
      </c>
      <c r="BA157" s="696" t="s">
        <v>749</v>
      </c>
      <c r="BB157" s="696" t="s">
        <v>749</v>
      </c>
      <c r="BC157" s="696" t="s">
        <v>850</v>
      </c>
      <c r="BD157" s="696" t="s">
        <v>850</v>
      </c>
      <c r="BE157" s="696" t="s">
        <v>850</v>
      </c>
      <c r="BF157" s="696" t="s">
        <v>850</v>
      </c>
      <c r="BG157" s="696" t="s">
        <v>850</v>
      </c>
      <c r="BH157" s="696" t="s">
        <v>850</v>
      </c>
      <c r="BI157" s="696" t="s">
        <v>850</v>
      </c>
      <c r="BJ157" s="696" t="s">
        <v>850</v>
      </c>
      <c r="BK157" s="696" t="s">
        <v>850</v>
      </c>
      <c r="BL157" s="696" t="s">
        <v>850</v>
      </c>
      <c r="BM157" s="696" t="s">
        <v>852</v>
      </c>
      <c r="BN157" s="696" t="s">
        <v>750</v>
      </c>
      <c r="BO157" s="696" t="s">
        <v>750</v>
      </c>
      <c r="BP157" s="696" t="s">
        <v>750</v>
      </c>
      <c r="BQ157" s="696" t="s">
        <v>750</v>
      </c>
      <c r="BR157" s="696" t="s">
        <v>750</v>
      </c>
      <c r="BS157" s="696" t="s">
        <v>750</v>
      </c>
      <c r="BT157" s="697"/>
      <c r="BU157" s="163"/>
    </row>
    <row r="158" spans="2:73" ht="15.75">
      <c r="B158" s="691" t="s">
        <v>848</v>
      </c>
      <c r="C158" s="691" t="s">
        <v>830</v>
      </c>
      <c r="D158" s="691" t="s">
        <v>841</v>
      </c>
      <c r="E158" s="691" t="s">
        <v>822</v>
      </c>
      <c r="F158" s="691" t="s">
        <v>830</v>
      </c>
      <c r="G158" s="691" t="s">
        <v>825</v>
      </c>
      <c r="H158" s="691">
        <v>2013</v>
      </c>
      <c r="I158" s="644" t="s">
        <v>840</v>
      </c>
      <c r="J158" s="644"/>
      <c r="K158" s="633"/>
      <c r="L158" s="695" t="s">
        <v>750</v>
      </c>
      <c r="M158" s="696" t="s">
        <v>750</v>
      </c>
      <c r="N158" s="696">
        <v>2588.1799999999998</v>
      </c>
      <c r="O158" s="696" t="s">
        <v>750</v>
      </c>
      <c r="P158" s="696" t="s">
        <v>750</v>
      </c>
      <c r="Q158" s="696" t="s">
        <v>750</v>
      </c>
      <c r="R158" s="696" t="s">
        <v>750</v>
      </c>
      <c r="S158" s="696" t="s">
        <v>750</v>
      </c>
      <c r="T158" s="696" t="s">
        <v>750</v>
      </c>
      <c r="U158" s="696" t="s">
        <v>750</v>
      </c>
      <c r="V158" s="696" t="s">
        <v>750</v>
      </c>
      <c r="W158" s="696" t="s">
        <v>750</v>
      </c>
      <c r="X158" s="696" t="s">
        <v>750</v>
      </c>
      <c r="Y158" s="696" t="s">
        <v>750</v>
      </c>
      <c r="Z158" s="696" t="s">
        <v>750</v>
      </c>
      <c r="AA158" s="696" t="s">
        <v>750</v>
      </c>
      <c r="AB158" s="696" t="s">
        <v>750</v>
      </c>
      <c r="AC158" s="696" t="s">
        <v>750</v>
      </c>
      <c r="AD158" s="696" t="s">
        <v>750</v>
      </c>
      <c r="AE158" s="696" t="s">
        <v>750</v>
      </c>
      <c r="AF158" s="696" t="s">
        <v>750</v>
      </c>
      <c r="AG158" s="696" t="s">
        <v>750</v>
      </c>
      <c r="AH158" s="696" t="s">
        <v>750</v>
      </c>
      <c r="AI158" s="696" t="s">
        <v>750</v>
      </c>
      <c r="AJ158" s="696" t="s">
        <v>750</v>
      </c>
      <c r="AK158" s="696" t="s">
        <v>750</v>
      </c>
      <c r="AL158" s="696" t="s">
        <v>750</v>
      </c>
      <c r="AM158" s="696" t="s">
        <v>750</v>
      </c>
      <c r="AN158" s="696" t="s">
        <v>750</v>
      </c>
      <c r="AO158" s="697" t="s">
        <v>849</v>
      </c>
      <c r="AP158" s="633"/>
      <c r="AQ158" s="695" t="s">
        <v>849</v>
      </c>
      <c r="AR158" s="696" t="s">
        <v>851</v>
      </c>
      <c r="AS158" s="696">
        <v>100173.6</v>
      </c>
      <c r="AT158" s="696" t="s">
        <v>749</v>
      </c>
      <c r="AU158" s="696" t="s">
        <v>749</v>
      </c>
      <c r="AV158" s="696" t="s">
        <v>749</v>
      </c>
      <c r="AW158" s="696" t="s">
        <v>749</v>
      </c>
      <c r="AX158" s="696" t="s">
        <v>749</v>
      </c>
      <c r="AY158" s="696" t="s">
        <v>749</v>
      </c>
      <c r="AZ158" s="696" t="s">
        <v>749</v>
      </c>
      <c r="BA158" s="696" t="s">
        <v>749</v>
      </c>
      <c r="BB158" s="696" t="s">
        <v>749</v>
      </c>
      <c r="BC158" s="696" t="s">
        <v>850</v>
      </c>
      <c r="BD158" s="696" t="s">
        <v>850</v>
      </c>
      <c r="BE158" s="696" t="s">
        <v>850</v>
      </c>
      <c r="BF158" s="696" t="s">
        <v>850</v>
      </c>
      <c r="BG158" s="696" t="s">
        <v>850</v>
      </c>
      <c r="BH158" s="696" t="s">
        <v>850</v>
      </c>
      <c r="BI158" s="696" t="s">
        <v>850</v>
      </c>
      <c r="BJ158" s="696" t="s">
        <v>850</v>
      </c>
      <c r="BK158" s="696" t="s">
        <v>850</v>
      </c>
      <c r="BL158" s="696" t="s">
        <v>850</v>
      </c>
      <c r="BM158" s="696" t="s">
        <v>852</v>
      </c>
      <c r="BN158" s="696" t="s">
        <v>750</v>
      </c>
      <c r="BO158" s="696" t="s">
        <v>750</v>
      </c>
      <c r="BP158" s="696" t="s">
        <v>750</v>
      </c>
      <c r="BQ158" s="696" t="s">
        <v>750</v>
      </c>
      <c r="BR158" s="696" t="s">
        <v>750</v>
      </c>
      <c r="BS158" s="696" t="s">
        <v>750</v>
      </c>
      <c r="BT158" s="697"/>
      <c r="BU158" s="163"/>
    </row>
    <row r="159" spans="2:73" ht="15.75">
      <c r="B159" s="691" t="s">
        <v>208</v>
      </c>
      <c r="C159" s="691" t="s">
        <v>821</v>
      </c>
      <c r="D159" s="691" t="s">
        <v>1</v>
      </c>
      <c r="E159" s="691" t="s">
        <v>822</v>
      </c>
      <c r="F159" s="691" t="s">
        <v>29</v>
      </c>
      <c r="G159" s="691" t="s">
        <v>823</v>
      </c>
      <c r="H159" s="691">
        <v>2013</v>
      </c>
      <c r="I159" s="644" t="s">
        <v>840</v>
      </c>
      <c r="J159" s="644"/>
      <c r="K159" s="633"/>
      <c r="L159" s="695" t="s">
        <v>750</v>
      </c>
      <c r="M159" s="696" t="s">
        <v>750</v>
      </c>
      <c r="N159" s="696">
        <v>0.04</v>
      </c>
      <c r="O159" s="696">
        <v>0.04</v>
      </c>
      <c r="P159" s="696">
        <v>0.04</v>
      </c>
      <c r="Q159" s="696">
        <v>0.04</v>
      </c>
      <c r="R159" s="696">
        <v>0.02</v>
      </c>
      <c r="S159" s="696" t="s">
        <v>750</v>
      </c>
      <c r="T159" s="696" t="s">
        <v>750</v>
      </c>
      <c r="U159" s="696" t="s">
        <v>750</v>
      </c>
      <c r="V159" s="696" t="s">
        <v>750</v>
      </c>
      <c r="W159" s="696" t="s">
        <v>750</v>
      </c>
      <c r="X159" s="696" t="s">
        <v>750</v>
      </c>
      <c r="Y159" s="696" t="s">
        <v>750</v>
      </c>
      <c r="Z159" s="696" t="s">
        <v>750</v>
      </c>
      <c r="AA159" s="696" t="s">
        <v>750</v>
      </c>
      <c r="AB159" s="696" t="s">
        <v>750</v>
      </c>
      <c r="AC159" s="696" t="s">
        <v>750</v>
      </c>
      <c r="AD159" s="696" t="s">
        <v>750</v>
      </c>
      <c r="AE159" s="696" t="s">
        <v>750</v>
      </c>
      <c r="AF159" s="696" t="s">
        <v>750</v>
      </c>
      <c r="AG159" s="696" t="s">
        <v>750</v>
      </c>
      <c r="AH159" s="696" t="s">
        <v>750</v>
      </c>
      <c r="AI159" s="696" t="s">
        <v>750</v>
      </c>
      <c r="AJ159" s="696" t="s">
        <v>750</v>
      </c>
      <c r="AK159" s="696" t="s">
        <v>750</v>
      </c>
      <c r="AL159" s="696" t="s">
        <v>750</v>
      </c>
      <c r="AM159" s="696" t="s">
        <v>750</v>
      </c>
      <c r="AN159" s="696" t="s">
        <v>750</v>
      </c>
      <c r="AO159" s="697" t="s">
        <v>849</v>
      </c>
      <c r="AP159" s="633"/>
      <c r="AQ159" s="695" t="s">
        <v>849</v>
      </c>
      <c r="AR159" s="696" t="s">
        <v>851</v>
      </c>
      <c r="AS159" s="696">
        <v>247.24</v>
      </c>
      <c r="AT159" s="696">
        <v>247.24</v>
      </c>
      <c r="AU159" s="696">
        <v>247.24</v>
      </c>
      <c r="AV159" s="696">
        <v>247.24</v>
      </c>
      <c r="AW159" s="696">
        <v>133.55000000000001</v>
      </c>
      <c r="AX159" s="696" t="s">
        <v>749</v>
      </c>
      <c r="AY159" s="696" t="s">
        <v>749</v>
      </c>
      <c r="AZ159" s="696" t="s">
        <v>749</v>
      </c>
      <c r="BA159" s="696" t="s">
        <v>749</v>
      </c>
      <c r="BB159" s="696" t="s">
        <v>749</v>
      </c>
      <c r="BC159" s="696" t="s">
        <v>850</v>
      </c>
      <c r="BD159" s="696" t="s">
        <v>850</v>
      </c>
      <c r="BE159" s="696" t="s">
        <v>850</v>
      </c>
      <c r="BF159" s="696" t="s">
        <v>850</v>
      </c>
      <c r="BG159" s="696" t="s">
        <v>850</v>
      </c>
      <c r="BH159" s="696" t="s">
        <v>850</v>
      </c>
      <c r="BI159" s="696" t="s">
        <v>850</v>
      </c>
      <c r="BJ159" s="696" t="s">
        <v>850</v>
      </c>
      <c r="BK159" s="696" t="s">
        <v>850</v>
      </c>
      <c r="BL159" s="696" t="s">
        <v>850</v>
      </c>
      <c r="BM159" s="696" t="s">
        <v>852</v>
      </c>
      <c r="BN159" s="696" t="s">
        <v>750</v>
      </c>
      <c r="BO159" s="696" t="s">
        <v>750</v>
      </c>
      <c r="BP159" s="696" t="s">
        <v>750</v>
      </c>
      <c r="BQ159" s="696" t="s">
        <v>750</v>
      </c>
      <c r="BR159" s="696" t="s">
        <v>750</v>
      </c>
      <c r="BS159" s="696" t="s">
        <v>750</v>
      </c>
      <c r="BT159" s="697"/>
      <c r="BU159" s="163"/>
    </row>
    <row r="160" spans="2:73" ht="15.75">
      <c r="B160" s="691" t="s">
        <v>208</v>
      </c>
      <c r="C160" s="691" t="s">
        <v>821</v>
      </c>
      <c r="D160" s="691" t="s">
        <v>847</v>
      </c>
      <c r="E160" s="691" t="s">
        <v>822</v>
      </c>
      <c r="F160" s="691" t="s">
        <v>29</v>
      </c>
      <c r="G160" s="691" t="s">
        <v>823</v>
      </c>
      <c r="H160" s="691">
        <v>2012</v>
      </c>
      <c r="I160" s="644" t="s">
        <v>840</v>
      </c>
      <c r="J160" s="644"/>
      <c r="K160" s="633"/>
      <c r="L160" s="695" t="s">
        <v>750</v>
      </c>
      <c r="M160" s="696">
        <v>0.17</v>
      </c>
      <c r="N160" s="696">
        <v>0.17</v>
      </c>
      <c r="O160" s="696">
        <v>0.17</v>
      </c>
      <c r="P160" s="696">
        <v>0.17</v>
      </c>
      <c r="Q160" s="696">
        <v>0.17</v>
      </c>
      <c r="R160" s="696">
        <v>0.17</v>
      </c>
      <c r="S160" s="696">
        <v>0.17</v>
      </c>
      <c r="T160" s="696">
        <v>0.17</v>
      </c>
      <c r="U160" s="696">
        <v>0.17</v>
      </c>
      <c r="V160" s="696">
        <v>0.17</v>
      </c>
      <c r="W160" s="696">
        <v>0.17</v>
      </c>
      <c r="X160" s="696">
        <v>0.17</v>
      </c>
      <c r="Y160" s="696">
        <v>0.17</v>
      </c>
      <c r="Z160" s="696">
        <v>0.17</v>
      </c>
      <c r="AA160" s="696">
        <v>0.17</v>
      </c>
      <c r="AB160" s="696">
        <v>0.17</v>
      </c>
      <c r="AC160" s="696">
        <v>0.17</v>
      </c>
      <c r="AD160" s="696">
        <v>0.17</v>
      </c>
      <c r="AE160" s="696">
        <v>0.17</v>
      </c>
      <c r="AF160" s="696">
        <v>0.14000000000000001</v>
      </c>
      <c r="AG160" s="696" t="s">
        <v>750</v>
      </c>
      <c r="AH160" s="696" t="s">
        <v>750</v>
      </c>
      <c r="AI160" s="696" t="s">
        <v>750</v>
      </c>
      <c r="AJ160" s="696" t="s">
        <v>750</v>
      </c>
      <c r="AK160" s="696" t="s">
        <v>750</v>
      </c>
      <c r="AL160" s="696" t="s">
        <v>750</v>
      </c>
      <c r="AM160" s="696" t="s">
        <v>750</v>
      </c>
      <c r="AN160" s="696" t="s">
        <v>750</v>
      </c>
      <c r="AO160" s="697" t="s">
        <v>849</v>
      </c>
      <c r="AP160" s="633"/>
      <c r="AQ160" s="695" t="s">
        <v>849</v>
      </c>
      <c r="AR160" s="696">
        <v>335.55</v>
      </c>
      <c r="AS160" s="696">
        <v>335.55</v>
      </c>
      <c r="AT160" s="696">
        <v>335.55</v>
      </c>
      <c r="AU160" s="696">
        <v>335.55</v>
      </c>
      <c r="AV160" s="696">
        <v>335.55</v>
      </c>
      <c r="AW160" s="696">
        <v>335.55</v>
      </c>
      <c r="AX160" s="696">
        <v>335.55</v>
      </c>
      <c r="AY160" s="696">
        <v>335.55</v>
      </c>
      <c r="AZ160" s="696">
        <v>335.55</v>
      </c>
      <c r="BA160" s="696">
        <v>335.55</v>
      </c>
      <c r="BB160" s="696">
        <v>335.55</v>
      </c>
      <c r="BC160" s="696">
        <v>335.55</v>
      </c>
      <c r="BD160" s="696">
        <v>335.55</v>
      </c>
      <c r="BE160" s="696">
        <v>335.55</v>
      </c>
      <c r="BF160" s="696">
        <v>335.55</v>
      </c>
      <c r="BG160" s="696">
        <v>335.55</v>
      </c>
      <c r="BH160" s="696">
        <v>335.55</v>
      </c>
      <c r="BI160" s="696">
        <v>335.55</v>
      </c>
      <c r="BJ160" s="696">
        <v>312.31</v>
      </c>
      <c r="BK160" s="696" t="s">
        <v>850</v>
      </c>
      <c r="BL160" s="696" t="s">
        <v>850</v>
      </c>
      <c r="BM160" s="696" t="s">
        <v>852</v>
      </c>
      <c r="BN160" s="696" t="s">
        <v>750</v>
      </c>
      <c r="BO160" s="696" t="s">
        <v>750</v>
      </c>
      <c r="BP160" s="696" t="s">
        <v>750</v>
      </c>
      <c r="BQ160" s="696" t="s">
        <v>750</v>
      </c>
      <c r="BR160" s="696" t="s">
        <v>750</v>
      </c>
      <c r="BS160" s="696" t="s">
        <v>750</v>
      </c>
      <c r="BT160" s="697"/>
      <c r="BU160" s="163"/>
    </row>
    <row r="161" spans="2:73" ht="15.75">
      <c r="B161" s="691" t="s">
        <v>208</v>
      </c>
      <c r="C161" s="691" t="s">
        <v>826</v>
      </c>
      <c r="D161" s="691" t="s">
        <v>23</v>
      </c>
      <c r="E161" s="691" t="s">
        <v>822</v>
      </c>
      <c r="F161" s="691" t="s">
        <v>853</v>
      </c>
      <c r="G161" s="691" t="s">
        <v>823</v>
      </c>
      <c r="H161" s="691">
        <v>2014</v>
      </c>
      <c r="I161" s="644" t="s">
        <v>840</v>
      </c>
      <c r="J161" s="644"/>
      <c r="K161" s="633"/>
      <c r="L161" s="695" t="s">
        <v>752</v>
      </c>
      <c r="M161" s="696" t="s">
        <v>752</v>
      </c>
      <c r="N161" s="696" t="s">
        <v>753</v>
      </c>
      <c r="O161" s="696">
        <v>132.5</v>
      </c>
      <c r="P161" s="696">
        <v>132.5</v>
      </c>
      <c r="Q161" s="696">
        <v>132.5</v>
      </c>
      <c r="R161" s="696" t="s">
        <v>752</v>
      </c>
      <c r="S161" s="696" t="s">
        <v>752</v>
      </c>
      <c r="T161" s="696" t="s">
        <v>752</v>
      </c>
      <c r="U161" s="696" t="s">
        <v>752</v>
      </c>
      <c r="V161" s="696" t="s">
        <v>752</v>
      </c>
      <c r="W161" s="696" t="s">
        <v>752</v>
      </c>
      <c r="X161" s="696" t="s">
        <v>752</v>
      </c>
      <c r="Y161" s="696" t="s">
        <v>752</v>
      </c>
      <c r="Z161" s="696" t="s">
        <v>752</v>
      </c>
      <c r="AA161" s="696" t="s">
        <v>752</v>
      </c>
      <c r="AB161" s="696" t="s">
        <v>752</v>
      </c>
      <c r="AC161" s="696" t="s">
        <v>752</v>
      </c>
      <c r="AD161" s="696" t="s">
        <v>752</v>
      </c>
      <c r="AE161" s="696" t="s">
        <v>752</v>
      </c>
      <c r="AF161" s="696" t="s">
        <v>752</v>
      </c>
      <c r="AG161" s="696" t="s">
        <v>752</v>
      </c>
      <c r="AH161" s="696" t="s">
        <v>752</v>
      </c>
      <c r="AI161" s="696" t="s">
        <v>750</v>
      </c>
      <c r="AJ161" s="696" t="s">
        <v>859</v>
      </c>
      <c r="AK161" s="696" t="s">
        <v>859</v>
      </c>
      <c r="AL161" s="696" t="s">
        <v>860</v>
      </c>
      <c r="AM161" s="696" t="s">
        <v>860</v>
      </c>
      <c r="AN161" s="696" t="s">
        <v>860</v>
      </c>
      <c r="AO161" s="697" t="s">
        <v>860</v>
      </c>
      <c r="AP161" s="633"/>
      <c r="AQ161" s="695" t="s">
        <v>752</v>
      </c>
      <c r="AR161" s="696" t="s">
        <v>861</v>
      </c>
      <c r="AS161" s="696" t="s">
        <v>861</v>
      </c>
      <c r="AT161" s="696">
        <v>157250.21</v>
      </c>
      <c r="AU161" s="696">
        <v>157250.21</v>
      </c>
      <c r="AV161" s="696">
        <v>157250.21</v>
      </c>
      <c r="AW161" s="696" t="s">
        <v>751</v>
      </c>
      <c r="AX161" s="696" t="s">
        <v>751</v>
      </c>
      <c r="AY161" s="696" t="s">
        <v>751</v>
      </c>
      <c r="AZ161" s="696" t="s">
        <v>751</v>
      </c>
      <c r="BA161" s="696" t="s">
        <v>751</v>
      </c>
      <c r="BB161" s="696" t="s">
        <v>751</v>
      </c>
      <c r="BC161" s="696" t="s">
        <v>751</v>
      </c>
      <c r="BD161" s="696" t="s">
        <v>751</v>
      </c>
      <c r="BE161" s="696" t="s">
        <v>751</v>
      </c>
      <c r="BF161" s="696" t="s">
        <v>861</v>
      </c>
      <c r="BG161" s="696" t="s">
        <v>861</v>
      </c>
      <c r="BH161" s="696" t="s">
        <v>861</v>
      </c>
      <c r="BI161" s="696" t="s">
        <v>861</v>
      </c>
      <c r="BJ161" s="696" t="s">
        <v>861</v>
      </c>
      <c r="BK161" s="696" t="s">
        <v>861</v>
      </c>
      <c r="BL161" s="696" t="s">
        <v>861</v>
      </c>
      <c r="BM161" s="696" t="s">
        <v>861</v>
      </c>
      <c r="BN161" s="696" t="s">
        <v>861</v>
      </c>
      <c r="BO161" s="696" t="s">
        <v>861</v>
      </c>
      <c r="BP161" s="696" t="s">
        <v>861</v>
      </c>
      <c r="BQ161" s="696" t="s">
        <v>860</v>
      </c>
      <c r="BR161" s="696" t="s">
        <v>860</v>
      </c>
      <c r="BS161" s="696" t="s">
        <v>860</v>
      </c>
      <c r="BT161" s="697" t="s">
        <v>860</v>
      </c>
      <c r="BU161" s="163"/>
    </row>
    <row r="162" spans="2:73" ht="15.75">
      <c r="B162" s="691" t="s">
        <v>208</v>
      </c>
      <c r="C162" s="691" t="s">
        <v>826</v>
      </c>
      <c r="D162" s="691" t="s">
        <v>21</v>
      </c>
      <c r="E162" s="691" t="s">
        <v>822</v>
      </c>
      <c r="F162" s="691" t="s">
        <v>853</v>
      </c>
      <c r="G162" s="691" t="s">
        <v>823</v>
      </c>
      <c r="H162" s="691">
        <v>2014</v>
      </c>
      <c r="I162" s="644" t="s">
        <v>840</v>
      </c>
      <c r="J162" s="644"/>
      <c r="K162" s="633"/>
      <c r="L162" s="695" t="s">
        <v>752</v>
      </c>
      <c r="M162" s="696" t="s">
        <v>752</v>
      </c>
      <c r="N162" s="696" t="s">
        <v>753</v>
      </c>
      <c r="O162" s="696">
        <v>852.48</v>
      </c>
      <c r="P162" s="696">
        <v>846.64</v>
      </c>
      <c r="Q162" s="696">
        <v>789.11</v>
      </c>
      <c r="R162" s="696">
        <v>497</v>
      </c>
      <c r="S162" s="696">
        <v>497</v>
      </c>
      <c r="T162" s="696">
        <v>497</v>
      </c>
      <c r="U162" s="696">
        <v>497</v>
      </c>
      <c r="V162" s="696">
        <v>497</v>
      </c>
      <c r="W162" s="696">
        <v>497</v>
      </c>
      <c r="X162" s="696">
        <v>497</v>
      </c>
      <c r="Y162" s="696">
        <v>487.67</v>
      </c>
      <c r="Z162" s="696">
        <v>198.42</v>
      </c>
      <c r="AA162" s="696" t="s">
        <v>752</v>
      </c>
      <c r="AB162" s="696" t="s">
        <v>752</v>
      </c>
      <c r="AC162" s="696" t="s">
        <v>752</v>
      </c>
      <c r="AD162" s="696" t="s">
        <v>752</v>
      </c>
      <c r="AE162" s="696" t="s">
        <v>752</v>
      </c>
      <c r="AF162" s="696" t="s">
        <v>752</v>
      </c>
      <c r="AG162" s="696" t="s">
        <v>752</v>
      </c>
      <c r="AH162" s="696" t="s">
        <v>752</v>
      </c>
      <c r="AI162" s="696" t="s">
        <v>750</v>
      </c>
      <c r="AJ162" s="696" t="s">
        <v>859</v>
      </c>
      <c r="AK162" s="696" t="s">
        <v>859</v>
      </c>
      <c r="AL162" s="696" t="s">
        <v>860</v>
      </c>
      <c r="AM162" s="696" t="s">
        <v>860</v>
      </c>
      <c r="AN162" s="696" t="s">
        <v>860</v>
      </c>
      <c r="AO162" s="697" t="s">
        <v>860</v>
      </c>
      <c r="AP162" s="633"/>
      <c r="AQ162" s="695" t="s">
        <v>752</v>
      </c>
      <c r="AR162" s="696" t="s">
        <v>861</v>
      </c>
      <c r="AS162" s="696" t="s">
        <v>861</v>
      </c>
      <c r="AT162" s="696">
        <v>2940239.91</v>
      </c>
      <c r="AU162" s="696">
        <v>2919374.23</v>
      </c>
      <c r="AV162" s="696">
        <v>2709943.37</v>
      </c>
      <c r="AW162" s="696">
        <v>1775114.74</v>
      </c>
      <c r="AX162" s="696">
        <v>1775114.74</v>
      </c>
      <c r="AY162" s="696">
        <v>1775114.74</v>
      </c>
      <c r="AZ162" s="696">
        <v>1775114.74</v>
      </c>
      <c r="BA162" s="696">
        <v>1775114.74</v>
      </c>
      <c r="BB162" s="696">
        <v>1775114.74</v>
      </c>
      <c r="BC162" s="696">
        <v>1775114.74</v>
      </c>
      <c r="BD162" s="696">
        <v>1689166.06</v>
      </c>
      <c r="BE162" s="696">
        <v>647250.85</v>
      </c>
      <c r="BF162" s="696" t="s">
        <v>861</v>
      </c>
      <c r="BG162" s="696" t="s">
        <v>861</v>
      </c>
      <c r="BH162" s="696" t="s">
        <v>861</v>
      </c>
      <c r="BI162" s="696" t="s">
        <v>861</v>
      </c>
      <c r="BJ162" s="696" t="s">
        <v>861</v>
      </c>
      <c r="BK162" s="696" t="s">
        <v>861</v>
      </c>
      <c r="BL162" s="696" t="s">
        <v>861</v>
      </c>
      <c r="BM162" s="696" t="s">
        <v>861</v>
      </c>
      <c r="BN162" s="696" t="s">
        <v>861</v>
      </c>
      <c r="BO162" s="696" t="s">
        <v>861</v>
      </c>
      <c r="BP162" s="696" t="s">
        <v>861</v>
      </c>
      <c r="BQ162" s="696" t="s">
        <v>860</v>
      </c>
      <c r="BR162" s="696" t="s">
        <v>860</v>
      </c>
      <c r="BS162" s="696" t="s">
        <v>860</v>
      </c>
      <c r="BT162" s="697" t="s">
        <v>860</v>
      </c>
      <c r="BU162" s="163"/>
    </row>
    <row r="163" spans="2:73" ht="15.75">
      <c r="B163" s="691" t="s">
        <v>208</v>
      </c>
      <c r="C163" s="691" t="s">
        <v>826</v>
      </c>
      <c r="D163" s="691" t="s">
        <v>20</v>
      </c>
      <c r="E163" s="691" t="s">
        <v>822</v>
      </c>
      <c r="F163" s="691" t="s">
        <v>853</v>
      </c>
      <c r="G163" s="691" t="s">
        <v>823</v>
      </c>
      <c r="H163" s="691">
        <v>2011</v>
      </c>
      <c r="I163" s="644" t="s">
        <v>840</v>
      </c>
      <c r="J163" s="644"/>
      <c r="K163" s="633"/>
      <c r="L163" s="695">
        <v>2.4700000000000002</v>
      </c>
      <c r="M163" s="696">
        <v>2.4700000000000002</v>
      </c>
      <c r="N163" s="696">
        <v>2.4700000000000002</v>
      </c>
      <c r="O163" s="696">
        <v>2.4700000000000002</v>
      </c>
      <c r="P163" s="696" t="s">
        <v>753</v>
      </c>
      <c r="Q163" s="696" t="s">
        <v>752</v>
      </c>
      <c r="R163" s="696" t="s">
        <v>752</v>
      </c>
      <c r="S163" s="696" t="s">
        <v>752</v>
      </c>
      <c r="T163" s="696" t="s">
        <v>752</v>
      </c>
      <c r="U163" s="696" t="s">
        <v>752</v>
      </c>
      <c r="V163" s="696" t="s">
        <v>752</v>
      </c>
      <c r="W163" s="696" t="s">
        <v>752</v>
      </c>
      <c r="X163" s="696" t="s">
        <v>752</v>
      </c>
      <c r="Y163" s="696" t="s">
        <v>752</v>
      </c>
      <c r="Z163" s="696" t="s">
        <v>752</v>
      </c>
      <c r="AA163" s="696" t="s">
        <v>752</v>
      </c>
      <c r="AB163" s="696" t="s">
        <v>752</v>
      </c>
      <c r="AC163" s="696" t="s">
        <v>752</v>
      </c>
      <c r="AD163" s="696" t="s">
        <v>752</v>
      </c>
      <c r="AE163" s="696" t="s">
        <v>752</v>
      </c>
      <c r="AF163" s="696" t="s">
        <v>752</v>
      </c>
      <c r="AG163" s="696" t="s">
        <v>752</v>
      </c>
      <c r="AH163" s="696" t="s">
        <v>752</v>
      </c>
      <c r="AI163" s="696" t="s">
        <v>750</v>
      </c>
      <c r="AJ163" s="696" t="s">
        <v>859</v>
      </c>
      <c r="AK163" s="696" t="s">
        <v>859</v>
      </c>
      <c r="AL163" s="696" t="s">
        <v>860</v>
      </c>
      <c r="AM163" s="696" t="s">
        <v>860</v>
      </c>
      <c r="AN163" s="696" t="s">
        <v>860</v>
      </c>
      <c r="AO163" s="697" t="s">
        <v>860</v>
      </c>
      <c r="AP163" s="633"/>
      <c r="AQ163" s="695">
        <v>12220.41</v>
      </c>
      <c r="AR163" s="696">
        <v>12220.41</v>
      </c>
      <c r="AS163" s="696">
        <v>12220.41</v>
      </c>
      <c r="AT163" s="696">
        <v>12220.41</v>
      </c>
      <c r="AU163" s="696" t="s">
        <v>751</v>
      </c>
      <c r="AV163" s="696" t="s">
        <v>751</v>
      </c>
      <c r="AW163" s="696" t="s">
        <v>751</v>
      </c>
      <c r="AX163" s="696" t="s">
        <v>751</v>
      </c>
      <c r="AY163" s="696" t="s">
        <v>751</v>
      </c>
      <c r="AZ163" s="696" t="s">
        <v>751</v>
      </c>
      <c r="BA163" s="696" t="s">
        <v>751</v>
      </c>
      <c r="BB163" s="696" t="s">
        <v>751</v>
      </c>
      <c r="BC163" s="696" t="s">
        <v>751</v>
      </c>
      <c r="BD163" s="696" t="s">
        <v>751</v>
      </c>
      <c r="BE163" s="696" t="s">
        <v>751</v>
      </c>
      <c r="BF163" s="696" t="s">
        <v>861</v>
      </c>
      <c r="BG163" s="696" t="s">
        <v>861</v>
      </c>
      <c r="BH163" s="696" t="s">
        <v>861</v>
      </c>
      <c r="BI163" s="696" t="s">
        <v>861</v>
      </c>
      <c r="BJ163" s="696" t="s">
        <v>861</v>
      </c>
      <c r="BK163" s="696" t="s">
        <v>861</v>
      </c>
      <c r="BL163" s="696" t="s">
        <v>861</v>
      </c>
      <c r="BM163" s="696" t="s">
        <v>861</v>
      </c>
      <c r="BN163" s="696" t="s">
        <v>861</v>
      </c>
      <c r="BO163" s="696" t="s">
        <v>861</v>
      </c>
      <c r="BP163" s="696" t="s">
        <v>861</v>
      </c>
      <c r="BQ163" s="696" t="s">
        <v>860</v>
      </c>
      <c r="BR163" s="696" t="s">
        <v>860</v>
      </c>
      <c r="BS163" s="696" t="s">
        <v>860</v>
      </c>
      <c r="BT163" s="697" t="s">
        <v>860</v>
      </c>
      <c r="BU163" s="163"/>
    </row>
    <row r="164" spans="2:73" ht="15.75">
      <c r="B164" s="691" t="s">
        <v>208</v>
      </c>
      <c r="C164" s="691" t="s">
        <v>826</v>
      </c>
      <c r="D164" s="691" t="s">
        <v>20</v>
      </c>
      <c r="E164" s="691" t="s">
        <v>822</v>
      </c>
      <c r="F164" s="691" t="s">
        <v>853</v>
      </c>
      <c r="G164" s="691" t="s">
        <v>823</v>
      </c>
      <c r="H164" s="691">
        <v>2012</v>
      </c>
      <c r="I164" s="644" t="s">
        <v>840</v>
      </c>
      <c r="J164" s="644"/>
      <c r="K164" s="633"/>
      <c r="L164" s="695" t="s">
        <v>752</v>
      </c>
      <c r="M164" s="696">
        <v>0.17</v>
      </c>
      <c r="N164" s="696">
        <v>0.17</v>
      </c>
      <c r="O164" s="696">
        <v>0.17</v>
      </c>
      <c r="P164" s="696">
        <v>0.17</v>
      </c>
      <c r="Q164" s="696" t="s">
        <v>752</v>
      </c>
      <c r="R164" s="696" t="s">
        <v>752</v>
      </c>
      <c r="S164" s="696" t="s">
        <v>752</v>
      </c>
      <c r="T164" s="696" t="s">
        <v>752</v>
      </c>
      <c r="U164" s="696" t="s">
        <v>752</v>
      </c>
      <c r="V164" s="696" t="s">
        <v>752</v>
      </c>
      <c r="W164" s="696" t="s">
        <v>752</v>
      </c>
      <c r="X164" s="696" t="s">
        <v>752</v>
      </c>
      <c r="Y164" s="696" t="s">
        <v>752</v>
      </c>
      <c r="Z164" s="696" t="s">
        <v>752</v>
      </c>
      <c r="AA164" s="696" t="s">
        <v>752</v>
      </c>
      <c r="AB164" s="696" t="s">
        <v>752</v>
      </c>
      <c r="AC164" s="696" t="s">
        <v>752</v>
      </c>
      <c r="AD164" s="696" t="s">
        <v>752</v>
      </c>
      <c r="AE164" s="696" t="s">
        <v>752</v>
      </c>
      <c r="AF164" s="696" t="s">
        <v>752</v>
      </c>
      <c r="AG164" s="696" t="s">
        <v>752</v>
      </c>
      <c r="AH164" s="696" t="s">
        <v>752</v>
      </c>
      <c r="AI164" s="696" t="s">
        <v>750</v>
      </c>
      <c r="AJ164" s="696" t="s">
        <v>859</v>
      </c>
      <c r="AK164" s="696" t="s">
        <v>859</v>
      </c>
      <c r="AL164" s="696" t="s">
        <v>860</v>
      </c>
      <c r="AM164" s="696" t="s">
        <v>860</v>
      </c>
      <c r="AN164" s="696" t="s">
        <v>860</v>
      </c>
      <c r="AO164" s="697" t="s">
        <v>860</v>
      </c>
      <c r="AP164" s="633"/>
      <c r="AQ164" s="695" t="s">
        <v>752</v>
      </c>
      <c r="AR164" s="696">
        <v>854.06</v>
      </c>
      <c r="AS164" s="696">
        <v>854.06</v>
      </c>
      <c r="AT164" s="696">
        <v>854.06</v>
      </c>
      <c r="AU164" s="696">
        <v>854.06</v>
      </c>
      <c r="AV164" s="696" t="s">
        <v>751</v>
      </c>
      <c r="AW164" s="696" t="s">
        <v>751</v>
      </c>
      <c r="AX164" s="696" t="s">
        <v>751</v>
      </c>
      <c r="AY164" s="696" t="s">
        <v>751</v>
      </c>
      <c r="AZ164" s="696" t="s">
        <v>751</v>
      </c>
      <c r="BA164" s="696" t="s">
        <v>751</v>
      </c>
      <c r="BB164" s="696" t="s">
        <v>751</v>
      </c>
      <c r="BC164" s="696" t="s">
        <v>751</v>
      </c>
      <c r="BD164" s="696" t="s">
        <v>751</v>
      </c>
      <c r="BE164" s="696" t="s">
        <v>751</v>
      </c>
      <c r="BF164" s="696" t="s">
        <v>861</v>
      </c>
      <c r="BG164" s="696" t="s">
        <v>861</v>
      </c>
      <c r="BH164" s="696" t="s">
        <v>861</v>
      </c>
      <c r="BI164" s="696" t="s">
        <v>861</v>
      </c>
      <c r="BJ164" s="696" t="s">
        <v>861</v>
      </c>
      <c r="BK164" s="696" t="s">
        <v>861</v>
      </c>
      <c r="BL164" s="696" t="s">
        <v>861</v>
      </c>
      <c r="BM164" s="696" t="s">
        <v>861</v>
      </c>
      <c r="BN164" s="696" t="s">
        <v>861</v>
      </c>
      <c r="BO164" s="696" t="s">
        <v>861</v>
      </c>
      <c r="BP164" s="696" t="s">
        <v>861</v>
      </c>
      <c r="BQ164" s="696" t="s">
        <v>860</v>
      </c>
      <c r="BR164" s="696" t="s">
        <v>860</v>
      </c>
      <c r="BS164" s="696" t="s">
        <v>860</v>
      </c>
      <c r="BT164" s="697" t="s">
        <v>860</v>
      </c>
      <c r="BU164" s="163"/>
    </row>
    <row r="165" spans="2:73" ht="15.75">
      <c r="B165" s="691" t="s">
        <v>208</v>
      </c>
      <c r="C165" s="691" t="s">
        <v>826</v>
      </c>
      <c r="D165" s="691" t="s">
        <v>20</v>
      </c>
      <c r="E165" s="691" t="s">
        <v>822</v>
      </c>
      <c r="F165" s="691" t="s">
        <v>853</v>
      </c>
      <c r="G165" s="691" t="s">
        <v>823</v>
      </c>
      <c r="H165" s="691">
        <v>2012</v>
      </c>
      <c r="I165" s="644" t="s">
        <v>840</v>
      </c>
      <c r="J165" s="644"/>
      <c r="K165" s="633"/>
      <c r="L165" s="695" t="s">
        <v>752</v>
      </c>
      <c r="M165" s="696">
        <v>0.52</v>
      </c>
      <c r="N165" s="696">
        <v>0.52</v>
      </c>
      <c r="O165" s="696">
        <v>0.52</v>
      </c>
      <c r="P165" s="696">
        <v>0.52</v>
      </c>
      <c r="Q165" s="696" t="s">
        <v>752</v>
      </c>
      <c r="R165" s="696" t="s">
        <v>752</v>
      </c>
      <c r="S165" s="696" t="s">
        <v>752</v>
      </c>
      <c r="T165" s="696" t="s">
        <v>752</v>
      </c>
      <c r="U165" s="696" t="s">
        <v>752</v>
      </c>
      <c r="V165" s="696" t="s">
        <v>752</v>
      </c>
      <c r="W165" s="696" t="s">
        <v>752</v>
      </c>
      <c r="X165" s="696" t="s">
        <v>752</v>
      </c>
      <c r="Y165" s="696" t="s">
        <v>752</v>
      </c>
      <c r="Z165" s="696" t="s">
        <v>752</v>
      </c>
      <c r="AA165" s="696" t="s">
        <v>752</v>
      </c>
      <c r="AB165" s="696" t="s">
        <v>752</v>
      </c>
      <c r="AC165" s="696" t="s">
        <v>752</v>
      </c>
      <c r="AD165" s="696" t="s">
        <v>752</v>
      </c>
      <c r="AE165" s="696" t="s">
        <v>752</v>
      </c>
      <c r="AF165" s="696" t="s">
        <v>752</v>
      </c>
      <c r="AG165" s="696" t="s">
        <v>752</v>
      </c>
      <c r="AH165" s="696" t="s">
        <v>752</v>
      </c>
      <c r="AI165" s="696" t="s">
        <v>750</v>
      </c>
      <c r="AJ165" s="696" t="s">
        <v>859</v>
      </c>
      <c r="AK165" s="696" t="s">
        <v>859</v>
      </c>
      <c r="AL165" s="696" t="s">
        <v>860</v>
      </c>
      <c r="AM165" s="696" t="s">
        <v>860</v>
      </c>
      <c r="AN165" s="696" t="s">
        <v>860</v>
      </c>
      <c r="AO165" s="697" t="s">
        <v>860</v>
      </c>
      <c r="AP165" s="633"/>
      <c r="AQ165" s="695" t="s">
        <v>752</v>
      </c>
      <c r="AR165" s="696">
        <v>2562.1799999999998</v>
      </c>
      <c r="AS165" s="696">
        <v>2562.1799999999998</v>
      </c>
      <c r="AT165" s="696">
        <v>2562.1799999999998</v>
      </c>
      <c r="AU165" s="696">
        <v>2562.1799999999998</v>
      </c>
      <c r="AV165" s="696" t="s">
        <v>751</v>
      </c>
      <c r="AW165" s="696" t="s">
        <v>751</v>
      </c>
      <c r="AX165" s="696" t="s">
        <v>751</v>
      </c>
      <c r="AY165" s="696" t="s">
        <v>751</v>
      </c>
      <c r="AZ165" s="696" t="s">
        <v>751</v>
      </c>
      <c r="BA165" s="696" t="s">
        <v>751</v>
      </c>
      <c r="BB165" s="696" t="s">
        <v>751</v>
      </c>
      <c r="BC165" s="696" t="s">
        <v>751</v>
      </c>
      <c r="BD165" s="696" t="s">
        <v>751</v>
      </c>
      <c r="BE165" s="696" t="s">
        <v>751</v>
      </c>
      <c r="BF165" s="696" t="s">
        <v>861</v>
      </c>
      <c r="BG165" s="696" t="s">
        <v>861</v>
      </c>
      <c r="BH165" s="696" t="s">
        <v>861</v>
      </c>
      <c r="BI165" s="696" t="s">
        <v>861</v>
      </c>
      <c r="BJ165" s="696" t="s">
        <v>861</v>
      </c>
      <c r="BK165" s="696" t="s">
        <v>861</v>
      </c>
      <c r="BL165" s="696" t="s">
        <v>861</v>
      </c>
      <c r="BM165" s="696" t="s">
        <v>861</v>
      </c>
      <c r="BN165" s="696" t="s">
        <v>861</v>
      </c>
      <c r="BO165" s="696" t="s">
        <v>861</v>
      </c>
      <c r="BP165" s="696" t="s">
        <v>861</v>
      </c>
      <c r="BQ165" s="696" t="s">
        <v>860</v>
      </c>
      <c r="BR165" s="696" t="s">
        <v>860</v>
      </c>
      <c r="BS165" s="696" t="s">
        <v>860</v>
      </c>
      <c r="BT165" s="697" t="s">
        <v>860</v>
      </c>
      <c r="BU165" s="163"/>
    </row>
    <row r="166" spans="2:73" ht="15.75">
      <c r="B166" s="691" t="s">
        <v>208</v>
      </c>
      <c r="C166" s="691" t="s">
        <v>826</v>
      </c>
      <c r="D166" s="691" t="s">
        <v>20</v>
      </c>
      <c r="E166" s="691" t="s">
        <v>822</v>
      </c>
      <c r="F166" s="691" t="s">
        <v>853</v>
      </c>
      <c r="G166" s="691" t="s">
        <v>823</v>
      </c>
      <c r="H166" s="691">
        <v>2013</v>
      </c>
      <c r="I166" s="644" t="s">
        <v>840</v>
      </c>
      <c r="J166" s="644"/>
      <c r="K166" s="633"/>
      <c r="L166" s="695" t="s">
        <v>752</v>
      </c>
      <c r="M166" s="696" t="s">
        <v>752</v>
      </c>
      <c r="N166" s="696">
        <v>0.05</v>
      </c>
      <c r="O166" s="696">
        <v>0.05</v>
      </c>
      <c r="P166" s="696">
        <v>0.05</v>
      </c>
      <c r="Q166" s="696">
        <v>0.05</v>
      </c>
      <c r="R166" s="696" t="s">
        <v>752</v>
      </c>
      <c r="S166" s="696" t="s">
        <v>752</v>
      </c>
      <c r="T166" s="696" t="s">
        <v>752</v>
      </c>
      <c r="U166" s="696" t="s">
        <v>752</v>
      </c>
      <c r="V166" s="696" t="s">
        <v>752</v>
      </c>
      <c r="W166" s="696" t="s">
        <v>752</v>
      </c>
      <c r="X166" s="696" t="s">
        <v>752</v>
      </c>
      <c r="Y166" s="696" t="s">
        <v>752</v>
      </c>
      <c r="Z166" s="696" t="s">
        <v>752</v>
      </c>
      <c r="AA166" s="696" t="s">
        <v>752</v>
      </c>
      <c r="AB166" s="696" t="s">
        <v>752</v>
      </c>
      <c r="AC166" s="696" t="s">
        <v>752</v>
      </c>
      <c r="AD166" s="696" t="s">
        <v>752</v>
      </c>
      <c r="AE166" s="696" t="s">
        <v>752</v>
      </c>
      <c r="AF166" s="696" t="s">
        <v>752</v>
      </c>
      <c r="AG166" s="696" t="s">
        <v>752</v>
      </c>
      <c r="AH166" s="696" t="s">
        <v>752</v>
      </c>
      <c r="AI166" s="696" t="s">
        <v>750</v>
      </c>
      <c r="AJ166" s="696" t="s">
        <v>859</v>
      </c>
      <c r="AK166" s="696" t="s">
        <v>859</v>
      </c>
      <c r="AL166" s="696" t="s">
        <v>860</v>
      </c>
      <c r="AM166" s="696" t="s">
        <v>860</v>
      </c>
      <c r="AN166" s="696" t="s">
        <v>860</v>
      </c>
      <c r="AO166" s="697" t="s">
        <v>860</v>
      </c>
      <c r="AP166" s="633"/>
      <c r="AQ166" s="695" t="s">
        <v>752</v>
      </c>
      <c r="AR166" s="696" t="s">
        <v>861</v>
      </c>
      <c r="AS166" s="696">
        <v>257.08</v>
      </c>
      <c r="AT166" s="696">
        <v>257.08</v>
      </c>
      <c r="AU166" s="696">
        <v>257.08</v>
      </c>
      <c r="AV166" s="696">
        <v>257.08</v>
      </c>
      <c r="AW166" s="696" t="s">
        <v>751</v>
      </c>
      <c r="AX166" s="696" t="s">
        <v>751</v>
      </c>
      <c r="AY166" s="696" t="s">
        <v>751</v>
      </c>
      <c r="AZ166" s="696" t="s">
        <v>751</v>
      </c>
      <c r="BA166" s="696" t="s">
        <v>751</v>
      </c>
      <c r="BB166" s="696" t="s">
        <v>751</v>
      </c>
      <c r="BC166" s="696" t="s">
        <v>751</v>
      </c>
      <c r="BD166" s="696" t="s">
        <v>751</v>
      </c>
      <c r="BE166" s="696" t="s">
        <v>751</v>
      </c>
      <c r="BF166" s="696" t="s">
        <v>861</v>
      </c>
      <c r="BG166" s="696" t="s">
        <v>861</v>
      </c>
      <c r="BH166" s="696" t="s">
        <v>861</v>
      </c>
      <c r="BI166" s="696" t="s">
        <v>861</v>
      </c>
      <c r="BJ166" s="696" t="s">
        <v>861</v>
      </c>
      <c r="BK166" s="696" t="s">
        <v>861</v>
      </c>
      <c r="BL166" s="696" t="s">
        <v>861</v>
      </c>
      <c r="BM166" s="696" t="s">
        <v>861</v>
      </c>
      <c r="BN166" s="696" t="s">
        <v>861</v>
      </c>
      <c r="BO166" s="696" t="s">
        <v>861</v>
      </c>
      <c r="BP166" s="696" t="s">
        <v>861</v>
      </c>
      <c r="BQ166" s="696" t="s">
        <v>860</v>
      </c>
      <c r="BR166" s="696" t="s">
        <v>860</v>
      </c>
      <c r="BS166" s="696" t="s">
        <v>860</v>
      </c>
      <c r="BT166" s="697" t="s">
        <v>860</v>
      </c>
      <c r="BU166" s="163"/>
    </row>
    <row r="167" spans="2:73" ht="15.75">
      <c r="B167" s="691" t="s">
        <v>208</v>
      </c>
      <c r="C167" s="691" t="s">
        <v>826</v>
      </c>
      <c r="D167" s="691" t="s">
        <v>20</v>
      </c>
      <c r="E167" s="691" t="s">
        <v>822</v>
      </c>
      <c r="F167" s="691" t="s">
        <v>853</v>
      </c>
      <c r="G167" s="691" t="s">
        <v>823</v>
      </c>
      <c r="H167" s="691">
        <v>2013</v>
      </c>
      <c r="I167" s="644" t="s">
        <v>840</v>
      </c>
      <c r="J167" s="644"/>
      <c r="K167" s="633"/>
      <c r="L167" s="695" t="s">
        <v>752</v>
      </c>
      <c r="M167" s="696" t="s">
        <v>752</v>
      </c>
      <c r="N167" s="696">
        <v>17.64</v>
      </c>
      <c r="O167" s="696">
        <v>17.64</v>
      </c>
      <c r="P167" s="696">
        <v>17.64</v>
      </c>
      <c r="Q167" s="696">
        <v>17.64</v>
      </c>
      <c r="R167" s="696" t="s">
        <v>752</v>
      </c>
      <c r="S167" s="696" t="s">
        <v>752</v>
      </c>
      <c r="T167" s="696" t="s">
        <v>752</v>
      </c>
      <c r="U167" s="696" t="s">
        <v>752</v>
      </c>
      <c r="V167" s="696" t="s">
        <v>752</v>
      </c>
      <c r="W167" s="696" t="s">
        <v>752</v>
      </c>
      <c r="X167" s="696" t="s">
        <v>752</v>
      </c>
      <c r="Y167" s="696" t="s">
        <v>752</v>
      </c>
      <c r="Z167" s="696" t="s">
        <v>752</v>
      </c>
      <c r="AA167" s="696" t="s">
        <v>752</v>
      </c>
      <c r="AB167" s="696" t="s">
        <v>752</v>
      </c>
      <c r="AC167" s="696" t="s">
        <v>752</v>
      </c>
      <c r="AD167" s="696" t="s">
        <v>752</v>
      </c>
      <c r="AE167" s="696" t="s">
        <v>752</v>
      </c>
      <c r="AF167" s="696" t="s">
        <v>752</v>
      </c>
      <c r="AG167" s="696" t="s">
        <v>752</v>
      </c>
      <c r="AH167" s="696" t="s">
        <v>752</v>
      </c>
      <c r="AI167" s="696" t="s">
        <v>750</v>
      </c>
      <c r="AJ167" s="696" t="s">
        <v>859</v>
      </c>
      <c r="AK167" s="696" t="s">
        <v>859</v>
      </c>
      <c r="AL167" s="696" t="s">
        <v>860</v>
      </c>
      <c r="AM167" s="696" t="s">
        <v>860</v>
      </c>
      <c r="AN167" s="696" t="s">
        <v>860</v>
      </c>
      <c r="AO167" s="697" t="s">
        <v>860</v>
      </c>
      <c r="AP167" s="633"/>
      <c r="AQ167" s="695" t="s">
        <v>752</v>
      </c>
      <c r="AR167" s="696" t="s">
        <v>861</v>
      </c>
      <c r="AS167" s="696">
        <v>96965.81</v>
      </c>
      <c r="AT167" s="696">
        <v>96965.81</v>
      </c>
      <c r="AU167" s="696">
        <v>96965.81</v>
      </c>
      <c r="AV167" s="696">
        <v>96965.81</v>
      </c>
      <c r="AW167" s="696" t="s">
        <v>751</v>
      </c>
      <c r="AX167" s="696" t="s">
        <v>751</v>
      </c>
      <c r="AY167" s="696" t="s">
        <v>751</v>
      </c>
      <c r="AZ167" s="696" t="s">
        <v>751</v>
      </c>
      <c r="BA167" s="696" t="s">
        <v>751</v>
      </c>
      <c r="BB167" s="696" t="s">
        <v>751</v>
      </c>
      <c r="BC167" s="696" t="s">
        <v>751</v>
      </c>
      <c r="BD167" s="696" t="s">
        <v>751</v>
      </c>
      <c r="BE167" s="696" t="s">
        <v>751</v>
      </c>
      <c r="BF167" s="696" t="s">
        <v>861</v>
      </c>
      <c r="BG167" s="696" t="s">
        <v>861</v>
      </c>
      <c r="BH167" s="696" t="s">
        <v>861</v>
      </c>
      <c r="BI167" s="696" t="s">
        <v>861</v>
      </c>
      <c r="BJ167" s="696" t="s">
        <v>861</v>
      </c>
      <c r="BK167" s="696" t="s">
        <v>861</v>
      </c>
      <c r="BL167" s="696" t="s">
        <v>861</v>
      </c>
      <c r="BM167" s="696" t="s">
        <v>861</v>
      </c>
      <c r="BN167" s="696" t="s">
        <v>861</v>
      </c>
      <c r="BO167" s="696" t="s">
        <v>861</v>
      </c>
      <c r="BP167" s="696" t="s">
        <v>861</v>
      </c>
      <c r="BQ167" s="696" t="s">
        <v>860</v>
      </c>
      <c r="BR167" s="696" t="s">
        <v>860</v>
      </c>
      <c r="BS167" s="696" t="s">
        <v>860</v>
      </c>
      <c r="BT167" s="697" t="s">
        <v>860</v>
      </c>
      <c r="BU167" s="163"/>
    </row>
    <row r="168" spans="2:73" ht="15.75">
      <c r="B168" s="691" t="s">
        <v>208</v>
      </c>
      <c r="C168" s="691" t="s">
        <v>826</v>
      </c>
      <c r="D168" s="691" t="s">
        <v>20</v>
      </c>
      <c r="E168" s="691" t="s">
        <v>822</v>
      </c>
      <c r="F168" s="691" t="s">
        <v>853</v>
      </c>
      <c r="G168" s="691" t="s">
        <v>823</v>
      </c>
      <c r="H168" s="691">
        <v>2014</v>
      </c>
      <c r="I168" s="644" t="s">
        <v>840</v>
      </c>
      <c r="J168" s="644"/>
      <c r="K168" s="633"/>
      <c r="L168" s="695" t="s">
        <v>752</v>
      </c>
      <c r="M168" s="696" t="s">
        <v>752</v>
      </c>
      <c r="N168" s="696" t="s">
        <v>753</v>
      </c>
      <c r="O168" s="696">
        <v>267.33999999999997</v>
      </c>
      <c r="P168" s="696">
        <v>267.33999999999997</v>
      </c>
      <c r="Q168" s="696">
        <v>267.33999999999997</v>
      </c>
      <c r="R168" s="696">
        <v>267.33999999999997</v>
      </c>
      <c r="S168" s="696" t="s">
        <v>752</v>
      </c>
      <c r="T168" s="696" t="s">
        <v>752</v>
      </c>
      <c r="U168" s="696" t="s">
        <v>752</v>
      </c>
      <c r="V168" s="696" t="s">
        <v>752</v>
      </c>
      <c r="W168" s="696" t="s">
        <v>752</v>
      </c>
      <c r="X168" s="696" t="s">
        <v>752</v>
      </c>
      <c r="Y168" s="696" t="s">
        <v>752</v>
      </c>
      <c r="Z168" s="696" t="s">
        <v>752</v>
      </c>
      <c r="AA168" s="696" t="s">
        <v>752</v>
      </c>
      <c r="AB168" s="696" t="s">
        <v>752</v>
      </c>
      <c r="AC168" s="696" t="s">
        <v>752</v>
      </c>
      <c r="AD168" s="696" t="s">
        <v>752</v>
      </c>
      <c r="AE168" s="696" t="s">
        <v>752</v>
      </c>
      <c r="AF168" s="696" t="s">
        <v>752</v>
      </c>
      <c r="AG168" s="696" t="s">
        <v>752</v>
      </c>
      <c r="AH168" s="696" t="s">
        <v>752</v>
      </c>
      <c r="AI168" s="696" t="s">
        <v>750</v>
      </c>
      <c r="AJ168" s="696" t="s">
        <v>859</v>
      </c>
      <c r="AK168" s="696" t="s">
        <v>859</v>
      </c>
      <c r="AL168" s="696" t="s">
        <v>860</v>
      </c>
      <c r="AM168" s="696" t="s">
        <v>860</v>
      </c>
      <c r="AN168" s="696" t="s">
        <v>860</v>
      </c>
      <c r="AO168" s="697" t="s">
        <v>860</v>
      </c>
      <c r="AP168" s="633"/>
      <c r="AQ168" s="695" t="s">
        <v>752</v>
      </c>
      <c r="AR168" s="696" t="s">
        <v>861</v>
      </c>
      <c r="AS168" s="696" t="s">
        <v>861</v>
      </c>
      <c r="AT168" s="696">
        <v>1305471.3999999999</v>
      </c>
      <c r="AU168" s="696">
        <v>1305471.3999999999</v>
      </c>
      <c r="AV168" s="696">
        <v>1305471.3999999999</v>
      </c>
      <c r="AW168" s="696">
        <v>1305471.3999999999</v>
      </c>
      <c r="AX168" s="696" t="s">
        <v>751</v>
      </c>
      <c r="AY168" s="696" t="s">
        <v>751</v>
      </c>
      <c r="AZ168" s="696" t="s">
        <v>751</v>
      </c>
      <c r="BA168" s="696" t="s">
        <v>751</v>
      </c>
      <c r="BB168" s="696" t="s">
        <v>751</v>
      </c>
      <c r="BC168" s="696" t="s">
        <v>751</v>
      </c>
      <c r="BD168" s="696" t="s">
        <v>751</v>
      </c>
      <c r="BE168" s="696" t="s">
        <v>751</v>
      </c>
      <c r="BF168" s="696" t="s">
        <v>861</v>
      </c>
      <c r="BG168" s="696" t="s">
        <v>861</v>
      </c>
      <c r="BH168" s="696" t="s">
        <v>861</v>
      </c>
      <c r="BI168" s="696" t="s">
        <v>861</v>
      </c>
      <c r="BJ168" s="696" t="s">
        <v>861</v>
      </c>
      <c r="BK168" s="696" t="s">
        <v>861</v>
      </c>
      <c r="BL168" s="696" t="s">
        <v>861</v>
      </c>
      <c r="BM168" s="696" t="s">
        <v>861</v>
      </c>
      <c r="BN168" s="696" t="s">
        <v>861</v>
      </c>
      <c r="BO168" s="696" t="s">
        <v>861</v>
      </c>
      <c r="BP168" s="696" t="s">
        <v>861</v>
      </c>
      <c r="BQ168" s="696" t="s">
        <v>860</v>
      </c>
      <c r="BR168" s="696" t="s">
        <v>860</v>
      </c>
      <c r="BS168" s="696" t="s">
        <v>860</v>
      </c>
      <c r="BT168" s="697" t="s">
        <v>860</v>
      </c>
      <c r="BU168" s="163"/>
    </row>
    <row r="169" spans="2:73" ht="15.75">
      <c r="B169" s="691" t="s">
        <v>208</v>
      </c>
      <c r="C169" s="691" t="s">
        <v>826</v>
      </c>
      <c r="D169" s="691" t="s">
        <v>17</v>
      </c>
      <c r="E169" s="691" t="s">
        <v>822</v>
      </c>
      <c r="F169" s="691" t="s">
        <v>853</v>
      </c>
      <c r="G169" s="691" t="s">
        <v>823</v>
      </c>
      <c r="H169" s="691">
        <v>2012</v>
      </c>
      <c r="I169" s="644" t="s">
        <v>840</v>
      </c>
      <c r="J169" s="644"/>
      <c r="K169" s="633"/>
      <c r="L169" s="695" t="s">
        <v>752</v>
      </c>
      <c r="M169" s="696">
        <v>84.95</v>
      </c>
      <c r="N169" s="696">
        <v>84.95</v>
      </c>
      <c r="O169" s="696">
        <v>84.95</v>
      </c>
      <c r="P169" s="696">
        <v>84.95</v>
      </c>
      <c r="Q169" s="696">
        <v>84.95</v>
      </c>
      <c r="R169" s="696">
        <v>84.9</v>
      </c>
      <c r="S169" s="696">
        <v>84.9</v>
      </c>
      <c r="T169" s="696">
        <v>84.9</v>
      </c>
      <c r="U169" s="696">
        <v>84.9</v>
      </c>
      <c r="V169" s="696">
        <v>84.9</v>
      </c>
      <c r="W169" s="696">
        <v>84.9</v>
      </c>
      <c r="X169" s="696">
        <v>84.29</v>
      </c>
      <c r="Y169" s="696">
        <v>84.29</v>
      </c>
      <c r="Z169" s="696">
        <v>84.29</v>
      </c>
      <c r="AA169" s="696">
        <v>84.29</v>
      </c>
      <c r="AB169" s="696" t="s">
        <v>752</v>
      </c>
      <c r="AC169" s="696" t="s">
        <v>752</v>
      </c>
      <c r="AD169" s="696" t="s">
        <v>752</v>
      </c>
      <c r="AE169" s="696" t="s">
        <v>752</v>
      </c>
      <c r="AF169" s="696" t="s">
        <v>752</v>
      </c>
      <c r="AG169" s="696" t="s">
        <v>752</v>
      </c>
      <c r="AH169" s="696" t="s">
        <v>752</v>
      </c>
      <c r="AI169" s="696" t="s">
        <v>750</v>
      </c>
      <c r="AJ169" s="696" t="s">
        <v>859</v>
      </c>
      <c r="AK169" s="696" t="s">
        <v>859</v>
      </c>
      <c r="AL169" s="696" t="s">
        <v>860</v>
      </c>
      <c r="AM169" s="696" t="s">
        <v>860</v>
      </c>
      <c r="AN169" s="696" t="s">
        <v>860</v>
      </c>
      <c r="AO169" s="697" t="s">
        <v>860</v>
      </c>
      <c r="AP169" s="633"/>
      <c r="AQ169" s="695" t="s">
        <v>752</v>
      </c>
      <c r="AR169" s="696">
        <v>224537.79</v>
      </c>
      <c r="AS169" s="696">
        <v>224537.79</v>
      </c>
      <c r="AT169" s="696">
        <v>224537.79</v>
      </c>
      <c r="AU169" s="696">
        <v>224537.79</v>
      </c>
      <c r="AV169" s="696">
        <v>224537.79</v>
      </c>
      <c r="AW169" s="696">
        <v>224388.15</v>
      </c>
      <c r="AX169" s="696">
        <v>224388.15</v>
      </c>
      <c r="AY169" s="696">
        <v>224388.15</v>
      </c>
      <c r="AZ169" s="696">
        <v>224388.15</v>
      </c>
      <c r="BA169" s="696">
        <v>224388.15</v>
      </c>
      <c r="BB169" s="696">
        <v>224388.15</v>
      </c>
      <c r="BC169" s="696">
        <v>222377.9</v>
      </c>
      <c r="BD169" s="696">
        <v>222377.9</v>
      </c>
      <c r="BE169" s="696">
        <v>222377.9</v>
      </c>
      <c r="BF169" s="696">
        <v>222377.9</v>
      </c>
      <c r="BG169" s="696" t="s">
        <v>861</v>
      </c>
      <c r="BH169" s="696" t="s">
        <v>861</v>
      </c>
      <c r="BI169" s="696" t="s">
        <v>861</v>
      </c>
      <c r="BJ169" s="696" t="s">
        <v>861</v>
      </c>
      <c r="BK169" s="696" t="s">
        <v>861</v>
      </c>
      <c r="BL169" s="696" t="s">
        <v>861</v>
      </c>
      <c r="BM169" s="696" t="s">
        <v>861</v>
      </c>
      <c r="BN169" s="696" t="s">
        <v>861</v>
      </c>
      <c r="BO169" s="696" t="s">
        <v>861</v>
      </c>
      <c r="BP169" s="696" t="s">
        <v>861</v>
      </c>
      <c r="BQ169" s="696" t="s">
        <v>860</v>
      </c>
      <c r="BR169" s="696" t="s">
        <v>860</v>
      </c>
      <c r="BS169" s="696" t="s">
        <v>860</v>
      </c>
      <c r="BT169" s="697" t="s">
        <v>860</v>
      </c>
      <c r="BU169" s="163"/>
    </row>
    <row r="170" spans="2:73" ht="15.75">
      <c r="B170" s="691" t="s">
        <v>208</v>
      </c>
      <c r="C170" s="691" t="s">
        <v>826</v>
      </c>
      <c r="D170" s="691" t="s">
        <v>17</v>
      </c>
      <c r="E170" s="691" t="s">
        <v>822</v>
      </c>
      <c r="F170" s="691" t="s">
        <v>853</v>
      </c>
      <c r="G170" s="691" t="s">
        <v>823</v>
      </c>
      <c r="H170" s="691">
        <v>2013</v>
      </c>
      <c r="I170" s="644" t="s">
        <v>840</v>
      </c>
      <c r="J170" s="644"/>
      <c r="K170" s="633"/>
      <c r="L170" s="695" t="s">
        <v>752</v>
      </c>
      <c r="M170" s="696" t="s">
        <v>752</v>
      </c>
      <c r="N170" s="696">
        <v>580.97</v>
      </c>
      <c r="O170" s="696">
        <v>580.97</v>
      </c>
      <c r="P170" s="696">
        <v>580.97</v>
      </c>
      <c r="Q170" s="696">
        <v>580.97</v>
      </c>
      <c r="R170" s="696">
        <v>580.97</v>
      </c>
      <c r="S170" s="696">
        <v>580.97</v>
      </c>
      <c r="T170" s="696">
        <v>580.97</v>
      </c>
      <c r="U170" s="696">
        <v>580.97</v>
      </c>
      <c r="V170" s="696">
        <v>572.97</v>
      </c>
      <c r="W170" s="696">
        <v>572.97</v>
      </c>
      <c r="X170" s="696">
        <v>561.89</v>
      </c>
      <c r="Y170" s="696">
        <v>561.89</v>
      </c>
      <c r="Z170" s="696">
        <v>561.89</v>
      </c>
      <c r="AA170" s="696">
        <v>561.89</v>
      </c>
      <c r="AB170" s="696">
        <v>561.89</v>
      </c>
      <c r="AC170" s="696" t="s">
        <v>752</v>
      </c>
      <c r="AD170" s="696" t="s">
        <v>752</v>
      </c>
      <c r="AE170" s="696" t="s">
        <v>752</v>
      </c>
      <c r="AF170" s="696" t="s">
        <v>752</v>
      </c>
      <c r="AG170" s="696" t="s">
        <v>752</v>
      </c>
      <c r="AH170" s="696" t="s">
        <v>752</v>
      </c>
      <c r="AI170" s="696" t="s">
        <v>750</v>
      </c>
      <c r="AJ170" s="696" t="s">
        <v>859</v>
      </c>
      <c r="AK170" s="696" t="s">
        <v>859</v>
      </c>
      <c r="AL170" s="696" t="s">
        <v>860</v>
      </c>
      <c r="AM170" s="696" t="s">
        <v>860</v>
      </c>
      <c r="AN170" s="696" t="s">
        <v>860</v>
      </c>
      <c r="AO170" s="697" t="s">
        <v>860</v>
      </c>
      <c r="AP170" s="633"/>
      <c r="AQ170" s="695" t="s">
        <v>752</v>
      </c>
      <c r="AR170" s="696" t="s">
        <v>861</v>
      </c>
      <c r="AS170" s="696">
        <v>3201969.6</v>
      </c>
      <c r="AT170" s="696">
        <v>3201969.6</v>
      </c>
      <c r="AU170" s="696">
        <v>3201969.6</v>
      </c>
      <c r="AV170" s="696">
        <v>3201969.6</v>
      </c>
      <c r="AW170" s="696">
        <v>3201969.6</v>
      </c>
      <c r="AX170" s="696">
        <v>3201969.6</v>
      </c>
      <c r="AY170" s="696">
        <v>3201969.6</v>
      </c>
      <c r="AZ170" s="696">
        <v>3201969.6</v>
      </c>
      <c r="BA170" s="696">
        <v>3175500.59</v>
      </c>
      <c r="BB170" s="696">
        <v>3175500.59</v>
      </c>
      <c r="BC170" s="696">
        <v>3106573.85</v>
      </c>
      <c r="BD170" s="696">
        <v>3106573.85</v>
      </c>
      <c r="BE170" s="696">
        <v>3106573.85</v>
      </c>
      <c r="BF170" s="696">
        <v>3106573.85</v>
      </c>
      <c r="BG170" s="696">
        <v>3106573.85</v>
      </c>
      <c r="BH170" s="696" t="s">
        <v>861</v>
      </c>
      <c r="BI170" s="696" t="s">
        <v>861</v>
      </c>
      <c r="BJ170" s="696" t="s">
        <v>861</v>
      </c>
      <c r="BK170" s="696" t="s">
        <v>861</v>
      </c>
      <c r="BL170" s="696" t="s">
        <v>861</v>
      </c>
      <c r="BM170" s="696" t="s">
        <v>861</v>
      </c>
      <c r="BN170" s="696" t="s">
        <v>861</v>
      </c>
      <c r="BO170" s="696" t="s">
        <v>861</v>
      </c>
      <c r="BP170" s="696" t="s">
        <v>861</v>
      </c>
      <c r="BQ170" s="696" t="s">
        <v>860</v>
      </c>
      <c r="BR170" s="696" t="s">
        <v>860</v>
      </c>
      <c r="BS170" s="696" t="s">
        <v>860</v>
      </c>
      <c r="BT170" s="697" t="s">
        <v>860</v>
      </c>
      <c r="BU170" s="163"/>
    </row>
    <row r="171" spans="2:73" ht="15.75">
      <c r="B171" s="691" t="s">
        <v>208</v>
      </c>
      <c r="C171" s="691" t="s">
        <v>826</v>
      </c>
      <c r="D171" s="691" t="s">
        <v>17</v>
      </c>
      <c r="E171" s="691" t="s">
        <v>822</v>
      </c>
      <c r="F171" s="691" t="s">
        <v>853</v>
      </c>
      <c r="G171" s="691" t="s">
        <v>823</v>
      </c>
      <c r="H171" s="691">
        <v>2014</v>
      </c>
      <c r="I171" s="644" t="s">
        <v>840</v>
      </c>
      <c r="J171" s="644"/>
      <c r="K171" s="633"/>
      <c r="L171" s="695" t="s">
        <v>752</v>
      </c>
      <c r="M171" s="696" t="s">
        <v>752</v>
      </c>
      <c r="N171" s="696" t="s">
        <v>753</v>
      </c>
      <c r="O171" s="696">
        <v>151.19999999999999</v>
      </c>
      <c r="P171" s="696">
        <v>151.19999999999999</v>
      </c>
      <c r="Q171" s="696">
        <v>151.19999999999999</v>
      </c>
      <c r="R171" s="696">
        <v>151.19999999999999</v>
      </c>
      <c r="S171" s="696">
        <v>151.19999999999999</v>
      </c>
      <c r="T171" s="696">
        <v>151.19999999999999</v>
      </c>
      <c r="U171" s="696">
        <v>151.19999999999999</v>
      </c>
      <c r="V171" s="696">
        <v>151.19999999999999</v>
      </c>
      <c r="W171" s="696">
        <v>151.19999999999999</v>
      </c>
      <c r="X171" s="696">
        <v>151.19999999999999</v>
      </c>
      <c r="Y171" s="696">
        <v>150.94999999999999</v>
      </c>
      <c r="Z171" s="696">
        <v>150.94999999999999</v>
      </c>
      <c r="AA171" s="696">
        <v>150.94999999999999</v>
      </c>
      <c r="AB171" s="696">
        <v>150.94999999999999</v>
      </c>
      <c r="AC171" s="696">
        <v>150.94999999999999</v>
      </c>
      <c r="AD171" s="696">
        <v>0.48</v>
      </c>
      <c r="AE171" s="696">
        <v>0.48</v>
      </c>
      <c r="AF171" s="696" t="s">
        <v>752</v>
      </c>
      <c r="AG171" s="696" t="s">
        <v>752</v>
      </c>
      <c r="AH171" s="696" t="s">
        <v>752</v>
      </c>
      <c r="AI171" s="696" t="s">
        <v>750</v>
      </c>
      <c r="AJ171" s="696" t="s">
        <v>859</v>
      </c>
      <c r="AK171" s="696" t="s">
        <v>859</v>
      </c>
      <c r="AL171" s="696" t="s">
        <v>860</v>
      </c>
      <c r="AM171" s="696" t="s">
        <v>860</v>
      </c>
      <c r="AN171" s="696" t="s">
        <v>860</v>
      </c>
      <c r="AO171" s="697" t="s">
        <v>860</v>
      </c>
      <c r="AP171" s="633"/>
      <c r="AQ171" s="695" t="s">
        <v>752</v>
      </c>
      <c r="AR171" s="696" t="s">
        <v>861</v>
      </c>
      <c r="AS171" s="696" t="s">
        <v>861</v>
      </c>
      <c r="AT171" s="696">
        <v>521315.41</v>
      </c>
      <c r="AU171" s="696">
        <v>521315.41</v>
      </c>
      <c r="AV171" s="696">
        <v>521315.41</v>
      </c>
      <c r="AW171" s="696">
        <v>521315.41</v>
      </c>
      <c r="AX171" s="696">
        <v>521315.41</v>
      </c>
      <c r="AY171" s="696">
        <v>521315.41</v>
      </c>
      <c r="AZ171" s="696">
        <v>521315.41</v>
      </c>
      <c r="BA171" s="696">
        <v>521315.41</v>
      </c>
      <c r="BB171" s="696">
        <v>521315.41</v>
      </c>
      <c r="BC171" s="696">
        <v>521315.41</v>
      </c>
      <c r="BD171" s="696">
        <v>517573.64</v>
      </c>
      <c r="BE171" s="696">
        <v>517573.64</v>
      </c>
      <c r="BF171" s="696">
        <v>517573.64</v>
      </c>
      <c r="BG171" s="696">
        <v>517573.64</v>
      </c>
      <c r="BH171" s="696">
        <v>509713.37</v>
      </c>
      <c r="BI171" s="696">
        <v>3900.1</v>
      </c>
      <c r="BJ171" s="696">
        <v>3900.1</v>
      </c>
      <c r="BK171" s="696" t="s">
        <v>861</v>
      </c>
      <c r="BL171" s="696" t="s">
        <v>861</v>
      </c>
      <c r="BM171" s="696" t="s">
        <v>861</v>
      </c>
      <c r="BN171" s="696" t="s">
        <v>861</v>
      </c>
      <c r="BO171" s="696" t="s">
        <v>861</v>
      </c>
      <c r="BP171" s="696" t="s">
        <v>861</v>
      </c>
      <c r="BQ171" s="696" t="s">
        <v>860</v>
      </c>
      <c r="BR171" s="696" t="s">
        <v>860</v>
      </c>
      <c r="BS171" s="696" t="s">
        <v>860</v>
      </c>
      <c r="BT171" s="697" t="s">
        <v>860</v>
      </c>
      <c r="BU171" s="163"/>
    </row>
    <row r="172" spans="2:73">
      <c r="B172" s="691" t="s">
        <v>208</v>
      </c>
      <c r="C172" s="691" t="s">
        <v>826</v>
      </c>
      <c r="D172" s="691" t="s">
        <v>22</v>
      </c>
      <c r="E172" s="691" t="s">
        <v>822</v>
      </c>
      <c r="F172" s="691" t="s">
        <v>853</v>
      </c>
      <c r="G172" s="691" t="s">
        <v>823</v>
      </c>
      <c r="H172" s="691">
        <v>2012</v>
      </c>
      <c r="I172" s="644" t="s">
        <v>840</v>
      </c>
      <c r="J172" s="644"/>
      <c r="K172" s="633"/>
      <c r="L172" s="695" t="s">
        <v>752</v>
      </c>
      <c r="M172" s="696">
        <v>168.5</v>
      </c>
      <c r="N172" s="696">
        <v>168.5</v>
      </c>
      <c r="O172" s="696">
        <v>162.19999999999999</v>
      </c>
      <c r="P172" s="696">
        <v>162.19999999999999</v>
      </c>
      <c r="Q172" s="696">
        <v>162.19999999999999</v>
      </c>
      <c r="R172" s="696">
        <v>157.46</v>
      </c>
      <c r="S172" s="696">
        <v>157.37</v>
      </c>
      <c r="T172" s="696">
        <v>157.37</v>
      </c>
      <c r="U172" s="696">
        <v>156.68</v>
      </c>
      <c r="V172" s="696">
        <v>156.13999999999999</v>
      </c>
      <c r="W172" s="696">
        <v>154.94999999999999</v>
      </c>
      <c r="X172" s="696">
        <v>154.94999999999999</v>
      </c>
      <c r="Y172" s="696">
        <v>8.9600000000000009</v>
      </c>
      <c r="Z172" s="696">
        <v>8.9600000000000009</v>
      </c>
      <c r="AA172" s="696">
        <v>8.9600000000000009</v>
      </c>
      <c r="AB172" s="696">
        <v>8.9600000000000009</v>
      </c>
      <c r="AC172" s="696">
        <v>8.9600000000000009</v>
      </c>
      <c r="AD172" s="696">
        <v>8.9600000000000009</v>
      </c>
      <c r="AE172" s="696">
        <v>8.9600000000000009</v>
      </c>
      <c r="AF172" s="696">
        <v>8.9600000000000009</v>
      </c>
      <c r="AG172" s="696" t="s">
        <v>752</v>
      </c>
      <c r="AH172" s="696" t="s">
        <v>752</v>
      </c>
      <c r="AI172" s="696" t="s">
        <v>750</v>
      </c>
      <c r="AJ172" s="696" t="s">
        <v>859</v>
      </c>
      <c r="AK172" s="696" t="s">
        <v>859</v>
      </c>
      <c r="AL172" s="696" t="s">
        <v>860</v>
      </c>
      <c r="AM172" s="696" t="s">
        <v>860</v>
      </c>
      <c r="AN172" s="696" t="s">
        <v>860</v>
      </c>
      <c r="AO172" s="697" t="s">
        <v>860</v>
      </c>
      <c r="AP172" s="633"/>
      <c r="AQ172" s="695" t="s">
        <v>752</v>
      </c>
      <c r="AR172" s="696">
        <v>1220400</v>
      </c>
      <c r="AS172" s="696">
        <v>1220400</v>
      </c>
      <c r="AT172" s="696">
        <v>1200907</v>
      </c>
      <c r="AU172" s="696">
        <v>1200907</v>
      </c>
      <c r="AV172" s="696">
        <v>1200907</v>
      </c>
      <c r="AW172" s="696">
        <v>1183780</v>
      </c>
      <c r="AX172" s="696">
        <v>1183342</v>
      </c>
      <c r="AY172" s="696">
        <v>1183342</v>
      </c>
      <c r="AZ172" s="696">
        <v>1177272</v>
      </c>
      <c r="BA172" s="696">
        <v>1173289</v>
      </c>
      <c r="BB172" s="696">
        <v>1164034</v>
      </c>
      <c r="BC172" s="696">
        <v>1158726</v>
      </c>
      <c r="BD172" s="696">
        <v>70162</v>
      </c>
      <c r="BE172" s="696">
        <v>70162</v>
      </c>
      <c r="BF172" s="696">
        <v>70162</v>
      </c>
      <c r="BG172" s="696">
        <v>58115</v>
      </c>
      <c r="BH172" s="696">
        <v>27882</v>
      </c>
      <c r="BI172" s="696">
        <v>27882</v>
      </c>
      <c r="BJ172" s="696">
        <v>27882</v>
      </c>
      <c r="BK172" s="696">
        <v>27882</v>
      </c>
      <c r="BL172" s="696" t="s">
        <v>861</v>
      </c>
      <c r="BM172" s="696" t="s">
        <v>861</v>
      </c>
      <c r="BN172" s="696" t="s">
        <v>861</v>
      </c>
      <c r="BO172" s="696" t="s">
        <v>861</v>
      </c>
      <c r="BP172" s="696" t="s">
        <v>861</v>
      </c>
      <c r="BQ172" s="696" t="s">
        <v>860</v>
      </c>
      <c r="BR172" s="696" t="s">
        <v>860</v>
      </c>
      <c r="BS172" s="696" t="s">
        <v>860</v>
      </c>
      <c r="BT172" s="697" t="s">
        <v>860</v>
      </c>
    </row>
    <row r="173" spans="2:73" ht="15.75">
      <c r="B173" s="691" t="s">
        <v>208</v>
      </c>
      <c r="C173" s="691" t="s">
        <v>826</v>
      </c>
      <c r="D173" s="691" t="s">
        <v>22</v>
      </c>
      <c r="E173" s="691" t="s">
        <v>822</v>
      </c>
      <c r="F173" s="691" t="s">
        <v>853</v>
      </c>
      <c r="G173" s="691" t="s">
        <v>823</v>
      </c>
      <c r="H173" s="691">
        <v>2013</v>
      </c>
      <c r="I173" s="644" t="s">
        <v>840</v>
      </c>
      <c r="J173" s="644"/>
      <c r="K173" s="633"/>
      <c r="L173" s="695" t="s">
        <v>752</v>
      </c>
      <c r="M173" s="696" t="s">
        <v>752</v>
      </c>
      <c r="N173" s="696">
        <v>319.87</v>
      </c>
      <c r="O173" s="696">
        <v>317.35000000000002</v>
      </c>
      <c r="P173" s="696">
        <v>317.35000000000002</v>
      </c>
      <c r="Q173" s="696">
        <v>317.35000000000002</v>
      </c>
      <c r="R173" s="696">
        <v>311.95</v>
      </c>
      <c r="S173" s="696">
        <v>307.08</v>
      </c>
      <c r="T173" s="696">
        <v>307.08</v>
      </c>
      <c r="U173" s="696">
        <v>305.70999999999998</v>
      </c>
      <c r="V173" s="696">
        <v>280.95</v>
      </c>
      <c r="W173" s="696">
        <v>245.4</v>
      </c>
      <c r="X173" s="696">
        <v>185.96</v>
      </c>
      <c r="Y173" s="696">
        <v>174.66</v>
      </c>
      <c r="Z173" s="696">
        <v>163.62</v>
      </c>
      <c r="AA173" s="696">
        <v>153.51</v>
      </c>
      <c r="AB173" s="696">
        <v>153.51</v>
      </c>
      <c r="AC173" s="696">
        <v>127.08</v>
      </c>
      <c r="AD173" s="696">
        <v>3.59</v>
      </c>
      <c r="AE173" s="696" t="s">
        <v>752</v>
      </c>
      <c r="AF173" s="696" t="s">
        <v>752</v>
      </c>
      <c r="AG173" s="696" t="s">
        <v>752</v>
      </c>
      <c r="AH173" s="696" t="s">
        <v>752</v>
      </c>
      <c r="AI173" s="696" t="s">
        <v>750</v>
      </c>
      <c r="AJ173" s="696" t="s">
        <v>859</v>
      </c>
      <c r="AK173" s="696" t="s">
        <v>859</v>
      </c>
      <c r="AL173" s="696" t="s">
        <v>860</v>
      </c>
      <c r="AM173" s="696" t="s">
        <v>860</v>
      </c>
      <c r="AN173" s="696" t="s">
        <v>860</v>
      </c>
      <c r="AO173" s="697" t="s">
        <v>860</v>
      </c>
      <c r="AP173" s="633"/>
      <c r="AQ173" s="695" t="s">
        <v>752</v>
      </c>
      <c r="AR173" s="696" t="s">
        <v>861</v>
      </c>
      <c r="AS173" s="696">
        <v>1570841.78</v>
      </c>
      <c r="AT173" s="696">
        <v>1560330.04</v>
      </c>
      <c r="AU173" s="696">
        <v>1560330.04</v>
      </c>
      <c r="AV173" s="696">
        <v>1560330.04</v>
      </c>
      <c r="AW173" s="696">
        <v>1541513.38</v>
      </c>
      <c r="AX173" s="696">
        <v>1514545.72</v>
      </c>
      <c r="AY173" s="696">
        <v>1514545.72</v>
      </c>
      <c r="AZ173" s="696">
        <v>1495923.12</v>
      </c>
      <c r="BA173" s="696">
        <v>1386188.75</v>
      </c>
      <c r="BB173" s="696">
        <v>1189601.1100000001</v>
      </c>
      <c r="BC173" s="696">
        <v>712037</v>
      </c>
      <c r="BD173" s="696">
        <v>557628.35</v>
      </c>
      <c r="BE173" s="696">
        <v>489866.83</v>
      </c>
      <c r="BF173" s="696">
        <v>450278.22</v>
      </c>
      <c r="BG173" s="696">
        <v>450278.22</v>
      </c>
      <c r="BH173" s="696">
        <v>366439.75</v>
      </c>
      <c r="BI173" s="696">
        <v>4274.82</v>
      </c>
      <c r="BJ173" s="696" t="s">
        <v>861</v>
      </c>
      <c r="BK173" s="696" t="s">
        <v>861</v>
      </c>
      <c r="BL173" s="696" t="s">
        <v>861</v>
      </c>
      <c r="BM173" s="696" t="s">
        <v>861</v>
      </c>
      <c r="BN173" s="696" t="s">
        <v>861</v>
      </c>
      <c r="BO173" s="696" t="s">
        <v>861</v>
      </c>
      <c r="BP173" s="696" t="s">
        <v>861</v>
      </c>
      <c r="BQ173" s="696" t="s">
        <v>860</v>
      </c>
      <c r="BR173" s="696" t="s">
        <v>860</v>
      </c>
      <c r="BS173" s="696" t="s">
        <v>860</v>
      </c>
      <c r="BT173" s="697" t="s">
        <v>860</v>
      </c>
      <c r="BU173" s="163"/>
    </row>
    <row r="174" spans="2:73" ht="15.75">
      <c r="B174" s="691" t="s">
        <v>208</v>
      </c>
      <c r="C174" s="691" t="s">
        <v>826</v>
      </c>
      <c r="D174" s="691" t="s">
        <v>22</v>
      </c>
      <c r="E174" s="691" t="s">
        <v>822</v>
      </c>
      <c r="F174" s="691" t="s">
        <v>853</v>
      </c>
      <c r="G174" s="691" t="s">
        <v>823</v>
      </c>
      <c r="H174" s="691">
        <v>2014</v>
      </c>
      <c r="I174" s="644" t="s">
        <v>840</v>
      </c>
      <c r="J174" s="644"/>
      <c r="K174" s="633"/>
      <c r="L174" s="698" t="s">
        <v>752</v>
      </c>
      <c r="M174" s="699" t="s">
        <v>752</v>
      </c>
      <c r="N174" s="699" t="s">
        <v>753</v>
      </c>
      <c r="O174" s="699">
        <v>2593.8200000000002</v>
      </c>
      <c r="P174" s="699">
        <v>2586.13</v>
      </c>
      <c r="Q174" s="699">
        <v>2586.13</v>
      </c>
      <c r="R174" s="699">
        <v>2472.61</v>
      </c>
      <c r="S174" s="699">
        <v>2472.61</v>
      </c>
      <c r="T174" s="699">
        <v>2442.5100000000002</v>
      </c>
      <c r="U174" s="699">
        <v>2362.29</v>
      </c>
      <c r="V174" s="699">
        <v>2362.29</v>
      </c>
      <c r="W174" s="699">
        <v>2260.19</v>
      </c>
      <c r="X174" s="699">
        <v>1920.36</v>
      </c>
      <c r="Y174" s="699">
        <v>1566.21</v>
      </c>
      <c r="Z174" s="699">
        <v>1549.46</v>
      </c>
      <c r="AA174" s="699">
        <v>1012.1</v>
      </c>
      <c r="AB174" s="699">
        <v>930.61</v>
      </c>
      <c r="AC174" s="699">
        <v>930.61</v>
      </c>
      <c r="AD174" s="699">
        <v>638.15</v>
      </c>
      <c r="AE174" s="699">
        <v>191.2</v>
      </c>
      <c r="AF174" s="699">
        <v>191.2</v>
      </c>
      <c r="AG174" s="699">
        <v>191.2</v>
      </c>
      <c r="AH174" s="699">
        <v>191.2</v>
      </c>
      <c r="AI174" s="699" t="s">
        <v>750</v>
      </c>
      <c r="AJ174" s="699" t="s">
        <v>859</v>
      </c>
      <c r="AK174" s="699" t="s">
        <v>859</v>
      </c>
      <c r="AL174" s="699" t="s">
        <v>860</v>
      </c>
      <c r="AM174" s="699" t="s">
        <v>860</v>
      </c>
      <c r="AN174" s="699" t="s">
        <v>860</v>
      </c>
      <c r="AO174" s="700" t="s">
        <v>860</v>
      </c>
      <c r="AP174" s="633"/>
      <c r="AQ174" s="698" t="s">
        <v>752</v>
      </c>
      <c r="AR174" s="699" t="s">
        <v>861</v>
      </c>
      <c r="AS174" s="699" t="s">
        <v>861</v>
      </c>
      <c r="AT174" s="699">
        <v>19282048.82</v>
      </c>
      <c r="AU174" s="699">
        <v>19255189.07</v>
      </c>
      <c r="AV174" s="699">
        <v>19255189.07</v>
      </c>
      <c r="AW174" s="699">
        <v>18858307.379999999</v>
      </c>
      <c r="AX174" s="699">
        <v>18858307.379999999</v>
      </c>
      <c r="AY174" s="699">
        <v>18752564.420000002</v>
      </c>
      <c r="AZ174" s="699">
        <v>18193283.27</v>
      </c>
      <c r="BA174" s="699">
        <v>18193283.27</v>
      </c>
      <c r="BB174" s="699">
        <v>17398195.960000001</v>
      </c>
      <c r="BC174" s="699">
        <v>14887214.939999999</v>
      </c>
      <c r="BD174" s="699">
        <v>12089350.279999999</v>
      </c>
      <c r="BE174" s="699">
        <v>11592355.199999999</v>
      </c>
      <c r="BF174" s="699">
        <v>7255866.4000000004</v>
      </c>
      <c r="BG174" s="699">
        <v>6970894.96</v>
      </c>
      <c r="BH174" s="699">
        <v>6970894.96</v>
      </c>
      <c r="BI174" s="699">
        <v>4156408.91</v>
      </c>
      <c r="BJ174" s="699">
        <v>495190.4</v>
      </c>
      <c r="BK174" s="699">
        <v>495190.4</v>
      </c>
      <c r="BL174" s="699">
        <v>495190.4</v>
      </c>
      <c r="BM174" s="699">
        <v>495190.4</v>
      </c>
      <c r="BN174" s="699" t="s">
        <v>861</v>
      </c>
      <c r="BO174" s="699" t="s">
        <v>861</v>
      </c>
      <c r="BP174" s="699" t="s">
        <v>861</v>
      </c>
      <c r="BQ174" s="699" t="s">
        <v>860</v>
      </c>
      <c r="BR174" s="699" t="s">
        <v>860</v>
      </c>
      <c r="BS174" s="699" t="s">
        <v>860</v>
      </c>
      <c r="BT174" s="700" t="s">
        <v>860</v>
      </c>
      <c r="BU174" s="163"/>
    </row>
    <row r="175" spans="2:73" ht="15.75">
      <c r="B175" s="691" t="s">
        <v>208</v>
      </c>
      <c r="C175" s="691" t="s">
        <v>821</v>
      </c>
      <c r="D175" s="691" t="s">
        <v>2</v>
      </c>
      <c r="E175" s="691" t="s">
        <v>822</v>
      </c>
      <c r="F175" s="691" t="s">
        <v>29</v>
      </c>
      <c r="G175" s="691" t="s">
        <v>823</v>
      </c>
      <c r="H175" s="691">
        <v>2014</v>
      </c>
      <c r="I175" s="644" t="s">
        <v>840</v>
      </c>
      <c r="J175" s="644"/>
      <c r="K175" s="633"/>
      <c r="L175" s="698" t="s">
        <v>752</v>
      </c>
      <c r="M175" s="699" t="s">
        <v>752</v>
      </c>
      <c r="N175" s="699" t="s">
        <v>753</v>
      </c>
      <c r="O175" s="699">
        <v>42.06</v>
      </c>
      <c r="P175" s="699">
        <v>42.06</v>
      </c>
      <c r="Q175" s="699">
        <v>42.06</v>
      </c>
      <c r="R175" s="699">
        <v>42.06</v>
      </c>
      <c r="S175" s="699" t="s">
        <v>752</v>
      </c>
      <c r="T175" s="699" t="s">
        <v>752</v>
      </c>
      <c r="U175" s="699" t="s">
        <v>752</v>
      </c>
      <c r="V175" s="699" t="s">
        <v>752</v>
      </c>
      <c r="W175" s="699" t="s">
        <v>752</v>
      </c>
      <c r="X175" s="699" t="s">
        <v>752</v>
      </c>
      <c r="Y175" s="699" t="s">
        <v>752</v>
      </c>
      <c r="Z175" s="699" t="s">
        <v>752</v>
      </c>
      <c r="AA175" s="699" t="s">
        <v>752</v>
      </c>
      <c r="AB175" s="699" t="s">
        <v>752</v>
      </c>
      <c r="AC175" s="699" t="s">
        <v>752</v>
      </c>
      <c r="AD175" s="699" t="s">
        <v>752</v>
      </c>
      <c r="AE175" s="699" t="s">
        <v>752</v>
      </c>
      <c r="AF175" s="699" t="s">
        <v>752</v>
      </c>
      <c r="AG175" s="699" t="s">
        <v>752</v>
      </c>
      <c r="AH175" s="699" t="s">
        <v>752</v>
      </c>
      <c r="AI175" s="699" t="s">
        <v>750</v>
      </c>
      <c r="AJ175" s="699" t="s">
        <v>859</v>
      </c>
      <c r="AK175" s="699" t="s">
        <v>859</v>
      </c>
      <c r="AL175" s="699" t="s">
        <v>860</v>
      </c>
      <c r="AM175" s="699" t="s">
        <v>860</v>
      </c>
      <c r="AN175" s="699" t="s">
        <v>860</v>
      </c>
      <c r="AO175" s="700" t="s">
        <v>860</v>
      </c>
      <c r="AP175" s="633"/>
      <c r="AQ175" s="698" t="s">
        <v>752</v>
      </c>
      <c r="AR175" s="699" t="s">
        <v>861</v>
      </c>
      <c r="AS175" s="699" t="s">
        <v>861</v>
      </c>
      <c r="AT175" s="699">
        <v>74996.3</v>
      </c>
      <c r="AU175" s="699">
        <v>74996.3</v>
      </c>
      <c r="AV175" s="699">
        <v>74996.3</v>
      </c>
      <c r="AW175" s="699">
        <v>74996.3</v>
      </c>
      <c r="AX175" s="699" t="s">
        <v>751</v>
      </c>
      <c r="AY175" s="699" t="s">
        <v>751</v>
      </c>
      <c r="AZ175" s="699" t="s">
        <v>751</v>
      </c>
      <c r="BA175" s="699" t="s">
        <v>751</v>
      </c>
      <c r="BB175" s="699" t="s">
        <v>751</v>
      </c>
      <c r="BC175" s="699" t="s">
        <v>751</v>
      </c>
      <c r="BD175" s="699" t="s">
        <v>751</v>
      </c>
      <c r="BE175" s="699" t="s">
        <v>751</v>
      </c>
      <c r="BF175" s="699" t="s">
        <v>861</v>
      </c>
      <c r="BG175" s="699" t="s">
        <v>861</v>
      </c>
      <c r="BH175" s="699" t="s">
        <v>861</v>
      </c>
      <c r="BI175" s="699" t="s">
        <v>861</v>
      </c>
      <c r="BJ175" s="699" t="s">
        <v>861</v>
      </c>
      <c r="BK175" s="699" t="s">
        <v>861</v>
      </c>
      <c r="BL175" s="699" t="s">
        <v>861</v>
      </c>
      <c r="BM175" s="699" t="s">
        <v>861</v>
      </c>
      <c r="BN175" s="699" t="s">
        <v>861</v>
      </c>
      <c r="BO175" s="699" t="s">
        <v>861</v>
      </c>
      <c r="BP175" s="699" t="s">
        <v>861</v>
      </c>
      <c r="BQ175" s="699" t="s">
        <v>860</v>
      </c>
      <c r="BR175" s="699" t="s">
        <v>860</v>
      </c>
      <c r="BS175" s="699" t="s">
        <v>860</v>
      </c>
      <c r="BT175" s="700" t="s">
        <v>860</v>
      </c>
      <c r="BU175" s="163"/>
    </row>
    <row r="176" spans="2:73" ht="15.75">
      <c r="B176" s="691" t="s">
        <v>208</v>
      </c>
      <c r="C176" s="691" t="s">
        <v>821</v>
      </c>
      <c r="D176" s="691" t="s">
        <v>1</v>
      </c>
      <c r="E176" s="691" t="s">
        <v>822</v>
      </c>
      <c r="F176" s="691" t="s">
        <v>29</v>
      </c>
      <c r="G176" s="691" t="s">
        <v>823</v>
      </c>
      <c r="H176" s="691">
        <v>2014</v>
      </c>
      <c r="I176" s="644" t="s">
        <v>840</v>
      </c>
      <c r="J176" s="644"/>
      <c r="K176" s="633"/>
      <c r="L176" s="698" t="s">
        <v>752</v>
      </c>
      <c r="M176" s="699" t="s">
        <v>752</v>
      </c>
      <c r="N176" s="699" t="s">
        <v>753</v>
      </c>
      <c r="O176" s="699">
        <v>0.7</v>
      </c>
      <c r="P176" s="699">
        <v>0.7</v>
      </c>
      <c r="Q176" s="699">
        <v>0.7</v>
      </c>
      <c r="R176" s="699" t="s">
        <v>752</v>
      </c>
      <c r="S176" s="699" t="s">
        <v>752</v>
      </c>
      <c r="T176" s="699" t="s">
        <v>752</v>
      </c>
      <c r="U176" s="699" t="s">
        <v>752</v>
      </c>
      <c r="V176" s="699" t="s">
        <v>752</v>
      </c>
      <c r="W176" s="699" t="s">
        <v>752</v>
      </c>
      <c r="X176" s="699" t="s">
        <v>752</v>
      </c>
      <c r="Y176" s="699" t="s">
        <v>752</v>
      </c>
      <c r="Z176" s="699" t="s">
        <v>752</v>
      </c>
      <c r="AA176" s="699" t="s">
        <v>752</v>
      </c>
      <c r="AB176" s="699" t="s">
        <v>752</v>
      </c>
      <c r="AC176" s="699" t="s">
        <v>752</v>
      </c>
      <c r="AD176" s="699" t="s">
        <v>752</v>
      </c>
      <c r="AE176" s="699" t="s">
        <v>752</v>
      </c>
      <c r="AF176" s="699" t="s">
        <v>752</v>
      </c>
      <c r="AG176" s="699" t="s">
        <v>752</v>
      </c>
      <c r="AH176" s="699" t="s">
        <v>752</v>
      </c>
      <c r="AI176" s="699" t="s">
        <v>750</v>
      </c>
      <c r="AJ176" s="699" t="s">
        <v>859</v>
      </c>
      <c r="AK176" s="699" t="s">
        <v>859</v>
      </c>
      <c r="AL176" s="699" t="s">
        <v>860</v>
      </c>
      <c r="AM176" s="699" t="s">
        <v>860</v>
      </c>
      <c r="AN176" s="699" t="s">
        <v>860</v>
      </c>
      <c r="AO176" s="700" t="s">
        <v>860</v>
      </c>
      <c r="AP176" s="633"/>
      <c r="AQ176" s="698" t="s">
        <v>752</v>
      </c>
      <c r="AR176" s="699" t="s">
        <v>861</v>
      </c>
      <c r="AS176" s="699" t="s">
        <v>861</v>
      </c>
      <c r="AT176" s="699">
        <v>626.45000000000005</v>
      </c>
      <c r="AU176" s="699">
        <v>626.45000000000005</v>
      </c>
      <c r="AV176" s="699">
        <v>626.45000000000005</v>
      </c>
      <c r="AW176" s="699" t="s">
        <v>751</v>
      </c>
      <c r="AX176" s="699" t="s">
        <v>751</v>
      </c>
      <c r="AY176" s="699" t="s">
        <v>751</v>
      </c>
      <c r="AZ176" s="699" t="s">
        <v>751</v>
      </c>
      <c r="BA176" s="699" t="s">
        <v>751</v>
      </c>
      <c r="BB176" s="699" t="s">
        <v>751</v>
      </c>
      <c r="BC176" s="699" t="s">
        <v>751</v>
      </c>
      <c r="BD176" s="699" t="s">
        <v>751</v>
      </c>
      <c r="BE176" s="699" t="s">
        <v>751</v>
      </c>
      <c r="BF176" s="699" t="s">
        <v>861</v>
      </c>
      <c r="BG176" s="699" t="s">
        <v>861</v>
      </c>
      <c r="BH176" s="699" t="s">
        <v>861</v>
      </c>
      <c r="BI176" s="699" t="s">
        <v>861</v>
      </c>
      <c r="BJ176" s="699" t="s">
        <v>861</v>
      </c>
      <c r="BK176" s="699" t="s">
        <v>861</v>
      </c>
      <c r="BL176" s="699" t="s">
        <v>861</v>
      </c>
      <c r="BM176" s="699" t="s">
        <v>861</v>
      </c>
      <c r="BN176" s="699" t="s">
        <v>861</v>
      </c>
      <c r="BO176" s="699" t="s">
        <v>861</v>
      </c>
      <c r="BP176" s="699" t="s">
        <v>861</v>
      </c>
      <c r="BQ176" s="699" t="s">
        <v>860</v>
      </c>
      <c r="BR176" s="699" t="s">
        <v>860</v>
      </c>
      <c r="BS176" s="699" t="s">
        <v>860</v>
      </c>
      <c r="BT176" s="700" t="s">
        <v>860</v>
      </c>
      <c r="BU176" s="163"/>
    </row>
    <row r="177" spans="2:73" ht="15.75">
      <c r="B177" s="691" t="s">
        <v>208</v>
      </c>
      <c r="C177" s="691" t="s">
        <v>821</v>
      </c>
      <c r="D177" s="691" t="s">
        <v>1</v>
      </c>
      <c r="E177" s="691" t="s">
        <v>822</v>
      </c>
      <c r="F177" s="691" t="s">
        <v>29</v>
      </c>
      <c r="G177" s="691" t="s">
        <v>823</v>
      </c>
      <c r="H177" s="691">
        <v>2014</v>
      </c>
      <c r="I177" s="644" t="s">
        <v>840</v>
      </c>
      <c r="J177" s="644"/>
      <c r="K177" s="633"/>
      <c r="L177" s="698" t="s">
        <v>752</v>
      </c>
      <c r="M177" s="699" t="s">
        <v>752</v>
      </c>
      <c r="N177" s="699" t="s">
        <v>753</v>
      </c>
      <c r="O177" s="699">
        <v>1.42</v>
      </c>
      <c r="P177" s="699">
        <v>1.42</v>
      </c>
      <c r="Q177" s="699">
        <v>1.42</v>
      </c>
      <c r="R177" s="699">
        <v>1.42</v>
      </c>
      <c r="S177" s="699" t="s">
        <v>752</v>
      </c>
      <c r="T177" s="699" t="s">
        <v>752</v>
      </c>
      <c r="U177" s="699" t="s">
        <v>752</v>
      </c>
      <c r="V177" s="699" t="s">
        <v>752</v>
      </c>
      <c r="W177" s="699" t="s">
        <v>752</v>
      </c>
      <c r="X177" s="699" t="s">
        <v>752</v>
      </c>
      <c r="Y177" s="699" t="s">
        <v>752</v>
      </c>
      <c r="Z177" s="699" t="s">
        <v>752</v>
      </c>
      <c r="AA177" s="699" t="s">
        <v>752</v>
      </c>
      <c r="AB177" s="699" t="s">
        <v>752</v>
      </c>
      <c r="AC177" s="699" t="s">
        <v>752</v>
      </c>
      <c r="AD177" s="699" t="s">
        <v>752</v>
      </c>
      <c r="AE177" s="699" t="s">
        <v>752</v>
      </c>
      <c r="AF177" s="699" t="s">
        <v>752</v>
      </c>
      <c r="AG177" s="699" t="s">
        <v>752</v>
      </c>
      <c r="AH177" s="699" t="s">
        <v>752</v>
      </c>
      <c r="AI177" s="699" t="s">
        <v>750</v>
      </c>
      <c r="AJ177" s="699" t="s">
        <v>859</v>
      </c>
      <c r="AK177" s="699" t="s">
        <v>859</v>
      </c>
      <c r="AL177" s="699" t="s">
        <v>860</v>
      </c>
      <c r="AM177" s="699" t="s">
        <v>860</v>
      </c>
      <c r="AN177" s="699" t="s">
        <v>860</v>
      </c>
      <c r="AO177" s="700" t="s">
        <v>860</v>
      </c>
      <c r="AP177" s="633"/>
      <c r="AQ177" s="698" t="s">
        <v>752</v>
      </c>
      <c r="AR177" s="699" t="s">
        <v>861</v>
      </c>
      <c r="AS177" s="699" t="s">
        <v>861</v>
      </c>
      <c r="AT177" s="699">
        <v>2524.67</v>
      </c>
      <c r="AU177" s="699">
        <v>2524.67</v>
      </c>
      <c r="AV177" s="699">
        <v>2524.67</v>
      </c>
      <c r="AW177" s="699">
        <v>2524.67</v>
      </c>
      <c r="AX177" s="699" t="s">
        <v>751</v>
      </c>
      <c r="AY177" s="699" t="s">
        <v>751</v>
      </c>
      <c r="AZ177" s="699" t="s">
        <v>751</v>
      </c>
      <c r="BA177" s="699" t="s">
        <v>751</v>
      </c>
      <c r="BB177" s="699" t="s">
        <v>751</v>
      </c>
      <c r="BC177" s="699" t="s">
        <v>751</v>
      </c>
      <c r="BD177" s="699" t="s">
        <v>751</v>
      </c>
      <c r="BE177" s="699" t="s">
        <v>751</v>
      </c>
      <c r="BF177" s="699" t="s">
        <v>861</v>
      </c>
      <c r="BG177" s="699" t="s">
        <v>861</v>
      </c>
      <c r="BH177" s="699" t="s">
        <v>861</v>
      </c>
      <c r="BI177" s="699" t="s">
        <v>861</v>
      </c>
      <c r="BJ177" s="699" t="s">
        <v>861</v>
      </c>
      <c r="BK177" s="699" t="s">
        <v>861</v>
      </c>
      <c r="BL177" s="699" t="s">
        <v>861</v>
      </c>
      <c r="BM177" s="699" t="s">
        <v>861</v>
      </c>
      <c r="BN177" s="699" t="s">
        <v>861</v>
      </c>
      <c r="BO177" s="699" t="s">
        <v>861</v>
      </c>
      <c r="BP177" s="699" t="s">
        <v>861</v>
      </c>
      <c r="BQ177" s="699" t="s">
        <v>860</v>
      </c>
      <c r="BR177" s="699" t="s">
        <v>860</v>
      </c>
      <c r="BS177" s="699" t="s">
        <v>860</v>
      </c>
      <c r="BT177" s="700" t="s">
        <v>860</v>
      </c>
      <c r="BU177" s="163"/>
    </row>
    <row r="178" spans="2:73" ht="15.75">
      <c r="B178" s="691" t="s">
        <v>208</v>
      </c>
      <c r="C178" s="691" t="s">
        <v>821</v>
      </c>
      <c r="D178" s="691" t="s">
        <v>1</v>
      </c>
      <c r="E178" s="691" t="s">
        <v>822</v>
      </c>
      <c r="F178" s="691" t="s">
        <v>29</v>
      </c>
      <c r="G178" s="691" t="s">
        <v>823</v>
      </c>
      <c r="H178" s="691">
        <v>2014</v>
      </c>
      <c r="I178" s="644" t="s">
        <v>840</v>
      </c>
      <c r="J178" s="644"/>
      <c r="K178" s="633"/>
      <c r="L178" s="698" t="s">
        <v>752</v>
      </c>
      <c r="M178" s="699" t="s">
        <v>752</v>
      </c>
      <c r="N178" s="699" t="s">
        <v>753</v>
      </c>
      <c r="O178" s="699">
        <v>14.15</v>
      </c>
      <c r="P178" s="699">
        <v>14.15</v>
      </c>
      <c r="Q178" s="699">
        <v>14.15</v>
      </c>
      <c r="R178" s="699">
        <v>14.15</v>
      </c>
      <c r="S178" s="699" t="s">
        <v>752</v>
      </c>
      <c r="T178" s="699" t="s">
        <v>752</v>
      </c>
      <c r="U178" s="699" t="s">
        <v>752</v>
      </c>
      <c r="V178" s="699" t="s">
        <v>752</v>
      </c>
      <c r="W178" s="699" t="s">
        <v>752</v>
      </c>
      <c r="X178" s="699" t="s">
        <v>752</v>
      </c>
      <c r="Y178" s="699" t="s">
        <v>752</v>
      </c>
      <c r="Z178" s="699" t="s">
        <v>752</v>
      </c>
      <c r="AA178" s="699" t="s">
        <v>752</v>
      </c>
      <c r="AB178" s="699" t="s">
        <v>752</v>
      </c>
      <c r="AC178" s="699" t="s">
        <v>752</v>
      </c>
      <c r="AD178" s="699" t="s">
        <v>752</v>
      </c>
      <c r="AE178" s="699" t="s">
        <v>752</v>
      </c>
      <c r="AF178" s="699" t="s">
        <v>752</v>
      </c>
      <c r="AG178" s="699" t="s">
        <v>752</v>
      </c>
      <c r="AH178" s="699" t="s">
        <v>752</v>
      </c>
      <c r="AI178" s="699" t="s">
        <v>750</v>
      </c>
      <c r="AJ178" s="699" t="s">
        <v>859</v>
      </c>
      <c r="AK178" s="699" t="s">
        <v>859</v>
      </c>
      <c r="AL178" s="699" t="s">
        <v>860</v>
      </c>
      <c r="AM178" s="699" t="s">
        <v>860</v>
      </c>
      <c r="AN178" s="699" t="s">
        <v>860</v>
      </c>
      <c r="AO178" s="700" t="s">
        <v>860</v>
      </c>
      <c r="AP178" s="633"/>
      <c r="AQ178" s="698" t="s">
        <v>752</v>
      </c>
      <c r="AR178" s="699" t="s">
        <v>861</v>
      </c>
      <c r="AS178" s="699" t="s">
        <v>861</v>
      </c>
      <c r="AT178" s="699">
        <v>102437.01</v>
      </c>
      <c r="AU178" s="699">
        <v>102437.01</v>
      </c>
      <c r="AV178" s="699">
        <v>102437.01</v>
      </c>
      <c r="AW178" s="699">
        <v>102437.01</v>
      </c>
      <c r="AX178" s="699" t="s">
        <v>751</v>
      </c>
      <c r="AY178" s="699" t="s">
        <v>751</v>
      </c>
      <c r="AZ178" s="699" t="s">
        <v>751</v>
      </c>
      <c r="BA178" s="699" t="s">
        <v>751</v>
      </c>
      <c r="BB178" s="699" t="s">
        <v>751</v>
      </c>
      <c r="BC178" s="699" t="s">
        <v>751</v>
      </c>
      <c r="BD178" s="699" t="s">
        <v>751</v>
      </c>
      <c r="BE178" s="699" t="s">
        <v>751</v>
      </c>
      <c r="BF178" s="699" t="s">
        <v>861</v>
      </c>
      <c r="BG178" s="699" t="s">
        <v>861</v>
      </c>
      <c r="BH178" s="699" t="s">
        <v>861</v>
      </c>
      <c r="BI178" s="699" t="s">
        <v>861</v>
      </c>
      <c r="BJ178" s="699" t="s">
        <v>861</v>
      </c>
      <c r="BK178" s="699" t="s">
        <v>861</v>
      </c>
      <c r="BL178" s="699" t="s">
        <v>861</v>
      </c>
      <c r="BM178" s="699" t="s">
        <v>861</v>
      </c>
      <c r="BN178" s="699" t="s">
        <v>861</v>
      </c>
      <c r="BO178" s="699" t="s">
        <v>861</v>
      </c>
      <c r="BP178" s="699" t="s">
        <v>861</v>
      </c>
      <c r="BQ178" s="699" t="s">
        <v>860</v>
      </c>
      <c r="BR178" s="699" t="s">
        <v>860</v>
      </c>
      <c r="BS178" s="699" t="s">
        <v>860</v>
      </c>
      <c r="BT178" s="700" t="s">
        <v>860</v>
      </c>
      <c r="BU178" s="163"/>
    </row>
    <row r="179" spans="2:73" ht="15.75">
      <c r="B179" s="691" t="s">
        <v>208</v>
      </c>
      <c r="C179" s="691" t="s">
        <v>821</v>
      </c>
      <c r="D179" s="691" t="s">
        <v>1</v>
      </c>
      <c r="E179" s="691" t="s">
        <v>822</v>
      </c>
      <c r="F179" s="691" t="s">
        <v>29</v>
      </c>
      <c r="G179" s="691" t="s">
        <v>823</v>
      </c>
      <c r="H179" s="691">
        <v>2014</v>
      </c>
      <c r="I179" s="644" t="s">
        <v>840</v>
      </c>
      <c r="J179" s="644"/>
      <c r="K179" s="633"/>
      <c r="L179" s="698" t="s">
        <v>752</v>
      </c>
      <c r="M179" s="699" t="s">
        <v>752</v>
      </c>
      <c r="N179" s="699" t="s">
        <v>753</v>
      </c>
      <c r="O179" s="699">
        <v>23.18</v>
      </c>
      <c r="P179" s="699">
        <v>23.18</v>
      </c>
      <c r="Q179" s="699">
        <v>23.18</v>
      </c>
      <c r="R179" s="699">
        <v>23.18</v>
      </c>
      <c r="S179" s="699">
        <v>23.18</v>
      </c>
      <c r="T179" s="699" t="s">
        <v>752</v>
      </c>
      <c r="U179" s="699" t="s">
        <v>752</v>
      </c>
      <c r="V179" s="699" t="s">
        <v>752</v>
      </c>
      <c r="W179" s="699" t="s">
        <v>752</v>
      </c>
      <c r="X179" s="699" t="s">
        <v>752</v>
      </c>
      <c r="Y179" s="699" t="s">
        <v>752</v>
      </c>
      <c r="Z179" s="699" t="s">
        <v>752</v>
      </c>
      <c r="AA179" s="699" t="s">
        <v>752</v>
      </c>
      <c r="AB179" s="699" t="s">
        <v>752</v>
      </c>
      <c r="AC179" s="699" t="s">
        <v>752</v>
      </c>
      <c r="AD179" s="699" t="s">
        <v>752</v>
      </c>
      <c r="AE179" s="699" t="s">
        <v>752</v>
      </c>
      <c r="AF179" s="699" t="s">
        <v>752</v>
      </c>
      <c r="AG179" s="699" t="s">
        <v>752</v>
      </c>
      <c r="AH179" s="699" t="s">
        <v>752</v>
      </c>
      <c r="AI179" s="699" t="s">
        <v>750</v>
      </c>
      <c r="AJ179" s="699" t="s">
        <v>859</v>
      </c>
      <c r="AK179" s="699" t="s">
        <v>859</v>
      </c>
      <c r="AL179" s="699" t="s">
        <v>860</v>
      </c>
      <c r="AM179" s="699" t="s">
        <v>860</v>
      </c>
      <c r="AN179" s="699" t="s">
        <v>860</v>
      </c>
      <c r="AO179" s="700" t="s">
        <v>860</v>
      </c>
      <c r="AP179" s="633"/>
      <c r="AQ179" s="698" t="s">
        <v>752</v>
      </c>
      <c r="AR179" s="699" t="s">
        <v>861</v>
      </c>
      <c r="AS179" s="699" t="s">
        <v>861</v>
      </c>
      <c r="AT179" s="699">
        <v>157732.26999999999</v>
      </c>
      <c r="AU179" s="699">
        <v>157732.26999999999</v>
      </c>
      <c r="AV179" s="699">
        <v>157732.26999999999</v>
      </c>
      <c r="AW179" s="699">
        <v>157732.26999999999</v>
      </c>
      <c r="AX179" s="699">
        <v>157732.26999999999</v>
      </c>
      <c r="AY179" s="699" t="s">
        <v>751</v>
      </c>
      <c r="AZ179" s="699" t="s">
        <v>751</v>
      </c>
      <c r="BA179" s="699" t="s">
        <v>751</v>
      </c>
      <c r="BB179" s="699" t="s">
        <v>751</v>
      </c>
      <c r="BC179" s="699" t="s">
        <v>751</v>
      </c>
      <c r="BD179" s="699" t="s">
        <v>751</v>
      </c>
      <c r="BE179" s="699" t="s">
        <v>751</v>
      </c>
      <c r="BF179" s="699" t="s">
        <v>861</v>
      </c>
      <c r="BG179" s="699" t="s">
        <v>861</v>
      </c>
      <c r="BH179" s="699" t="s">
        <v>861</v>
      </c>
      <c r="BI179" s="699" t="s">
        <v>861</v>
      </c>
      <c r="BJ179" s="699" t="s">
        <v>861</v>
      </c>
      <c r="BK179" s="699" t="s">
        <v>861</v>
      </c>
      <c r="BL179" s="699" t="s">
        <v>861</v>
      </c>
      <c r="BM179" s="699" t="s">
        <v>861</v>
      </c>
      <c r="BN179" s="699" t="s">
        <v>861</v>
      </c>
      <c r="BO179" s="699" t="s">
        <v>861</v>
      </c>
      <c r="BP179" s="699" t="s">
        <v>861</v>
      </c>
      <c r="BQ179" s="699" t="s">
        <v>860</v>
      </c>
      <c r="BR179" s="699" t="s">
        <v>860</v>
      </c>
      <c r="BS179" s="699" t="s">
        <v>860</v>
      </c>
      <c r="BT179" s="700" t="s">
        <v>860</v>
      </c>
      <c r="BU179" s="163"/>
    </row>
    <row r="180" spans="2:73" ht="15.75">
      <c r="B180" s="691" t="s">
        <v>208</v>
      </c>
      <c r="C180" s="691" t="s">
        <v>821</v>
      </c>
      <c r="D180" s="691" t="s">
        <v>5</v>
      </c>
      <c r="E180" s="691" t="s">
        <v>822</v>
      </c>
      <c r="F180" s="691" t="s">
        <v>29</v>
      </c>
      <c r="G180" s="691" t="s">
        <v>823</v>
      </c>
      <c r="H180" s="691">
        <v>2014</v>
      </c>
      <c r="I180" s="644" t="s">
        <v>840</v>
      </c>
      <c r="J180" s="644"/>
      <c r="K180" s="633"/>
      <c r="L180" s="698" t="s">
        <v>752</v>
      </c>
      <c r="M180" s="699" t="s">
        <v>752</v>
      </c>
      <c r="N180" s="699" t="s">
        <v>753</v>
      </c>
      <c r="O180" s="699">
        <v>325.18</v>
      </c>
      <c r="P180" s="699">
        <v>283.85000000000002</v>
      </c>
      <c r="Q180" s="699">
        <v>262.31</v>
      </c>
      <c r="R180" s="699">
        <v>262.31</v>
      </c>
      <c r="S180" s="699">
        <v>262.31</v>
      </c>
      <c r="T180" s="699">
        <v>262.31</v>
      </c>
      <c r="U180" s="699">
        <v>262.31</v>
      </c>
      <c r="V180" s="699">
        <v>262.11</v>
      </c>
      <c r="W180" s="699">
        <v>262.11</v>
      </c>
      <c r="X180" s="699">
        <v>244.7</v>
      </c>
      <c r="Y180" s="699">
        <v>222.69</v>
      </c>
      <c r="Z180" s="699">
        <v>188.64</v>
      </c>
      <c r="AA180" s="699">
        <v>188.64</v>
      </c>
      <c r="AB180" s="699">
        <v>187.73</v>
      </c>
      <c r="AC180" s="699">
        <v>187.73</v>
      </c>
      <c r="AD180" s="699">
        <v>187.35</v>
      </c>
      <c r="AE180" s="699">
        <v>152.30000000000001</v>
      </c>
      <c r="AF180" s="699">
        <v>152.30000000000001</v>
      </c>
      <c r="AG180" s="699">
        <v>152.30000000000001</v>
      </c>
      <c r="AH180" s="699">
        <v>152.30000000000001</v>
      </c>
      <c r="AI180" s="699" t="s">
        <v>750</v>
      </c>
      <c r="AJ180" s="699" t="s">
        <v>859</v>
      </c>
      <c r="AK180" s="699" t="s">
        <v>859</v>
      </c>
      <c r="AL180" s="699" t="s">
        <v>860</v>
      </c>
      <c r="AM180" s="699" t="s">
        <v>860</v>
      </c>
      <c r="AN180" s="699" t="s">
        <v>860</v>
      </c>
      <c r="AO180" s="700" t="s">
        <v>860</v>
      </c>
      <c r="AP180" s="633"/>
      <c r="AQ180" s="698" t="s">
        <v>752</v>
      </c>
      <c r="AR180" s="699" t="s">
        <v>861</v>
      </c>
      <c r="AS180" s="699" t="s">
        <v>861</v>
      </c>
      <c r="AT180" s="699">
        <v>4968774.7300000004</v>
      </c>
      <c r="AU180" s="699">
        <v>4310359.59</v>
      </c>
      <c r="AV180" s="699">
        <v>3967230.08</v>
      </c>
      <c r="AW180" s="699">
        <v>3967230.08</v>
      </c>
      <c r="AX180" s="699">
        <v>3967230.08</v>
      </c>
      <c r="AY180" s="699">
        <v>3967230.08</v>
      </c>
      <c r="AZ180" s="699">
        <v>3967230.08</v>
      </c>
      <c r="BA180" s="699">
        <v>3965511.53</v>
      </c>
      <c r="BB180" s="699">
        <v>3965511.53</v>
      </c>
      <c r="BC180" s="699">
        <v>3688146.04</v>
      </c>
      <c r="BD180" s="699">
        <v>3585580.29</v>
      </c>
      <c r="BE180" s="699">
        <v>3031996.67</v>
      </c>
      <c r="BF180" s="699">
        <v>3031996.67</v>
      </c>
      <c r="BG180" s="699">
        <v>2988578.74</v>
      </c>
      <c r="BH180" s="699">
        <v>2988578.74</v>
      </c>
      <c r="BI180" s="699">
        <v>2984353.58</v>
      </c>
      <c r="BJ180" s="699">
        <v>2426083.39</v>
      </c>
      <c r="BK180" s="699">
        <v>2426083.39</v>
      </c>
      <c r="BL180" s="699">
        <v>2426083.39</v>
      </c>
      <c r="BM180" s="699">
        <v>2426083.39</v>
      </c>
      <c r="BN180" s="699" t="s">
        <v>861</v>
      </c>
      <c r="BO180" s="699" t="s">
        <v>861</v>
      </c>
      <c r="BP180" s="699" t="s">
        <v>861</v>
      </c>
      <c r="BQ180" s="699" t="s">
        <v>860</v>
      </c>
      <c r="BR180" s="699" t="s">
        <v>860</v>
      </c>
      <c r="BS180" s="699" t="s">
        <v>860</v>
      </c>
      <c r="BT180" s="700" t="s">
        <v>860</v>
      </c>
      <c r="BU180" s="163"/>
    </row>
    <row r="181" spans="2:73" ht="15.75">
      <c r="B181" s="691" t="s">
        <v>208</v>
      </c>
      <c r="C181" s="691" t="s">
        <v>821</v>
      </c>
      <c r="D181" s="691" t="s">
        <v>4</v>
      </c>
      <c r="E181" s="691" t="s">
        <v>822</v>
      </c>
      <c r="F181" s="691" t="s">
        <v>29</v>
      </c>
      <c r="G181" s="691" t="s">
        <v>823</v>
      </c>
      <c r="H181" s="691">
        <v>2013</v>
      </c>
      <c r="I181" s="644" t="s">
        <v>840</v>
      </c>
      <c r="J181" s="644"/>
      <c r="K181" s="633"/>
      <c r="L181" s="698" t="s">
        <v>752</v>
      </c>
      <c r="M181" s="699" t="s">
        <v>752</v>
      </c>
      <c r="N181" s="699">
        <v>7.0000000000000007E-2</v>
      </c>
      <c r="O181" s="699">
        <v>7.0000000000000007E-2</v>
      </c>
      <c r="P181" s="699">
        <v>0.06</v>
      </c>
      <c r="Q181" s="699">
        <v>0.06</v>
      </c>
      <c r="R181" s="699">
        <v>0.06</v>
      </c>
      <c r="S181" s="699">
        <v>0.06</v>
      </c>
      <c r="T181" s="699">
        <v>0.06</v>
      </c>
      <c r="U181" s="699">
        <v>0.06</v>
      </c>
      <c r="V181" s="699">
        <v>0.05</v>
      </c>
      <c r="W181" s="699">
        <v>0.05</v>
      </c>
      <c r="X181" s="699">
        <v>0.04</v>
      </c>
      <c r="Y181" s="699">
        <v>0.04</v>
      </c>
      <c r="Z181" s="699">
        <v>0.04</v>
      </c>
      <c r="AA181" s="699">
        <v>0.04</v>
      </c>
      <c r="AB181" s="699">
        <v>0.04</v>
      </c>
      <c r="AC181" s="699">
        <v>0.04</v>
      </c>
      <c r="AD181" s="699">
        <v>0.02</v>
      </c>
      <c r="AE181" s="699">
        <v>0.02</v>
      </c>
      <c r="AF181" s="699">
        <v>0.02</v>
      </c>
      <c r="AG181" s="699">
        <v>0.02</v>
      </c>
      <c r="AH181" s="699" t="s">
        <v>752</v>
      </c>
      <c r="AI181" s="699" t="s">
        <v>750</v>
      </c>
      <c r="AJ181" s="699" t="s">
        <v>859</v>
      </c>
      <c r="AK181" s="699" t="s">
        <v>859</v>
      </c>
      <c r="AL181" s="699" t="s">
        <v>860</v>
      </c>
      <c r="AM181" s="699" t="s">
        <v>860</v>
      </c>
      <c r="AN181" s="699" t="s">
        <v>860</v>
      </c>
      <c r="AO181" s="700" t="s">
        <v>860</v>
      </c>
      <c r="AP181" s="633"/>
      <c r="AQ181" s="698" t="s">
        <v>752</v>
      </c>
      <c r="AR181" s="699" t="s">
        <v>861</v>
      </c>
      <c r="AS181" s="699">
        <v>953</v>
      </c>
      <c r="AT181" s="699">
        <v>953</v>
      </c>
      <c r="AU181" s="699">
        <v>907</v>
      </c>
      <c r="AV181" s="699">
        <v>784</v>
      </c>
      <c r="AW181" s="699">
        <v>784</v>
      </c>
      <c r="AX181" s="699">
        <v>784</v>
      </c>
      <c r="AY181" s="699">
        <v>784</v>
      </c>
      <c r="AZ181" s="699">
        <v>784</v>
      </c>
      <c r="BA181" s="699">
        <v>658</v>
      </c>
      <c r="BB181" s="699">
        <v>658</v>
      </c>
      <c r="BC181" s="699">
        <v>625</v>
      </c>
      <c r="BD181" s="699">
        <v>625</v>
      </c>
      <c r="BE181" s="699">
        <v>625</v>
      </c>
      <c r="BF181" s="699">
        <v>625</v>
      </c>
      <c r="BG181" s="699">
        <v>625</v>
      </c>
      <c r="BH181" s="699">
        <v>625</v>
      </c>
      <c r="BI181" s="699">
        <v>329</v>
      </c>
      <c r="BJ181" s="699">
        <v>329</v>
      </c>
      <c r="BK181" s="699">
        <v>329</v>
      </c>
      <c r="BL181" s="699">
        <v>329</v>
      </c>
      <c r="BM181" s="699" t="s">
        <v>861</v>
      </c>
      <c r="BN181" s="699" t="s">
        <v>861</v>
      </c>
      <c r="BO181" s="699" t="s">
        <v>861</v>
      </c>
      <c r="BP181" s="699" t="s">
        <v>861</v>
      </c>
      <c r="BQ181" s="699" t="s">
        <v>860</v>
      </c>
      <c r="BR181" s="699" t="s">
        <v>860</v>
      </c>
      <c r="BS181" s="699" t="s">
        <v>860</v>
      </c>
      <c r="BT181" s="700" t="s">
        <v>860</v>
      </c>
      <c r="BU181" s="163"/>
    </row>
    <row r="182" spans="2:73" ht="15.75">
      <c r="B182" s="691" t="s">
        <v>208</v>
      </c>
      <c r="C182" s="691" t="s">
        <v>821</v>
      </c>
      <c r="D182" s="691" t="s">
        <v>4</v>
      </c>
      <c r="E182" s="691" t="s">
        <v>822</v>
      </c>
      <c r="F182" s="691" t="s">
        <v>29</v>
      </c>
      <c r="G182" s="691" t="s">
        <v>823</v>
      </c>
      <c r="H182" s="691">
        <v>2014</v>
      </c>
      <c r="I182" s="644" t="s">
        <v>840</v>
      </c>
      <c r="J182" s="644"/>
      <c r="K182" s="633"/>
      <c r="L182" s="698" t="s">
        <v>752</v>
      </c>
      <c r="M182" s="699" t="s">
        <v>752</v>
      </c>
      <c r="N182" s="699" t="s">
        <v>753</v>
      </c>
      <c r="O182" s="699">
        <v>86.4</v>
      </c>
      <c r="P182" s="699">
        <v>81.44</v>
      </c>
      <c r="Q182" s="699">
        <v>79.02</v>
      </c>
      <c r="R182" s="699">
        <v>79.02</v>
      </c>
      <c r="S182" s="699">
        <v>79.02</v>
      </c>
      <c r="T182" s="699">
        <v>79.02</v>
      </c>
      <c r="U182" s="699">
        <v>79.02</v>
      </c>
      <c r="V182" s="699">
        <v>78.8</v>
      </c>
      <c r="W182" s="699">
        <v>78.8</v>
      </c>
      <c r="X182" s="699">
        <v>69.540000000000006</v>
      </c>
      <c r="Y182" s="699">
        <v>50.46</v>
      </c>
      <c r="Z182" s="699">
        <v>50.46</v>
      </c>
      <c r="AA182" s="699">
        <v>50.46</v>
      </c>
      <c r="AB182" s="699">
        <v>50.06</v>
      </c>
      <c r="AC182" s="699">
        <v>50.06</v>
      </c>
      <c r="AD182" s="699">
        <v>49.98</v>
      </c>
      <c r="AE182" s="699">
        <v>22.38</v>
      </c>
      <c r="AF182" s="699">
        <v>22.38</v>
      </c>
      <c r="AG182" s="699">
        <v>22.38</v>
      </c>
      <c r="AH182" s="699">
        <v>22.38</v>
      </c>
      <c r="AI182" s="699" t="s">
        <v>750</v>
      </c>
      <c r="AJ182" s="699" t="s">
        <v>859</v>
      </c>
      <c r="AK182" s="699" t="s">
        <v>859</v>
      </c>
      <c r="AL182" s="699" t="s">
        <v>860</v>
      </c>
      <c r="AM182" s="699" t="s">
        <v>860</v>
      </c>
      <c r="AN182" s="699" t="s">
        <v>860</v>
      </c>
      <c r="AO182" s="700" t="s">
        <v>860</v>
      </c>
      <c r="AP182" s="633"/>
      <c r="AQ182" s="698" t="s">
        <v>752</v>
      </c>
      <c r="AR182" s="699" t="s">
        <v>861</v>
      </c>
      <c r="AS182" s="699" t="s">
        <v>861</v>
      </c>
      <c r="AT182" s="699">
        <v>1153158.78</v>
      </c>
      <c r="AU182" s="699">
        <v>1074242.3899999999</v>
      </c>
      <c r="AV182" s="699">
        <v>1035847.51</v>
      </c>
      <c r="AW182" s="699">
        <v>1035847.51</v>
      </c>
      <c r="AX182" s="699">
        <v>1035847.51</v>
      </c>
      <c r="AY182" s="699">
        <v>1035847.51</v>
      </c>
      <c r="AZ182" s="699">
        <v>1035847.51</v>
      </c>
      <c r="BA182" s="699">
        <v>1033860.44</v>
      </c>
      <c r="BB182" s="699">
        <v>1033860.44</v>
      </c>
      <c r="BC182" s="699">
        <v>886442.62</v>
      </c>
      <c r="BD182" s="699">
        <v>812843.13</v>
      </c>
      <c r="BE182" s="699">
        <v>802720.37</v>
      </c>
      <c r="BF182" s="699">
        <v>802720.37</v>
      </c>
      <c r="BG182" s="699">
        <v>797074.78</v>
      </c>
      <c r="BH182" s="699">
        <v>797074.78</v>
      </c>
      <c r="BI182" s="699">
        <v>796129.07</v>
      </c>
      <c r="BJ182" s="699">
        <v>356476.95</v>
      </c>
      <c r="BK182" s="699">
        <v>356476.95</v>
      </c>
      <c r="BL182" s="699">
        <v>356476.95</v>
      </c>
      <c r="BM182" s="699">
        <v>356476.95</v>
      </c>
      <c r="BN182" s="699" t="s">
        <v>861</v>
      </c>
      <c r="BO182" s="699" t="s">
        <v>861</v>
      </c>
      <c r="BP182" s="699" t="s">
        <v>861</v>
      </c>
      <c r="BQ182" s="699" t="s">
        <v>860</v>
      </c>
      <c r="BR182" s="699" t="s">
        <v>860</v>
      </c>
      <c r="BS182" s="699" t="s">
        <v>860</v>
      </c>
      <c r="BT182" s="700" t="s">
        <v>860</v>
      </c>
      <c r="BU182" s="163"/>
    </row>
    <row r="183" spans="2:73" ht="15.75">
      <c r="B183" s="691" t="s">
        <v>208</v>
      </c>
      <c r="C183" s="691" t="s">
        <v>835</v>
      </c>
      <c r="D183" s="691" t="s">
        <v>14</v>
      </c>
      <c r="E183" s="691" t="s">
        <v>822</v>
      </c>
      <c r="F183" s="691" t="s">
        <v>29</v>
      </c>
      <c r="G183" s="691" t="s">
        <v>823</v>
      </c>
      <c r="H183" s="691">
        <v>2012</v>
      </c>
      <c r="I183" s="644" t="s">
        <v>840</v>
      </c>
      <c r="J183" s="644"/>
      <c r="K183" s="633"/>
      <c r="L183" s="698">
        <v>1</v>
      </c>
      <c r="M183" s="699">
        <v>0.83</v>
      </c>
      <c r="N183" s="699">
        <v>0.83</v>
      </c>
      <c r="O183" s="699">
        <v>0.81</v>
      </c>
      <c r="P183" s="699">
        <v>0.8</v>
      </c>
      <c r="Q183" s="699">
        <v>0.72</v>
      </c>
      <c r="R183" s="699">
        <v>0.67</v>
      </c>
      <c r="S183" s="699">
        <v>0.63</v>
      </c>
      <c r="T183" s="699">
        <v>0.61</v>
      </c>
      <c r="U183" s="699">
        <v>0.61</v>
      </c>
      <c r="V183" s="699">
        <v>0.28000000000000003</v>
      </c>
      <c r="W183" s="699">
        <v>0.28000000000000003</v>
      </c>
      <c r="X183" s="699">
        <v>0.25</v>
      </c>
      <c r="Y183" s="699">
        <v>0.25</v>
      </c>
      <c r="Z183" s="699">
        <v>0.25</v>
      </c>
      <c r="AA183" s="699">
        <v>0.25</v>
      </c>
      <c r="AB183" s="699">
        <v>0.09</v>
      </c>
      <c r="AC183" s="699">
        <v>0.09</v>
      </c>
      <c r="AD183" s="699">
        <v>0.09</v>
      </c>
      <c r="AE183" s="699">
        <v>0.09</v>
      </c>
      <c r="AF183" s="699">
        <v>0.09</v>
      </c>
      <c r="AG183" s="699">
        <v>0.09</v>
      </c>
      <c r="AH183" s="699">
        <v>0.09</v>
      </c>
      <c r="AI183" s="699" t="s">
        <v>750</v>
      </c>
      <c r="AJ183" s="699" t="s">
        <v>859</v>
      </c>
      <c r="AK183" s="699" t="s">
        <v>859</v>
      </c>
      <c r="AL183" s="699" t="s">
        <v>860</v>
      </c>
      <c r="AM183" s="699" t="s">
        <v>860</v>
      </c>
      <c r="AN183" s="699" t="s">
        <v>860</v>
      </c>
      <c r="AO183" s="700" t="s">
        <v>860</v>
      </c>
      <c r="AP183" s="633"/>
      <c r="AQ183" s="698">
        <v>13531</v>
      </c>
      <c r="AR183" s="699">
        <v>13531</v>
      </c>
      <c r="AS183" s="699">
        <v>13531</v>
      </c>
      <c r="AT183" s="699">
        <v>13099.8</v>
      </c>
      <c r="AU183" s="699">
        <v>12931</v>
      </c>
      <c r="AV183" s="699">
        <v>11245.62</v>
      </c>
      <c r="AW183" s="699">
        <v>10319.93</v>
      </c>
      <c r="AX183" s="699">
        <v>9650.23</v>
      </c>
      <c r="AY183" s="699">
        <v>9180.23</v>
      </c>
      <c r="AZ183" s="699">
        <v>8958.23</v>
      </c>
      <c r="BA183" s="699">
        <v>2619</v>
      </c>
      <c r="BB183" s="699">
        <v>2619</v>
      </c>
      <c r="BC183" s="699">
        <v>1983</v>
      </c>
      <c r="BD183" s="699">
        <v>1983</v>
      </c>
      <c r="BE183" s="699">
        <v>1983</v>
      </c>
      <c r="BF183" s="699">
        <v>1983</v>
      </c>
      <c r="BG183" s="699">
        <v>633</v>
      </c>
      <c r="BH183" s="699">
        <v>633</v>
      </c>
      <c r="BI183" s="699">
        <v>633</v>
      </c>
      <c r="BJ183" s="699">
        <v>633</v>
      </c>
      <c r="BK183" s="699">
        <v>633</v>
      </c>
      <c r="BL183" s="699">
        <v>633</v>
      </c>
      <c r="BM183" s="699">
        <v>633</v>
      </c>
      <c r="BN183" s="699" t="s">
        <v>861</v>
      </c>
      <c r="BO183" s="699" t="s">
        <v>861</v>
      </c>
      <c r="BP183" s="699" t="s">
        <v>861</v>
      </c>
      <c r="BQ183" s="699" t="s">
        <v>860</v>
      </c>
      <c r="BR183" s="699" t="s">
        <v>860</v>
      </c>
      <c r="BS183" s="699" t="s">
        <v>860</v>
      </c>
      <c r="BT183" s="700" t="s">
        <v>860</v>
      </c>
      <c r="BU183" s="163"/>
    </row>
    <row r="184" spans="2:73" ht="15.75">
      <c r="B184" s="691" t="s">
        <v>208</v>
      </c>
      <c r="C184" s="691" t="s">
        <v>835</v>
      </c>
      <c r="D184" s="691" t="s">
        <v>14</v>
      </c>
      <c r="E184" s="691" t="s">
        <v>822</v>
      </c>
      <c r="F184" s="691" t="s">
        <v>29</v>
      </c>
      <c r="G184" s="691" t="s">
        <v>823</v>
      </c>
      <c r="H184" s="691">
        <v>2013</v>
      </c>
      <c r="I184" s="644" t="s">
        <v>840</v>
      </c>
      <c r="J184" s="644"/>
      <c r="K184" s="633"/>
      <c r="L184" s="698" t="s">
        <v>752</v>
      </c>
      <c r="M184" s="699" t="s">
        <v>752</v>
      </c>
      <c r="N184" s="699">
        <v>199.73</v>
      </c>
      <c r="O184" s="699">
        <v>199.5</v>
      </c>
      <c r="P184" s="699">
        <v>199.17</v>
      </c>
      <c r="Q184" s="699">
        <v>198</v>
      </c>
      <c r="R184" s="699">
        <v>197.41</v>
      </c>
      <c r="S184" s="699">
        <v>196.95</v>
      </c>
      <c r="T184" s="699">
        <v>196.69</v>
      </c>
      <c r="U184" s="699">
        <v>196.69</v>
      </c>
      <c r="V184" s="699">
        <v>191.98</v>
      </c>
      <c r="W184" s="699">
        <v>191.98</v>
      </c>
      <c r="X184" s="699">
        <v>189.86</v>
      </c>
      <c r="Y184" s="699">
        <v>189.83</v>
      </c>
      <c r="Z184" s="699">
        <v>189</v>
      </c>
      <c r="AA184" s="699">
        <v>189</v>
      </c>
      <c r="AB184" s="699">
        <v>182.19</v>
      </c>
      <c r="AC184" s="699">
        <v>181.71</v>
      </c>
      <c r="AD184" s="699">
        <v>181.71</v>
      </c>
      <c r="AE184" s="699">
        <v>181.71</v>
      </c>
      <c r="AF184" s="699">
        <v>181.71</v>
      </c>
      <c r="AG184" s="699">
        <v>181.71</v>
      </c>
      <c r="AH184" s="699">
        <v>0.59</v>
      </c>
      <c r="AI184" s="699" t="s">
        <v>750</v>
      </c>
      <c r="AJ184" s="699" t="s">
        <v>859</v>
      </c>
      <c r="AK184" s="699" t="s">
        <v>859</v>
      </c>
      <c r="AL184" s="699" t="s">
        <v>860</v>
      </c>
      <c r="AM184" s="699" t="s">
        <v>860</v>
      </c>
      <c r="AN184" s="699" t="s">
        <v>860</v>
      </c>
      <c r="AO184" s="700" t="s">
        <v>860</v>
      </c>
      <c r="AP184" s="633"/>
      <c r="AQ184" s="698" t="s">
        <v>752</v>
      </c>
      <c r="AR184" s="699" t="s">
        <v>861</v>
      </c>
      <c r="AS184" s="699">
        <v>716807.62</v>
      </c>
      <c r="AT184" s="699">
        <v>712241.86</v>
      </c>
      <c r="AU184" s="699">
        <v>705965.57</v>
      </c>
      <c r="AV184" s="699">
        <v>683510.5</v>
      </c>
      <c r="AW184" s="699">
        <v>672233.71</v>
      </c>
      <c r="AX184" s="699">
        <v>663399.1</v>
      </c>
      <c r="AY184" s="699">
        <v>658360.65</v>
      </c>
      <c r="AZ184" s="699">
        <v>658360.65</v>
      </c>
      <c r="BA184" s="699">
        <v>567707.68000000005</v>
      </c>
      <c r="BB184" s="699">
        <v>567707.68000000005</v>
      </c>
      <c r="BC184" s="699">
        <v>548114.53</v>
      </c>
      <c r="BD184" s="699">
        <v>525394.74</v>
      </c>
      <c r="BE184" s="699">
        <v>522639.39</v>
      </c>
      <c r="BF184" s="699">
        <v>522639.39</v>
      </c>
      <c r="BG184" s="699">
        <v>466680.39</v>
      </c>
      <c r="BH184" s="699">
        <v>462652.39</v>
      </c>
      <c r="BI184" s="699">
        <v>462652.39</v>
      </c>
      <c r="BJ184" s="699">
        <v>462652.39</v>
      </c>
      <c r="BK184" s="699">
        <v>462652.39</v>
      </c>
      <c r="BL184" s="699">
        <v>462652.39</v>
      </c>
      <c r="BM184" s="699">
        <v>4314.3900000000003</v>
      </c>
      <c r="BN184" s="699" t="s">
        <v>861</v>
      </c>
      <c r="BO184" s="699" t="s">
        <v>861</v>
      </c>
      <c r="BP184" s="699" t="s">
        <v>861</v>
      </c>
      <c r="BQ184" s="699" t="s">
        <v>860</v>
      </c>
      <c r="BR184" s="699" t="s">
        <v>860</v>
      </c>
      <c r="BS184" s="699" t="s">
        <v>860</v>
      </c>
      <c r="BT184" s="700" t="s">
        <v>860</v>
      </c>
      <c r="BU184" s="163"/>
    </row>
    <row r="185" spans="2:73" ht="15.75">
      <c r="B185" s="691" t="s">
        <v>208</v>
      </c>
      <c r="C185" s="691" t="s">
        <v>835</v>
      </c>
      <c r="D185" s="691" t="s">
        <v>14</v>
      </c>
      <c r="E185" s="691" t="s">
        <v>822</v>
      </c>
      <c r="F185" s="691" t="s">
        <v>29</v>
      </c>
      <c r="G185" s="691" t="s">
        <v>823</v>
      </c>
      <c r="H185" s="691">
        <v>2014</v>
      </c>
      <c r="I185" s="644" t="s">
        <v>840</v>
      </c>
      <c r="J185" s="644"/>
      <c r="K185" s="633"/>
      <c r="L185" s="698" t="s">
        <v>752</v>
      </c>
      <c r="M185" s="699" t="s">
        <v>752</v>
      </c>
      <c r="N185" s="699" t="s">
        <v>753</v>
      </c>
      <c r="O185" s="699">
        <v>717.19</v>
      </c>
      <c r="P185" s="699">
        <v>712.79</v>
      </c>
      <c r="Q185" s="699">
        <v>696.04</v>
      </c>
      <c r="R185" s="699">
        <v>688.93</v>
      </c>
      <c r="S185" s="699">
        <v>683.41</v>
      </c>
      <c r="T185" s="699">
        <v>683.41</v>
      </c>
      <c r="U185" s="699">
        <v>680.1</v>
      </c>
      <c r="V185" s="699">
        <v>680.1</v>
      </c>
      <c r="W185" s="699">
        <v>612.07000000000005</v>
      </c>
      <c r="X185" s="699">
        <v>594.54</v>
      </c>
      <c r="Y185" s="699">
        <v>585.79</v>
      </c>
      <c r="Z185" s="699">
        <v>585.69000000000005</v>
      </c>
      <c r="AA185" s="699">
        <v>578.42999999999995</v>
      </c>
      <c r="AB185" s="699">
        <v>578.42999999999995</v>
      </c>
      <c r="AC185" s="699">
        <v>472.47</v>
      </c>
      <c r="AD185" s="699">
        <v>470.46</v>
      </c>
      <c r="AE185" s="699">
        <v>470.46</v>
      </c>
      <c r="AF185" s="699">
        <v>470.46</v>
      </c>
      <c r="AG185" s="699">
        <v>470.46</v>
      </c>
      <c r="AH185" s="699">
        <v>470.46</v>
      </c>
      <c r="AI185" s="699">
        <v>15.89</v>
      </c>
      <c r="AJ185" s="699" t="s">
        <v>859</v>
      </c>
      <c r="AK185" s="699" t="s">
        <v>859</v>
      </c>
      <c r="AL185" s="699" t="s">
        <v>860</v>
      </c>
      <c r="AM185" s="699" t="s">
        <v>860</v>
      </c>
      <c r="AN185" s="699" t="s">
        <v>860</v>
      </c>
      <c r="AO185" s="700" t="s">
        <v>860</v>
      </c>
      <c r="AP185" s="633"/>
      <c r="AQ185" s="698" t="s">
        <v>752</v>
      </c>
      <c r="AR185" s="699" t="s">
        <v>861</v>
      </c>
      <c r="AS185" s="699" t="s">
        <v>861</v>
      </c>
      <c r="AT185" s="699">
        <v>4387048.0599999996</v>
      </c>
      <c r="AU185" s="699">
        <v>4302015.1900000004</v>
      </c>
      <c r="AV185" s="699">
        <v>3979381.76</v>
      </c>
      <c r="AW185" s="699">
        <v>3842943.05</v>
      </c>
      <c r="AX185" s="699">
        <v>3737111.45</v>
      </c>
      <c r="AY185" s="699">
        <v>3737111.45</v>
      </c>
      <c r="AZ185" s="699">
        <v>3673666.62</v>
      </c>
      <c r="BA185" s="699">
        <v>3668713.74</v>
      </c>
      <c r="BB185" s="699">
        <v>2357678.5099999998</v>
      </c>
      <c r="BC185" s="699">
        <v>2341310.5099999998</v>
      </c>
      <c r="BD185" s="699">
        <v>2241454.5</v>
      </c>
      <c r="BE185" s="699">
        <v>2179342.75</v>
      </c>
      <c r="BF185" s="699">
        <v>2155176.58</v>
      </c>
      <c r="BG185" s="699">
        <v>2155176.58</v>
      </c>
      <c r="BH185" s="699">
        <v>1284029.58</v>
      </c>
      <c r="BI185" s="699">
        <v>1267421.2</v>
      </c>
      <c r="BJ185" s="699">
        <v>1267421.2</v>
      </c>
      <c r="BK185" s="699">
        <v>1267421.2</v>
      </c>
      <c r="BL185" s="699">
        <v>1267421.2</v>
      </c>
      <c r="BM185" s="699">
        <v>1267421.2</v>
      </c>
      <c r="BN185" s="699">
        <v>117105</v>
      </c>
      <c r="BO185" s="699" t="s">
        <v>861</v>
      </c>
      <c r="BP185" s="699" t="s">
        <v>861</v>
      </c>
      <c r="BQ185" s="699" t="s">
        <v>860</v>
      </c>
      <c r="BR185" s="699" t="s">
        <v>860</v>
      </c>
      <c r="BS185" s="699" t="s">
        <v>860</v>
      </c>
      <c r="BT185" s="700" t="s">
        <v>860</v>
      </c>
      <c r="BU185" s="163"/>
    </row>
    <row r="186" spans="2:73" ht="15.75">
      <c r="B186" s="691" t="s">
        <v>208</v>
      </c>
      <c r="C186" s="691" t="s">
        <v>821</v>
      </c>
      <c r="D186" s="691" t="s">
        <v>3</v>
      </c>
      <c r="E186" s="691" t="s">
        <v>822</v>
      </c>
      <c r="F186" s="691" t="s">
        <v>29</v>
      </c>
      <c r="G186" s="691" t="s">
        <v>825</v>
      </c>
      <c r="H186" s="691">
        <v>2013</v>
      </c>
      <c r="I186" s="644" t="s">
        <v>840</v>
      </c>
      <c r="J186" s="644"/>
      <c r="K186" s="633"/>
      <c r="L186" s="698" t="s">
        <v>752</v>
      </c>
      <c r="M186" s="699" t="s">
        <v>752</v>
      </c>
      <c r="N186" s="699">
        <v>54.73</v>
      </c>
      <c r="O186" s="699">
        <v>54.73</v>
      </c>
      <c r="P186" s="699">
        <v>54.73</v>
      </c>
      <c r="Q186" s="699">
        <v>54.73</v>
      </c>
      <c r="R186" s="699">
        <v>54.73</v>
      </c>
      <c r="S186" s="699">
        <v>54.73</v>
      </c>
      <c r="T186" s="699">
        <v>54.73</v>
      </c>
      <c r="U186" s="699">
        <v>54.73</v>
      </c>
      <c r="V186" s="699">
        <v>54.73</v>
      </c>
      <c r="W186" s="699">
        <v>54.73</v>
      </c>
      <c r="X186" s="699">
        <v>54.73</v>
      </c>
      <c r="Y186" s="699">
        <v>54.73</v>
      </c>
      <c r="Z186" s="699">
        <v>54.73</v>
      </c>
      <c r="AA186" s="699">
        <v>54.73</v>
      </c>
      <c r="AB186" s="699">
        <v>54.73</v>
      </c>
      <c r="AC186" s="699">
        <v>54.73</v>
      </c>
      <c r="AD186" s="699">
        <v>54.73</v>
      </c>
      <c r="AE186" s="699">
        <v>54.73</v>
      </c>
      <c r="AF186" s="699">
        <v>44.17</v>
      </c>
      <c r="AG186" s="699" t="s">
        <v>752</v>
      </c>
      <c r="AH186" s="699" t="s">
        <v>752</v>
      </c>
      <c r="AI186" s="699" t="s">
        <v>750</v>
      </c>
      <c r="AJ186" s="699" t="s">
        <v>859</v>
      </c>
      <c r="AK186" s="699" t="s">
        <v>859</v>
      </c>
      <c r="AL186" s="699" t="s">
        <v>860</v>
      </c>
      <c r="AM186" s="699" t="s">
        <v>860</v>
      </c>
      <c r="AN186" s="699" t="s">
        <v>860</v>
      </c>
      <c r="AO186" s="700" t="s">
        <v>860</v>
      </c>
      <c r="AP186" s="633"/>
      <c r="AQ186" s="698" t="s">
        <v>752</v>
      </c>
      <c r="AR186" s="699" t="s">
        <v>861</v>
      </c>
      <c r="AS186" s="699">
        <v>95215.21</v>
      </c>
      <c r="AT186" s="699">
        <v>95215.21</v>
      </c>
      <c r="AU186" s="699">
        <v>95215.21</v>
      </c>
      <c r="AV186" s="699">
        <v>95215.21</v>
      </c>
      <c r="AW186" s="699">
        <v>95215.21</v>
      </c>
      <c r="AX186" s="699">
        <v>95215.21</v>
      </c>
      <c r="AY186" s="699">
        <v>95215.21</v>
      </c>
      <c r="AZ186" s="699">
        <v>95215.21</v>
      </c>
      <c r="BA186" s="699">
        <v>95215.21</v>
      </c>
      <c r="BB186" s="699">
        <v>95215.21</v>
      </c>
      <c r="BC186" s="699">
        <v>95215.21</v>
      </c>
      <c r="BD186" s="699">
        <v>95215.21</v>
      </c>
      <c r="BE186" s="699">
        <v>95215.21</v>
      </c>
      <c r="BF186" s="699">
        <v>95215.21</v>
      </c>
      <c r="BG186" s="699">
        <v>95215.21</v>
      </c>
      <c r="BH186" s="699">
        <v>95215.21</v>
      </c>
      <c r="BI186" s="699">
        <v>95215.21</v>
      </c>
      <c r="BJ186" s="699">
        <v>95215.21</v>
      </c>
      <c r="BK186" s="699">
        <v>85772.79</v>
      </c>
      <c r="BL186" s="699" t="s">
        <v>861</v>
      </c>
      <c r="BM186" s="699" t="s">
        <v>861</v>
      </c>
      <c r="BN186" s="699" t="s">
        <v>861</v>
      </c>
      <c r="BO186" s="699" t="s">
        <v>861</v>
      </c>
      <c r="BP186" s="699" t="s">
        <v>861</v>
      </c>
      <c r="BQ186" s="699" t="s">
        <v>860</v>
      </c>
      <c r="BR186" s="699" t="s">
        <v>860</v>
      </c>
      <c r="BS186" s="699" t="s">
        <v>860</v>
      </c>
      <c r="BT186" s="700" t="s">
        <v>860</v>
      </c>
      <c r="BU186" s="163"/>
    </row>
    <row r="187" spans="2:73" ht="15.75">
      <c r="B187" s="691" t="s">
        <v>208</v>
      </c>
      <c r="C187" s="691" t="s">
        <v>821</v>
      </c>
      <c r="D187" s="691" t="s">
        <v>3</v>
      </c>
      <c r="E187" s="691" t="s">
        <v>822</v>
      </c>
      <c r="F187" s="691" t="s">
        <v>29</v>
      </c>
      <c r="G187" s="691" t="s">
        <v>823</v>
      </c>
      <c r="H187" s="691">
        <v>2012</v>
      </c>
      <c r="I187" s="644" t="s">
        <v>840</v>
      </c>
      <c r="J187" s="644"/>
      <c r="K187" s="633"/>
      <c r="L187" s="698" t="s">
        <v>752</v>
      </c>
      <c r="M187" s="699">
        <v>1.83</v>
      </c>
      <c r="N187" s="699">
        <v>1.83</v>
      </c>
      <c r="O187" s="699">
        <v>1.83</v>
      </c>
      <c r="P187" s="699">
        <v>1.83</v>
      </c>
      <c r="Q187" s="699">
        <v>1.83</v>
      </c>
      <c r="R187" s="699">
        <v>1.83</v>
      </c>
      <c r="S187" s="699">
        <v>1.83</v>
      </c>
      <c r="T187" s="699">
        <v>1.83</v>
      </c>
      <c r="U187" s="699">
        <v>1.83</v>
      </c>
      <c r="V187" s="699">
        <v>1.83</v>
      </c>
      <c r="W187" s="699">
        <v>1.83</v>
      </c>
      <c r="X187" s="699">
        <v>1.83</v>
      </c>
      <c r="Y187" s="699">
        <v>1.83</v>
      </c>
      <c r="Z187" s="699">
        <v>1.83</v>
      </c>
      <c r="AA187" s="699">
        <v>1.83</v>
      </c>
      <c r="AB187" s="699">
        <v>1.83</v>
      </c>
      <c r="AC187" s="699">
        <v>1.83</v>
      </c>
      <c r="AD187" s="699">
        <v>1.83</v>
      </c>
      <c r="AE187" s="699">
        <v>1.42</v>
      </c>
      <c r="AF187" s="699" t="s">
        <v>752</v>
      </c>
      <c r="AG187" s="699" t="s">
        <v>752</v>
      </c>
      <c r="AH187" s="699" t="s">
        <v>752</v>
      </c>
      <c r="AI187" s="699" t="s">
        <v>750</v>
      </c>
      <c r="AJ187" s="699" t="s">
        <v>859</v>
      </c>
      <c r="AK187" s="699" t="s">
        <v>859</v>
      </c>
      <c r="AL187" s="699" t="s">
        <v>860</v>
      </c>
      <c r="AM187" s="699" t="s">
        <v>860</v>
      </c>
      <c r="AN187" s="699" t="s">
        <v>860</v>
      </c>
      <c r="AO187" s="700" t="s">
        <v>860</v>
      </c>
      <c r="AP187" s="633"/>
      <c r="AQ187" s="698" t="s">
        <v>752</v>
      </c>
      <c r="AR187" s="699">
        <v>3117.26</v>
      </c>
      <c r="AS187" s="699">
        <v>3117.26</v>
      </c>
      <c r="AT187" s="699">
        <v>3117.26</v>
      </c>
      <c r="AU187" s="699">
        <v>3117.26</v>
      </c>
      <c r="AV187" s="699">
        <v>3117.26</v>
      </c>
      <c r="AW187" s="699">
        <v>3117.26</v>
      </c>
      <c r="AX187" s="699">
        <v>3117.26</v>
      </c>
      <c r="AY187" s="699">
        <v>3117.26</v>
      </c>
      <c r="AZ187" s="699">
        <v>3117.26</v>
      </c>
      <c r="BA187" s="699">
        <v>3117.26</v>
      </c>
      <c r="BB187" s="699">
        <v>3117.26</v>
      </c>
      <c r="BC187" s="699">
        <v>3117.26</v>
      </c>
      <c r="BD187" s="699">
        <v>3117.26</v>
      </c>
      <c r="BE187" s="699">
        <v>3117.26</v>
      </c>
      <c r="BF187" s="699">
        <v>3117.26</v>
      </c>
      <c r="BG187" s="699">
        <v>3117.26</v>
      </c>
      <c r="BH187" s="699">
        <v>3117.26</v>
      </c>
      <c r="BI187" s="699">
        <v>3117.26</v>
      </c>
      <c r="BJ187" s="699">
        <v>2756.29</v>
      </c>
      <c r="BK187" s="699" t="s">
        <v>861</v>
      </c>
      <c r="BL187" s="699" t="s">
        <v>861</v>
      </c>
      <c r="BM187" s="699" t="s">
        <v>861</v>
      </c>
      <c r="BN187" s="699" t="s">
        <v>861</v>
      </c>
      <c r="BO187" s="699" t="s">
        <v>861</v>
      </c>
      <c r="BP187" s="699" t="s">
        <v>861</v>
      </c>
      <c r="BQ187" s="699" t="s">
        <v>860</v>
      </c>
      <c r="BR187" s="699" t="s">
        <v>860</v>
      </c>
      <c r="BS187" s="699" t="s">
        <v>860</v>
      </c>
      <c r="BT187" s="700" t="s">
        <v>860</v>
      </c>
      <c r="BU187" s="163"/>
    </row>
    <row r="188" spans="2:73" ht="15.75">
      <c r="B188" s="691" t="s">
        <v>208</v>
      </c>
      <c r="C188" s="691" t="s">
        <v>821</v>
      </c>
      <c r="D188" s="691" t="s">
        <v>3</v>
      </c>
      <c r="E188" s="691" t="s">
        <v>822</v>
      </c>
      <c r="F188" s="691" t="s">
        <v>29</v>
      </c>
      <c r="G188" s="691" t="s">
        <v>823</v>
      </c>
      <c r="H188" s="691">
        <v>2014</v>
      </c>
      <c r="I188" s="644" t="s">
        <v>840</v>
      </c>
      <c r="J188" s="644"/>
      <c r="K188" s="633"/>
      <c r="L188" s="698" t="s">
        <v>752</v>
      </c>
      <c r="M188" s="699" t="s">
        <v>752</v>
      </c>
      <c r="N188" s="699" t="s">
        <v>753</v>
      </c>
      <c r="O188" s="699">
        <v>1109.07</v>
      </c>
      <c r="P188" s="699">
        <v>1109.07</v>
      </c>
      <c r="Q188" s="699">
        <v>1109.07</v>
      </c>
      <c r="R188" s="699">
        <v>1109.07</v>
      </c>
      <c r="S188" s="699">
        <v>1109.07</v>
      </c>
      <c r="T188" s="699">
        <v>1109.07</v>
      </c>
      <c r="U188" s="699">
        <v>1109.07</v>
      </c>
      <c r="V188" s="699">
        <v>1109.07</v>
      </c>
      <c r="W188" s="699">
        <v>1109.07</v>
      </c>
      <c r="X188" s="699">
        <v>1109.07</v>
      </c>
      <c r="Y188" s="699">
        <v>1109.07</v>
      </c>
      <c r="Z188" s="699">
        <v>1109.07</v>
      </c>
      <c r="AA188" s="699">
        <v>1109.07</v>
      </c>
      <c r="AB188" s="699">
        <v>1109.07</v>
      </c>
      <c r="AC188" s="699">
        <v>1109.07</v>
      </c>
      <c r="AD188" s="699">
        <v>1109.07</v>
      </c>
      <c r="AE188" s="699">
        <v>1109.07</v>
      </c>
      <c r="AF188" s="699">
        <v>1109.07</v>
      </c>
      <c r="AG188" s="699">
        <v>984.2</v>
      </c>
      <c r="AH188" s="699" t="s">
        <v>752</v>
      </c>
      <c r="AI188" s="699" t="s">
        <v>750</v>
      </c>
      <c r="AJ188" s="699" t="s">
        <v>859</v>
      </c>
      <c r="AK188" s="699" t="s">
        <v>859</v>
      </c>
      <c r="AL188" s="699" t="s">
        <v>860</v>
      </c>
      <c r="AM188" s="699" t="s">
        <v>860</v>
      </c>
      <c r="AN188" s="699" t="s">
        <v>860</v>
      </c>
      <c r="AO188" s="700" t="s">
        <v>860</v>
      </c>
      <c r="AP188" s="633"/>
      <c r="AQ188" s="698" t="s">
        <v>752</v>
      </c>
      <c r="AR188" s="699" t="s">
        <v>861</v>
      </c>
      <c r="AS188" s="699" t="s">
        <v>861</v>
      </c>
      <c r="AT188" s="699">
        <v>2035819.19</v>
      </c>
      <c r="AU188" s="699">
        <v>2035819.19</v>
      </c>
      <c r="AV188" s="699">
        <v>2035819.19</v>
      </c>
      <c r="AW188" s="699">
        <v>2035819.19</v>
      </c>
      <c r="AX188" s="699">
        <v>2035819.19</v>
      </c>
      <c r="AY188" s="699">
        <v>2035819.19</v>
      </c>
      <c r="AZ188" s="699">
        <v>2035819.19</v>
      </c>
      <c r="BA188" s="699">
        <v>2035819.19</v>
      </c>
      <c r="BB188" s="699">
        <v>2035819.19</v>
      </c>
      <c r="BC188" s="699">
        <v>2035819.19</v>
      </c>
      <c r="BD188" s="699">
        <v>2035819.19</v>
      </c>
      <c r="BE188" s="699">
        <v>2035819.19</v>
      </c>
      <c r="BF188" s="699">
        <v>2035819.19</v>
      </c>
      <c r="BG188" s="699">
        <v>2035819.19</v>
      </c>
      <c r="BH188" s="699">
        <v>2035819.19</v>
      </c>
      <c r="BI188" s="699">
        <v>2035819.19</v>
      </c>
      <c r="BJ188" s="699">
        <v>2035819.19</v>
      </c>
      <c r="BK188" s="699">
        <v>2035819.19</v>
      </c>
      <c r="BL188" s="699">
        <v>1924155.82</v>
      </c>
      <c r="BM188" s="699" t="s">
        <v>861</v>
      </c>
      <c r="BN188" s="699" t="s">
        <v>861</v>
      </c>
      <c r="BO188" s="699" t="s">
        <v>861</v>
      </c>
      <c r="BP188" s="699" t="s">
        <v>861</v>
      </c>
      <c r="BQ188" s="699" t="s">
        <v>860</v>
      </c>
      <c r="BR188" s="699" t="s">
        <v>860</v>
      </c>
      <c r="BS188" s="699" t="s">
        <v>860</v>
      </c>
      <c r="BT188" s="700" t="s">
        <v>860</v>
      </c>
      <c r="BU188" s="163"/>
    </row>
    <row r="189" spans="2:73" ht="15.75">
      <c r="B189" s="691" t="s">
        <v>208</v>
      </c>
      <c r="C189" s="691" t="s">
        <v>490</v>
      </c>
      <c r="D189" s="691" t="s">
        <v>854</v>
      </c>
      <c r="E189" s="691" t="s">
        <v>822</v>
      </c>
      <c r="F189" s="691" t="s">
        <v>490</v>
      </c>
      <c r="G189" s="691" t="s">
        <v>825</v>
      </c>
      <c r="H189" s="691">
        <v>2014</v>
      </c>
      <c r="I189" s="644" t="s">
        <v>840</v>
      </c>
      <c r="J189" s="644"/>
      <c r="K189" s="633"/>
      <c r="L189" s="698" t="s">
        <v>752</v>
      </c>
      <c r="M189" s="699" t="s">
        <v>752</v>
      </c>
      <c r="N189" s="699" t="s">
        <v>753</v>
      </c>
      <c r="O189" s="699">
        <v>2486.73</v>
      </c>
      <c r="P189" s="699" t="s">
        <v>753</v>
      </c>
      <c r="Q189" s="699" t="s">
        <v>752</v>
      </c>
      <c r="R189" s="699" t="s">
        <v>752</v>
      </c>
      <c r="S189" s="699" t="s">
        <v>752</v>
      </c>
      <c r="T189" s="699" t="s">
        <v>752</v>
      </c>
      <c r="U189" s="699" t="s">
        <v>752</v>
      </c>
      <c r="V189" s="699" t="s">
        <v>752</v>
      </c>
      <c r="W189" s="699" t="s">
        <v>752</v>
      </c>
      <c r="X189" s="699" t="s">
        <v>752</v>
      </c>
      <c r="Y189" s="699" t="s">
        <v>752</v>
      </c>
      <c r="Z189" s="699" t="s">
        <v>752</v>
      </c>
      <c r="AA189" s="699" t="s">
        <v>752</v>
      </c>
      <c r="AB189" s="699" t="s">
        <v>752</v>
      </c>
      <c r="AC189" s="699" t="s">
        <v>752</v>
      </c>
      <c r="AD189" s="699" t="s">
        <v>752</v>
      </c>
      <c r="AE189" s="699" t="s">
        <v>752</v>
      </c>
      <c r="AF189" s="699" t="s">
        <v>752</v>
      </c>
      <c r="AG189" s="699" t="s">
        <v>752</v>
      </c>
      <c r="AH189" s="699" t="s">
        <v>752</v>
      </c>
      <c r="AI189" s="699" t="s">
        <v>750</v>
      </c>
      <c r="AJ189" s="699" t="s">
        <v>859</v>
      </c>
      <c r="AK189" s="699" t="s">
        <v>859</v>
      </c>
      <c r="AL189" s="699" t="s">
        <v>860</v>
      </c>
      <c r="AM189" s="699" t="s">
        <v>860</v>
      </c>
      <c r="AN189" s="699" t="s">
        <v>860</v>
      </c>
      <c r="AO189" s="700" t="s">
        <v>860</v>
      </c>
      <c r="AP189" s="633"/>
      <c r="AQ189" s="698" t="s">
        <v>752</v>
      </c>
      <c r="AR189" s="699" t="s">
        <v>861</v>
      </c>
      <c r="AS189" s="699" t="s">
        <v>861</v>
      </c>
      <c r="AT189" s="699" t="s">
        <v>751</v>
      </c>
      <c r="AU189" s="699" t="s">
        <v>751</v>
      </c>
      <c r="AV189" s="699" t="s">
        <v>751</v>
      </c>
      <c r="AW189" s="699" t="s">
        <v>751</v>
      </c>
      <c r="AX189" s="699" t="s">
        <v>751</v>
      </c>
      <c r="AY189" s="699" t="s">
        <v>751</v>
      </c>
      <c r="AZ189" s="699" t="s">
        <v>751</v>
      </c>
      <c r="BA189" s="699" t="s">
        <v>751</v>
      </c>
      <c r="BB189" s="699" t="s">
        <v>751</v>
      </c>
      <c r="BC189" s="699" t="s">
        <v>751</v>
      </c>
      <c r="BD189" s="699" t="s">
        <v>751</v>
      </c>
      <c r="BE189" s="699" t="s">
        <v>751</v>
      </c>
      <c r="BF189" s="699" t="s">
        <v>861</v>
      </c>
      <c r="BG189" s="699" t="s">
        <v>861</v>
      </c>
      <c r="BH189" s="699" t="s">
        <v>861</v>
      </c>
      <c r="BI189" s="699" t="s">
        <v>861</v>
      </c>
      <c r="BJ189" s="699" t="s">
        <v>861</v>
      </c>
      <c r="BK189" s="699" t="s">
        <v>861</v>
      </c>
      <c r="BL189" s="699" t="s">
        <v>861</v>
      </c>
      <c r="BM189" s="699" t="s">
        <v>861</v>
      </c>
      <c r="BN189" s="699" t="s">
        <v>861</v>
      </c>
      <c r="BO189" s="699" t="s">
        <v>861</v>
      </c>
      <c r="BP189" s="699" t="s">
        <v>861</v>
      </c>
      <c r="BQ189" s="699" t="s">
        <v>860</v>
      </c>
      <c r="BR189" s="699" t="s">
        <v>860</v>
      </c>
      <c r="BS189" s="699" t="s">
        <v>860</v>
      </c>
      <c r="BT189" s="700" t="s">
        <v>860</v>
      </c>
      <c r="BU189" s="163"/>
    </row>
    <row r="190" spans="2:73" ht="15.75">
      <c r="B190" s="691" t="s">
        <v>208</v>
      </c>
      <c r="C190" s="691" t="s">
        <v>831</v>
      </c>
      <c r="D190" s="691" t="s">
        <v>17</v>
      </c>
      <c r="E190" s="691" t="s">
        <v>822</v>
      </c>
      <c r="F190" s="691" t="s">
        <v>853</v>
      </c>
      <c r="G190" s="691" t="s">
        <v>823</v>
      </c>
      <c r="H190" s="691">
        <v>2012</v>
      </c>
      <c r="I190" s="644" t="s">
        <v>840</v>
      </c>
      <c r="J190" s="644"/>
      <c r="K190" s="633"/>
      <c r="L190" s="698" t="s">
        <v>752</v>
      </c>
      <c r="M190" s="699">
        <v>296</v>
      </c>
      <c r="N190" s="699">
        <v>296</v>
      </c>
      <c r="O190" s="699">
        <v>296</v>
      </c>
      <c r="P190" s="699">
        <v>296</v>
      </c>
      <c r="Q190" s="699">
        <v>296</v>
      </c>
      <c r="R190" s="699">
        <v>296</v>
      </c>
      <c r="S190" s="699">
        <v>296</v>
      </c>
      <c r="T190" s="699">
        <v>296</v>
      </c>
      <c r="U190" s="699">
        <v>296</v>
      </c>
      <c r="V190" s="699">
        <v>296</v>
      </c>
      <c r="W190" s="699">
        <v>296</v>
      </c>
      <c r="X190" s="699">
        <v>296</v>
      </c>
      <c r="Y190" s="699">
        <v>296</v>
      </c>
      <c r="Z190" s="699">
        <v>296</v>
      </c>
      <c r="AA190" s="699">
        <v>296</v>
      </c>
      <c r="AB190" s="699">
        <v>296</v>
      </c>
      <c r="AC190" s="699">
        <v>296</v>
      </c>
      <c r="AD190" s="699">
        <v>296</v>
      </c>
      <c r="AE190" s="699">
        <v>296</v>
      </c>
      <c r="AF190" s="699">
        <v>296</v>
      </c>
      <c r="AG190" s="699">
        <v>296</v>
      </c>
      <c r="AH190" s="699">
        <v>296</v>
      </c>
      <c r="AI190" s="699">
        <v>296</v>
      </c>
      <c r="AJ190" s="699">
        <v>296</v>
      </c>
      <c r="AK190" s="699">
        <v>296</v>
      </c>
      <c r="AL190" s="699" t="s">
        <v>860</v>
      </c>
      <c r="AM190" s="699" t="s">
        <v>860</v>
      </c>
      <c r="AN190" s="699" t="s">
        <v>860</v>
      </c>
      <c r="AO190" s="700" t="s">
        <v>860</v>
      </c>
      <c r="AP190" s="633"/>
      <c r="AQ190" s="698" t="s">
        <v>752</v>
      </c>
      <c r="AR190" s="699">
        <v>2639393.5</v>
      </c>
      <c r="AS190" s="699">
        <v>2639393.5</v>
      </c>
      <c r="AT190" s="699">
        <v>2639393.5</v>
      </c>
      <c r="AU190" s="699">
        <v>2639393.5</v>
      </c>
      <c r="AV190" s="699">
        <v>2639393.5</v>
      </c>
      <c r="AW190" s="699">
        <v>2639393.5</v>
      </c>
      <c r="AX190" s="699">
        <v>2639393.5</v>
      </c>
      <c r="AY190" s="699">
        <v>2639393.5</v>
      </c>
      <c r="AZ190" s="699">
        <v>2639393.5</v>
      </c>
      <c r="BA190" s="699">
        <v>2639393.5</v>
      </c>
      <c r="BB190" s="699">
        <v>2639393.5</v>
      </c>
      <c r="BC190" s="699">
        <v>2639393.5</v>
      </c>
      <c r="BD190" s="699">
        <v>2639393.5</v>
      </c>
      <c r="BE190" s="699">
        <v>2639393.5</v>
      </c>
      <c r="BF190" s="699">
        <v>2639393.5</v>
      </c>
      <c r="BG190" s="699">
        <v>2639393.5</v>
      </c>
      <c r="BH190" s="699">
        <v>2639393.5</v>
      </c>
      <c r="BI190" s="699">
        <v>2639393.5</v>
      </c>
      <c r="BJ190" s="699">
        <v>2639393.5</v>
      </c>
      <c r="BK190" s="699">
        <v>2639393.5</v>
      </c>
      <c r="BL190" s="699">
        <v>2639393.5</v>
      </c>
      <c r="BM190" s="699">
        <v>2639393.5</v>
      </c>
      <c r="BN190" s="699">
        <v>2639393.5</v>
      </c>
      <c r="BO190" s="699">
        <v>2639393.5</v>
      </c>
      <c r="BP190" s="699">
        <v>2639393.5</v>
      </c>
      <c r="BQ190" s="699" t="s">
        <v>860</v>
      </c>
      <c r="BR190" s="699" t="s">
        <v>860</v>
      </c>
      <c r="BS190" s="699" t="s">
        <v>860</v>
      </c>
      <c r="BT190" s="700" t="s">
        <v>860</v>
      </c>
      <c r="BU190" s="163"/>
    </row>
    <row r="191" spans="2:73" ht="15.75">
      <c r="B191" s="691" t="s">
        <v>855</v>
      </c>
      <c r="C191" s="691" t="s">
        <v>826</v>
      </c>
      <c r="D191" s="691" t="s">
        <v>856</v>
      </c>
      <c r="E191" s="691" t="s">
        <v>822</v>
      </c>
      <c r="F191" s="691" t="s">
        <v>853</v>
      </c>
      <c r="G191" s="691" t="s">
        <v>825</v>
      </c>
      <c r="H191" s="691">
        <v>2007</v>
      </c>
      <c r="I191" s="644" t="s">
        <v>840</v>
      </c>
      <c r="J191" s="644"/>
      <c r="K191" s="633"/>
      <c r="L191" s="698" t="s">
        <v>752</v>
      </c>
      <c r="M191" s="699" t="s">
        <v>752</v>
      </c>
      <c r="N191" s="699" t="s">
        <v>753</v>
      </c>
      <c r="O191" s="699">
        <v>40.880000000000003</v>
      </c>
      <c r="P191" s="699" t="s">
        <v>753</v>
      </c>
      <c r="Q191" s="699" t="s">
        <v>752</v>
      </c>
      <c r="R191" s="699" t="s">
        <v>752</v>
      </c>
      <c r="S191" s="699" t="s">
        <v>752</v>
      </c>
      <c r="T191" s="699" t="s">
        <v>752</v>
      </c>
      <c r="U191" s="699" t="s">
        <v>752</v>
      </c>
      <c r="V191" s="699" t="s">
        <v>752</v>
      </c>
      <c r="W191" s="699" t="s">
        <v>752</v>
      </c>
      <c r="X191" s="699" t="s">
        <v>752</v>
      </c>
      <c r="Y191" s="699" t="s">
        <v>752</v>
      </c>
      <c r="Z191" s="699" t="s">
        <v>752</v>
      </c>
      <c r="AA191" s="699" t="s">
        <v>752</v>
      </c>
      <c r="AB191" s="699" t="s">
        <v>752</v>
      </c>
      <c r="AC191" s="699" t="s">
        <v>752</v>
      </c>
      <c r="AD191" s="699" t="s">
        <v>752</v>
      </c>
      <c r="AE191" s="699" t="s">
        <v>752</v>
      </c>
      <c r="AF191" s="699" t="s">
        <v>752</v>
      </c>
      <c r="AG191" s="699" t="s">
        <v>752</v>
      </c>
      <c r="AH191" s="699" t="s">
        <v>752</v>
      </c>
      <c r="AI191" s="699" t="s">
        <v>750</v>
      </c>
      <c r="AJ191" s="699" t="s">
        <v>859</v>
      </c>
      <c r="AK191" s="699" t="s">
        <v>859</v>
      </c>
      <c r="AL191" s="699" t="s">
        <v>860</v>
      </c>
      <c r="AM191" s="699" t="s">
        <v>860</v>
      </c>
      <c r="AN191" s="699" t="s">
        <v>860</v>
      </c>
      <c r="AO191" s="700" t="s">
        <v>860</v>
      </c>
      <c r="AP191" s="633"/>
      <c r="AQ191" s="698" t="s">
        <v>752</v>
      </c>
      <c r="AR191" s="699" t="s">
        <v>861</v>
      </c>
      <c r="AS191" s="699" t="s">
        <v>861</v>
      </c>
      <c r="AT191" s="699" t="s">
        <v>751</v>
      </c>
      <c r="AU191" s="699" t="s">
        <v>751</v>
      </c>
      <c r="AV191" s="699" t="s">
        <v>751</v>
      </c>
      <c r="AW191" s="699" t="s">
        <v>751</v>
      </c>
      <c r="AX191" s="699" t="s">
        <v>751</v>
      </c>
      <c r="AY191" s="699" t="s">
        <v>751</v>
      </c>
      <c r="AZ191" s="699" t="s">
        <v>751</v>
      </c>
      <c r="BA191" s="699" t="s">
        <v>751</v>
      </c>
      <c r="BB191" s="699" t="s">
        <v>751</v>
      </c>
      <c r="BC191" s="699" t="s">
        <v>751</v>
      </c>
      <c r="BD191" s="699" t="s">
        <v>751</v>
      </c>
      <c r="BE191" s="699" t="s">
        <v>751</v>
      </c>
      <c r="BF191" s="699" t="s">
        <v>861</v>
      </c>
      <c r="BG191" s="699" t="s">
        <v>861</v>
      </c>
      <c r="BH191" s="699" t="s">
        <v>861</v>
      </c>
      <c r="BI191" s="699" t="s">
        <v>861</v>
      </c>
      <c r="BJ191" s="699" t="s">
        <v>861</v>
      </c>
      <c r="BK191" s="699" t="s">
        <v>861</v>
      </c>
      <c r="BL191" s="699" t="s">
        <v>861</v>
      </c>
      <c r="BM191" s="699" t="s">
        <v>861</v>
      </c>
      <c r="BN191" s="699" t="s">
        <v>861</v>
      </c>
      <c r="BO191" s="699" t="s">
        <v>861</v>
      </c>
      <c r="BP191" s="699" t="s">
        <v>861</v>
      </c>
      <c r="BQ191" s="699" t="s">
        <v>860</v>
      </c>
      <c r="BR191" s="699" t="s">
        <v>860</v>
      </c>
      <c r="BS191" s="699" t="s">
        <v>860</v>
      </c>
      <c r="BT191" s="700" t="s">
        <v>860</v>
      </c>
      <c r="BU191" s="163"/>
    </row>
    <row r="192" spans="2:73" ht="15.75">
      <c r="B192" s="691" t="s">
        <v>855</v>
      </c>
      <c r="C192" s="691" t="s">
        <v>826</v>
      </c>
      <c r="D192" s="691" t="s">
        <v>856</v>
      </c>
      <c r="E192" s="691" t="s">
        <v>822</v>
      </c>
      <c r="F192" s="691" t="s">
        <v>853</v>
      </c>
      <c r="G192" s="691" t="s">
        <v>825</v>
      </c>
      <c r="H192" s="691">
        <v>2008</v>
      </c>
      <c r="I192" s="644" t="s">
        <v>840</v>
      </c>
      <c r="J192" s="644"/>
      <c r="K192" s="633"/>
      <c r="L192" s="698" t="s">
        <v>752</v>
      </c>
      <c r="M192" s="699" t="s">
        <v>752</v>
      </c>
      <c r="N192" s="699" t="s">
        <v>753</v>
      </c>
      <c r="O192" s="699">
        <v>1.1200000000000001</v>
      </c>
      <c r="P192" s="699" t="s">
        <v>753</v>
      </c>
      <c r="Q192" s="699" t="s">
        <v>752</v>
      </c>
      <c r="R192" s="699" t="s">
        <v>752</v>
      </c>
      <c r="S192" s="699" t="s">
        <v>752</v>
      </c>
      <c r="T192" s="699" t="s">
        <v>752</v>
      </c>
      <c r="U192" s="699" t="s">
        <v>752</v>
      </c>
      <c r="V192" s="699" t="s">
        <v>752</v>
      </c>
      <c r="W192" s="699" t="s">
        <v>752</v>
      </c>
      <c r="X192" s="699" t="s">
        <v>752</v>
      </c>
      <c r="Y192" s="699" t="s">
        <v>752</v>
      </c>
      <c r="Z192" s="699" t="s">
        <v>752</v>
      </c>
      <c r="AA192" s="699" t="s">
        <v>752</v>
      </c>
      <c r="AB192" s="699" t="s">
        <v>752</v>
      </c>
      <c r="AC192" s="699" t="s">
        <v>752</v>
      </c>
      <c r="AD192" s="699" t="s">
        <v>752</v>
      </c>
      <c r="AE192" s="699" t="s">
        <v>752</v>
      </c>
      <c r="AF192" s="699" t="s">
        <v>752</v>
      </c>
      <c r="AG192" s="699" t="s">
        <v>752</v>
      </c>
      <c r="AH192" s="699" t="s">
        <v>752</v>
      </c>
      <c r="AI192" s="699" t="s">
        <v>750</v>
      </c>
      <c r="AJ192" s="699" t="s">
        <v>859</v>
      </c>
      <c r="AK192" s="699" t="s">
        <v>859</v>
      </c>
      <c r="AL192" s="699" t="s">
        <v>860</v>
      </c>
      <c r="AM192" s="699" t="s">
        <v>860</v>
      </c>
      <c r="AN192" s="699" t="s">
        <v>860</v>
      </c>
      <c r="AO192" s="700" t="s">
        <v>860</v>
      </c>
      <c r="AP192" s="633"/>
      <c r="AQ192" s="698" t="s">
        <v>752</v>
      </c>
      <c r="AR192" s="699" t="s">
        <v>861</v>
      </c>
      <c r="AS192" s="699" t="s">
        <v>861</v>
      </c>
      <c r="AT192" s="699" t="s">
        <v>751</v>
      </c>
      <c r="AU192" s="699" t="s">
        <v>751</v>
      </c>
      <c r="AV192" s="699" t="s">
        <v>751</v>
      </c>
      <c r="AW192" s="699" t="s">
        <v>751</v>
      </c>
      <c r="AX192" s="699" t="s">
        <v>751</v>
      </c>
      <c r="AY192" s="699" t="s">
        <v>751</v>
      </c>
      <c r="AZ192" s="699" t="s">
        <v>751</v>
      </c>
      <c r="BA192" s="699" t="s">
        <v>751</v>
      </c>
      <c r="BB192" s="699" t="s">
        <v>751</v>
      </c>
      <c r="BC192" s="699" t="s">
        <v>751</v>
      </c>
      <c r="BD192" s="699" t="s">
        <v>751</v>
      </c>
      <c r="BE192" s="699" t="s">
        <v>751</v>
      </c>
      <c r="BF192" s="699" t="s">
        <v>861</v>
      </c>
      <c r="BG192" s="699" t="s">
        <v>861</v>
      </c>
      <c r="BH192" s="699" t="s">
        <v>861</v>
      </c>
      <c r="BI192" s="699" t="s">
        <v>861</v>
      </c>
      <c r="BJ192" s="699" t="s">
        <v>861</v>
      </c>
      <c r="BK192" s="699" t="s">
        <v>861</v>
      </c>
      <c r="BL192" s="699" t="s">
        <v>861</v>
      </c>
      <c r="BM192" s="699" t="s">
        <v>861</v>
      </c>
      <c r="BN192" s="699" t="s">
        <v>861</v>
      </c>
      <c r="BO192" s="699" t="s">
        <v>861</v>
      </c>
      <c r="BP192" s="699" t="s">
        <v>861</v>
      </c>
      <c r="BQ192" s="699" t="s">
        <v>860</v>
      </c>
      <c r="BR192" s="699" t="s">
        <v>860</v>
      </c>
      <c r="BS192" s="699" t="s">
        <v>860</v>
      </c>
      <c r="BT192" s="700" t="s">
        <v>860</v>
      </c>
      <c r="BU192" s="163"/>
    </row>
    <row r="193" spans="2:73" ht="15.75">
      <c r="B193" s="691" t="s">
        <v>855</v>
      </c>
      <c r="C193" s="691" t="s">
        <v>826</v>
      </c>
      <c r="D193" s="691" t="s">
        <v>856</v>
      </c>
      <c r="E193" s="691" t="s">
        <v>822</v>
      </c>
      <c r="F193" s="691" t="s">
        <v>853</v>
      </c>
      <c r="G193" s="691" t="s">
        <v>825</v>
      </c>
      <c r="H193" s="691">
        <v>2009</v>
      </c>
      <c r="I193" s="644" t="s">
        <v>840</v>
      </c>
      <c r="J193" s="644"/>
      <c r="K193" s="633"/>
      <c r="L193" s="698" t="s">
        <v>752</v>
      </c>
      <c r="M193" s="699" t="s">
        <v>752</v>
      </c>
      <c r="N193" s="699" t="s">
        <v>753</v>
      </c>
      <c r="O193" s="699">
        <v>6.7</v>
      </c>
      <c r="P193" s="699" t="s">
        <v>753</v>
      </c>
      <c r="Q193" s="699" t="s">
        <v>752</v>
      </c>
      <c r="R193" s="699" t="s">
        <v>752</v>
      </c>
      <c r="S193" s="699" t="s">
        <v>752</v>
      </c>
      <c r="T193" s="699" t="s">
        <v>752</v>
      </c>
      <c r="U193" s="699" t="s">
        <v>752</v>
      </c>
      <c r="V193" s="699" t="s">
        <v>752</v>
      </c>
      <c r="W193" s="699" t="s">
        <v>752</v>
      </c>
      <c r="X193" s="699" t="s">
        <v>752</v>
      </c>
      <c r="Y193" s="699" t="s">
        <v>752</v>
      </c>
      <c r="Z193" s="699" t="s">
        <v>752</v>
      </c>
      <c r="AA193" s="699" t="s">
        <v>752</v>
      </c>
      <c r="AB193" s="699" t="s">
        <v>752</v>
      </c>
      <c r="AC193" s="699" t="s">
        <v>752</v>
      </c>
      <c r="AD193" s="699" t="s">
        <v>752</v>
      </c>
      <c r="AE193" s="699" t="s">
        <v>752</v>
      </c>
      <c r="AF193" s="699" t="s">
        <v>752</v>
      </c>
      <c r="AG193" s="699" t="s">
        <v>752</v>
      </c>
      <c r="AH193" s="699" t="s">
        <v>752</v>
      </c>
      <c r="AI193" s="699" t="s">
        <v>750</v>
      </c>
      <c r="AJ193" s="699" t="s">
        <v>859</v>
      </c>
      <c r="AK193" s="699" t="s">
        <v>859</v>
      </c>
      <c r="AL193" s="699" t="s">
        <v>860</v>
      </c>
      <c r="AM193" s="699" t="s">
        <v>860</v>
      </c>
      <c r="AN193" s="699" t="s">
        <v>860</v>
      </c>
      <c r="AO193" s="700" t="s">
        <v>860</v>
      </c>
      <c r="AP193" s="633"/>
      <c r="AQ193" s="698" t="s">
        <v>752</v>
      </c>
      <c r="AR193" s="699" t="s">
        <v>861</v>
      </c>
      <c r="AS193" s="699" t="s">
        <v>861</v>
      </c>
      <c r="AT193" s="699" t="s">
        <v>751</v>
      </c>
      <c r="AU193" s="699" t="s">
        <v>751</v>
      </c>
      <c r="AV193" s="699" t="s">
        <v>751</v>
      </c>
      <c r="AW193" s="699" t="s">
        <v>751</v>
      </c>
      <c r="AX193" s="699" t="s">
        <v>751</v>
      </c>
      <c r="AY193" s="699" t="s">
        <v>751</v>
      </c>
      <c r="AZ193" s="699" t="s">
        <v>751</v>
      </c>
      <c r="BA193" s="699" t="s">
        <v>751</v>
      </c>
      <c r="BB193" s="699" t="s">
        <v>751</v>
      </c>
      <c r="BC193" s="699" t="s">
        <v>751</v>
      </c>
      <c r="BD193" s="699" t="s">
        <v>751</v>
      </c>
      <c r="BE193" s="699" t="s">
        <v>751</v>
      </c>
      <c r="BF193" s="699" t="s">
        <v>861</v>
      </c>
      <c r="BG193" s="699" t="s">
        <v>861</v>
      </c>
      <c r="BH193" s="699" t="s">
        <v>861</v>
      </c>
      <c r="BI193" s="699" t="s">
        <v>861</v>
      </c>
      <c r="BJ193" s="699" t="s">
        <v>861</v>
      </c>
      <c r="BK193" s="699" t="s">
        <v>861</v>
      </c>
      <c r="BL193" s="699" t="s">
        <v>861</v>
      </c>
      <c r="BM193" s="699" t="s">
        <v>861</v>
      </c>
      <c r="BN193" s="699" t="s">
        <v>861</v>
      </c>
      <c r="BO193" s="699" t="s">
        <v>861</v>
      </c>
      <c r="BP193" s="699" t="s">
        <v>861</v>
      </c>
      <c r="BQ193" s="699" t="s">
        <v>860</v>
      </c>
      <c r="BR193" s="699" t="s">
        <v>860</v>
      </c>
      <c r="BS193" s="699" t="s">
        <v>860</v>
      </c>
      <c r="BT193" s="700" t="s">
        <v>860</v>
      </c>
      <c r="BU193" s="163"/>
    </row>
    <row r="194" spans="2:73" ht="15.75">
      <c r="B194" s="691" t="s">
        <v>855</v>
      </c>
      <c r="C194" s="691" t="s">
        <v>821</v>
      </c>
      <c r="D194" s="691" t="s">
        <v>42</v>
      </c>
      <c r="E194" s="691" t="s">
        <v>822</v>
      </c>
      <c r="F194" s="691" t="s">
        <v>29</v>
      </c>
      <c r="G194" s="691" t="s">
        <v>825</v>
      </c>
      <c r="H194" s="691">
        <v>2006</v>
      </c>
      <c r="I194" s="644" t="s">
        <v>840</v>
      </c>
      <c r="J194" s="644"/>
      <c r="K194" s="633"/>
      <c r="L194" s="698" t="s">
        <v>752</v>
      </c>
      <c r="M194" s="699" t="s">
        <v>752</v>
      </c>
      <c r="N194" s="699" t="s">
        <v>753</v>
      </c>
      <c r="O194" s="699">
        <v>204.22</v>
      </c>
      <c r="P194" s="699" t="s">
        <v>753</v>
      </c>
      <c r="Q194" s="699" t="s">
        <v>752</v>
      </c>
      <c r="R194" s="699" t="s">
        <v>752</v>
      </c>
      <c r="S194" s="699" t="s">
        <v>752</v>
      </c>
      <c r="T194" s="699" t="s">
        <v>752</v>
      </c>
      <c r="U194" s="699" t="s">
        <v>752</v>
      </c>
      <c r="V194" s="699" t="s">
        <v>752</v>
      </c>
      <c r="W194" s="699" t="s">
        <v>752</v>
      </c>
      <c r="X194" s="699" t="s">
        <v>752</v>
      </c>
      <c r="Y194" s="699" t="s">
        <v>752</v>
      </c>
      <c r="Z194" s="699" t="s">
        <v>752</v>
      </c>
      <c r="AA194" s="699" t="s">
        <v>752</v>
      </c>
      <c r="AB194" s="699" t="s">
        <v>752</v>
      </c>
      <c r="AC194" s="699" t="s">
        <v>752</v>
      </c>
      <c r="AD194" s="699" t="s">
        <v>752</v>
      </c>
      <c r="AE194" s="699" t="s">
        <v>752</v>
      </c>
      <c r="AF194" s="699" t="s">
        <v>752</v>
      </c>
      <c r="AG194" s="699" t="s">
        <v>752</v>
      </c>
      <c r="AH194" s="699" t="s">
        <v>752</v>
      </c>
      <c r="AI194" s="699" t="s">
        <v>750</v>
      </c>
      <c r="AJ194" s="699" t="s">
        <v>859</v>
      </c>
      <c r="AK194" s="699" t="s">
        <v>859</v>
      </c>
      <c r="AL194" s="699" t="s">
        <v>860</v>
      </c>
      <c r="AM194" s="699" t="s">
        <v>860</v>
      </c>
      <c r="AN194" s="699" t="s">
        <v>860</v>
      </c>
      <c r="AO194" s="700" t="s">
        <v>860</v>
      </c>
      <c r="AP194" s="633"/>
      <c r="AQ194" s="698" t="s">
        <v>752</v>
      </c>
      <c r="AR194" s="699" t="s">
        <v>861</v>
      </c>
      <c r="AS194" s="699" t="s">
        <v>861</v>
      </c>
      <c r="AT194" s="699">
        <v>60.68</v>
      </c>
      <c r="AU194" s="699" t="s">
        <v>751</v>
      </c>
      <c r="AV194" s="699" t="s">
        <v>751</v>
      </c>
      <c r="AW194" s="699" t="s">
        <v>751</v>
      </c>
      <c r="AX194" s="699" t="s">
        <v>751</v>
      </c>
      <c r="AY194" s="699" t="s">
        <v>751</v>
      </c>
      <c r="AZ194" s="699" t="s">
        <v>751</v>
      </c>
      <c r="BA194" s="699" t="s">
        <v>751</v>
      </c>
      <c r="BB194" s="699" t="s">
        <v>751</v>
      </c>
      <c r="BC194" s="699" t="s">
        <v>751</v>
      </c>
      <c r="BD194" s="699" t="s">
        <v>751</v>
      </c>
      <c r="BE194" s="699" t="s">
        <v>751</v>
      </c>
      <c r="BF194" s="699" t="s">
        <v>861</v>
      </c>
      <c r="BG194" s="699" t="s">
        <v>861</v>
      </c>
      <c r="BH194" s="699" t="s">
        <v>861</v>
      </c>
      <c r="BI194" s="699" t="s">
        <v>861</v>
      </c>
      <c r="BJ194" s="699" t="s">
        <v>861</v>
      </c>
      <c r="BK194" s="699" t="s">
        <v>861</v>
      </c>
      <c r="BL194" s="699" t="s">
        <v>861</v>
      </c>
      <c r="BM194" s="699" t="s">
        <v>861</v>
      </c>
      <c r="BN194" s="699" t="s">
        <v>861</v>
      </c>
      <c r="BO194" s="699" t="s">
        <v>861</v>
      </c>
      <c r="BP194" s="699" t="s">
        <v>861</v>
      </c>
      <c r="BQ194" s="699" t="s">
        <v>860</v>
      </c>
      <c r="BR194" s="699" t="s">
        <v>860</v>
      </c>
      <c r="BS194" s="699" t="s">
        <v>860</v>
      </c>
      <c r="BT194" s="700" t="s">
        <v>860</v>
      </c>
      <c r="BU194" s="163"/>
    </row>
    <row r="195" spans="2:73" ht="15.75">
      <c r="B195" s="691" t="s">
        <v>855</v>
      </c>
      <c r="C195" s="691" t="s">
        <v>821</v>
      </c>
      <c r="D195" s="691" t="s">
        <v>42</v>
      </c>
      <c r="E195" s="691" t="s">
        <v>822</v>
      </c>
      <c r="F195" s="691" t="s">
        <v>29</v>
      </c>
      <c r="G195" s="691" t="s">
        <v>825</v>
      </c>
      <c r="H195" s="691">
        <v>2007</v>
      </c>
      <c r="I195" s="644" t="s">
        <v>840</v>
      </c>
      <c r="J195" s="644"/>
      <c r="K195" s="633"/>
      <c r="L195" s="698" t="s">
        <v>752</v>
      </c>
      <c r="M195" s="699" t="s">
        <v>752</v>
      </c>
      <c r="N195" s="699" t="s">
        <v>753</v>
      </c>
      <c r="O195" s="699">
        <v>338.95</v>
      </c>
      <c r="P195" s="699" t="s">
        <v>753</v>
      </c>
      <c r="Q195" s="699" t="s">
        <v>752</v>
      </c>
      <c r="R195" s="699" t="s">
        <v>752</v>
      </c>
      <c r="S195" s="699" t="s">
        <v>752</v>
      </c>
      <c r="T195" s="699" t="s">
        <v>752</v>
      </c>
      <c r="U195" s="699" t="s">
        <v>752</v>
      </c>
      <c r="V195" s="699" t="s">
        <v>752</v>
      </c>
      <c r="W195" s="699" t="s">
        <v>752</v>
      </c>
      <c r="X195" s="699" t="s">
        <v>752</v>
      </c>
      <c r="Y195" s="699" t="s">
        <v>752</v>
      </c>
      <c r="Z195" s="699" t="s">
        <v>752</v>
      </c>
      <c r="AA195" s="699" t="s">
        <v>752</v>
      </c>
      <c r="AB195" s="699" t="s">
        <v>752</v>
      </c>
      <c r="AC195" s="699" t="s">
        <v>752</v>
      </c>
      <c r="AD195" s="699" t="s">
        <v>752</v>
      </c>
      <c r="AE195" s="699" t="s">
        <v>752</v>
      </c>
      <c r="AF195" s="699" t="s">
        <v>752</v>
      </c>
      <c r="AG195" s="699" t="s">
        <v>752</v>
      </c>
      <c r="AH195" s="699" t="s">
        <v>752</v>
      </c>
      <c r="AI195" s="699" t="s">
        <v>750</v>
      </c>
      <c r="AJ195" s="699" t="s">
        <v>859</v>
      </c>
      <c r="AK195" s="699" t="s">
        <v>859</v>
      </c>
      <c r="AL195" s="699" t="s">
        <v>860</v>
      </c>
      <c r="AM195" s="699" t="s">
        <v>860</v>
      </c>
      <c r="AN195" s="699" t="s">
        <v>860</v>
      </c>
      <c r="AO195" s="700" t="s">
        <v>860</v>
      </c>
      <c r="AP195" s="633"/>
      <c r="AQ195" s="698" t="s">
        <v>752</v>
      </c>
      <c r="AR195" s="699" t="s">
        <v>861</v>
      </c>
      <c r="AS195" s="699" t="s">
        <v>861</v>
      </c>
      <c r="AT195" s="699">
        <v>139.15</v>
      </c>
      <c r="AU195" s="699" t="s">
        <v>751</v>
      </c>
      <c r="AV195" s="699" t="s">
        <v>751</v>
      </c>
      <c r="AW195" s="699" t="s">
        <v>751</v>
      </c>
      <c r="AX195" s="699" t="s">
        <v>751</v>
      </c>
      <c r="AY195" s="699" t="s">
        <v>751</v>
      </c>
      <c r="AZ195" s="699" t="s">
        <v>751</v>
      </c>
      <c r="BA195" s="699" t="s">
        <v>751</v>
      </c>
      <c r="BB195" s="699" t="s">
        <v>751</v>
      </c>
      <c r="BC195" s="699" t="s">
        <v>751</v>
      </c>
      <c r="BD195" s="699" t="s">
        <v>751</v>
      </c>
      <c r="BE195" s="699" t="s">
        <v>751</v>
      </c>
      <c r="BF195" s="699" t="s">
        <v>861</v>
      </c>
      <c r="BG195" s="699" t="s">
        <v>861</v>
      </c>
      <c r="BH195" s="699" t="s">
        <v>861</v>
      </c>
      <c r="BI195" s="699" t="s">
        <v>861</v>
      </c>
      <c r="BJ195" s="699" t="s">
        <v>861</v>
      </c>
      <c r="BK195" s="699" t="s">
        <v>861</v>
      </c>
      <c r="BL195" s="699" t="s">
        <v>861</v>
      </c>
      <c r="BM195" s="699" t="s">
        <v>861</v>
      </c>
      <c r="BN195" s="699" t="s">
        <v>861</v>
      </c>
      <c r="BO195" s="699" t="s">
        <v>861</v>
      </c>
      <c r="BP195" s="699" t="s">
        <v>861</v>
      </c>
      <c r="BQ195" s="699" t="s">
        <v>860</v>
      </c>
      <c r="BR195" s="699" t="s">
        <v>860</v>
      </c>
      <c r="BS195" s="699" t="s">
        <v>860</v>
      </c>
      <c r="BT195" s="700" t="s">
        <v>860</v>
      </c>
      <c r="BU195" s="163"/>
    </row>
    <row r="196" spans="2:73" ht="15.75">
      <c r="B196" s="691" t="s">
        <v>855</v>
      </c>
      <c r="C196" s="691" t="s">
        <v>821</v>
      </c>
      <c r="D196" s="691" t="s">
        <v>42</v>
      </c>
      <c r="E196" s="691" t="s">
        <v>822</v>
      </c>
      <c r="F196" s="691" t="s">
        <v>29</v>
      </c>
      <c r="G196" s="691" t="s">
        <v>825</v>
      </c>
      <c r="H196" s="691">
        <v>2008</v>
      </c>
      <c r="I196" s="644" t="s">
        <v>840</v>
      </c>
      <c r="J196" s="644"/>
      <c r="K196" s="633"/>
      <c r="L196" s="698" t="s">
        <v>752</v>
      </c>
      <c r="M196" s="699" t="s">
        <v>752</v>
      </c>
      <c r="N196" s="699" t="s">
        <v>753</v>
      </c>
      <c r="O196" s="699">
        <v>474.95</v>
      </c>
      <c r="P196" s="699" t="s">
        <v>753</v>
      </c>
      <c r="Q196" s="699" t="s">
        <v>752</v>
      </c>
      <c r="R196" s="699" t="s">
        <v>752</v>
      </c>
      <c r="S196" s="699" t="s">
        <v>752</v>
      </c>
      <c r="T196" s="699" t="s">
        <v>752</v>
      </c>
      <c r="U196" s="699" t="s">
        <v>752</v>
      </c>
      <c r="V196" s="699" t="s">
        <v>752</v>
      </c>
      <c r="W196" s="699" t="s">
        <v>752</v>
      </c>
      <c r="X196" s="699" t="s">
        <v>752</v>
      </c>
      <c r="Y196" s="699" t="s">
        <v>752</v>
      </c>
      <c r="Z196" s="699" t="s">
        <v>752</v>
      </c>
      <c r="AA196" s="699" t="s">
        <v>752</v>
      </c>
      <c r="AB196" s="699" t="s">
        <v>752</v>
      </c>
      <c r="AC196" s="699" t="s">
        <v>752</v>
      </c>
      <c r="AD196" s="699" t="s">
        <v>752</v>
      </c>
      <c r="AE196" s="699" t="s">
        <v>752</v>
      </c>
      <c r="AF196" s="699" t="s">
        <v>752</v>
      </c>
      <c r="AG196" s="699" t="s">
        <v>752</v>
      </c>
      <c r="AH196" s="699" t="s">
        <v>752</v>
      </c>
      <c r="AI196" s="699" t="s">
        <v>750</v>
      </c>
      <c r="AJ196" s="699" t="s">
        <v>859</v>
      </c>
      <c r="AK196" s="699" t="s">
        <v>859</v>
      </c>
      <c r="AL196" s="699" t="s">
        <v>860</v>
      </c>
      <c r="AM196" s="699" t="s">
        <v>860</v>
      </c>
      <c r="AN196" s="699" t="s">
        <v>860</v>
      </c>
      <c r="AO196" s="700" t="s">
        <v>860</v>
      </c>
      <c r="AP196" s="633"/>
      <c r="AQ196" s="698" t="s">
        <v>752</v>
      </c>
      <c r="AR196" s="699" t="s">
        <v>861</v>
      </c>
      <c r="AS196" s="699" t="s">
        <v>861</v>
      </c>
      <c r="AT196" s="699">
        <v>155.11000000000001</v>
      </c>
      <c r="AU196" s="699" t="s">
        <v>751</v>
      </c>
      <c r="AV196" s="699" t="s">
        <v>751</v>
      </c>
      <c r="AW196" s="699" t="s">
        <v>751</v>
      </c>
      <c r="AX196" s="699" t="s">
        <v>751</v>
      </c>
      <c r="AY196" s="699" t="s">
        <v>751</v>
      </c>
      <c r="AZ196" s="699" t="s">
        <v>751</v>
      </c>
      <c r="BA196" s="699" t="s">
        <v>751</v>
      </c>
      <c r="BB196" s="699" t="s">
        <v>751</v>
      </c>
      <c r="BC196" s="699" t="s">
        <v>751</v>
      </c>
      <c r="BD196" s="699" t="s">
        <v>751</v>
      </c>
      <c r="BE196" s="699" t="s">
        <v>751</v>
      </c>
      <c r="BF196" s="699" t="s">
        <v>861</v>
      </c>
      <c r="BG196" s="699" t="s">
        <v>861</v>
      </c>
      <c r="BH196" s="699" t="s">
        <v>861</v>
      </c>
      <c r="BI196" s="699" t="s">
        <v>861</v>
      </c>
      <c r="BJ196" s="699" t="s">
        <v>861</v>
      </c>
      <c r="BK196" s="699" t="s">
        <v>861</v>
      </c>
      <c r="BL196" s="699" t="s">
        <v>861</v>
      </c>
      <c r="BM196" s="699" t="s">
        <v>861</v>
      </c>
      <c r="BN196" s="699" t="s">
        <v>861</v>
      </c>
      <c r="BO196" s="699" t="s">
        <v>861</v>
      </c>
      <c r="BP196" s="699" t="s">
        <v>861</v>
      </c>
      <c r="BQ196" s="699" t="s">
        <v>860</v>
      </c>
      <c r="BR196" s="699" t="s">
        <v>860</v>
      </c>
      <c r="BS196" s="699" t="s">
        <v>860</v>
      </c>
      <c r="BT196" s="700" t="s">
        <v>860</v>
      </c>
      <c r="BU196" s="163"/>
    </row>
    <row r="197" spans="2:73" ht="15.75">
      <c r="B197" s="691" t="s">
        <v>855</v>
      </c>
      <c r="C197" s="691" t="s">
        <v>821</v>
      </c>
      <c r="D197" s="691" t="s">
        <v>42</v>
      </c>
      <c r="E197" s="691" t="s">
        <v>822</v>
      </c>
      <c r="F197" s="691" t="s">
        <v>29</v>
      </c>
      <c r="G197" s="691" t="s">
        <v>825</v>
      </c>
      <c r="H197" s="691">
        <v>2009</v>
      </c>
      <c r="I197" s="644" t="s">
        <v>840</v>
      </c>
      <c r="J197" s="644"/>
      <c r="K197" s="633"/>
      <c r="L197" s="698" t="s">
        <v>752</v>
      </c>
      <c r="M197" s="699" t="s">
        <v>752</v>
      </c>
      <c r="N197" s="699" t="s">
        <v>753</v>
      </c>
      <c r="O197" s="699">
        <v>636.09</v>
      </c>
      <c r="P197" s="699" t="s">
        <v>753</v>
      </c>
      <c r="Q197" s="699" t="s">
        <v>752</v>
      </c>
      <c r="R197" s="699" t="s">
        <v>752</v>
      </c>
      <c r="S197" s="699" t="s">
        <v>752</v>
      </c>
      <c r="T197" s="699" t="s">
        <v>752</v>
      </c>
      <c r="U197" s="699" t="s">
        <v>752</v>
      </c>
      <c r="V197" s="699" t="s">
        <v>752</v>
      </c>
      <c r="W197" s="699" t="s">
        <v>752</v>
      </c>
      <c r="X197" s="699" t="s">
        <v>752</v>
      </c>
      <c r="Y197" s="699" t="s">
        <v>752</v>
      </c>
      <c r="Z197" s="699" t="s">
        <v>752</v>
      </c>
      <c r="AA197" s="699" t="s">
        <v>752</v>
      </c>
      <c r="AB197" s="699" t="s">
        <v>752</v>
      </c>
      <c r="AC197" s="699" t="s">
        <v>752</v>
      </c>
      <c r="AD197" s="699" t="s">
        <v>752</v>
      </c>
      <c r="AE197" s="699" t="s">
        <v>752</v>
      </c>
      <c r="AF197" s="699" t="s">
        <v>752</v>
      </c>
      <c r="AG197" s="699" t="s">
        <v>752</v>
      </c>
      <c r="AH197" s="699" t="s">
        <v>752</v>
      </c>
      <c r="AI197" s="699" t="s">
        <v>750</v>
      </c>
      <c r="AJ197" s="699" t="s">
        <v>859</v>
      </c>
      <c r="AK197" s="699" t="s">
        <v>859</v>
      </c>
      <c r="AL197" s="699" t="s">
        <v>860</v>
      </c>
      <c r="AM197" s="699" t="s">
        <v>860</v>
      </c>
      <c r="AN197" s="699" t="s">
        <v>860</v>
      </c>
      <c r="AO197" s="700" t="s">
        <v>860</v>
      </c>
      <c r="AP197" s="633"/>
      <c r="AQ197" s="698" t="s">
        <v>752</v>
      </c>
      <c r="AR197" s="699" t="s">
        <v>861</v>
      </c>
      <c r="AS197" s="699" t="s">
        <v>861</v>
      </c>
      <c r="AT197" s="699">
        <v>251.72</v>
      </c>
      <c r="AU197" s="699" t="s">
        <v>751</v>
      </c>
      <c r="AV197" s="699" t="s">
        <v>751</v>
      </c>
      <c r="AW197" s="699" t="s">
        <v>751</v>
      </c>
      <c r="AX197" s="699" t="s">
        <v>751</v>
      </c>
      <c r="AY197" s="699" t="s">
        <v>751</v>
      </c>
      <c r="AZ197" s="699" t="s">
        <v>751</v>
      </c>
      <c r="BA197" s="699" t="s">
        <v>751</v>
      </c>
      <c r="BB197" s="699" t="s">
        <v>751</v>
      </c>
      <c r="BC197" s="699" t="s">
        <v>751</v>
      </c>
      <c r="BD197" s="699" t="s">
        <v>751</v>
      </c>
      <c r="BE197" s="699" t="s">
        <v>751</v>
      </c>
      <c r="BF197" s="699" t="s">
        <v>861</v>
      </c>
      <c r="BG197" s="699" t="s">
        <v>861</v>
      </c>
      <c r="BH197" s="699" t="s">
        <v>861</v>
      </c>
      <c r="BI197" s="699" t="s">
        <v>861</v>
      </c>
      <c r="BJ197" s="699" t="s">
        <v>861</v>
      </c>
      <c r="BK197" s="699" t="s">
        <v>861</v>
      </c>
      <c r="BL197" s="699" t="s">
        <v>861</v>
      </c>
      <c r="BM197" s="699" t="s">
        <v>861</v>
      </c>
      <c r="BN197" s="699" t="s">
        <v>861</v>
      </c>
      <c r="BO197" s="699" t="s">
        <v>861</v>
      </c>
      <c r="BP197" s="699" t="s">
        <v>861</v>
      </c>
      <c r="BQ197" s="699" t="s">
        <v>860</v>
      </c>
      <c r="BR197" s="699" t="s">
        <v>860</v>
      </c>
      <c r="BS197" s="699" t="s">
        <v>860</v>
      </c>
      <c r="BT197" s="700" t="s">
        <v>860</v>
      </c>
      <c r="BU197" s="163"/>
    </row>
    <row r="198" spans="2:73" ht="15.75">
      <c r="B198" s="691" t="s">
        <v>855</v>
      </c>
      <c r="C198" s="691" t="s">
        <v>821</v>
      </c>
      <c r="D198" s="691" t="s">
        <v>42</v>
      </c>
      <c r="E198" s="691" t="s">
        <v>822</v>
      </c>
      <c r="F198" s="691" t="s">
        <v>29</v>
      </c>
      <c r="G198" s="691" t="s">
        <v>825</v>
      </c>
      <c r="H198" s="691">
        <v>2010</v>
      </c>
      <c r="I198" s="644" t="s">
        <v>840</v>
      </c>
      <c r="J198" s="644"/>
      <c r="K198" s="633"/>
      <c r="L198" s="698" t="s">
        <v>752</v>
      </c>
      <c r="M198" s="699" t="s">
        <v>752</v>
      </c>
      <c r="N198" s="699" t="s">
        <v>753</v>
      </c>
      <c r="O198" s="699">
        <v>406.45</v>
      </c>
      <c r="P198" s="699" t="s">
        <v>753</v>
      </c>
      <c r="Q198" s="699" t="s">
        <v>752</v>
      </c>
      <c r="R198" s="699" t="s">
        <v>752</v>
      </c>
      <c r="S198" s="699" t="s">
        <v>752</v>
      </c>
      <c r="T198" s="699" t="s">
        <v>752</v>
      </c>
      <c r="U198" s="699" t="s">
        <v>752</v>
      </c>
      <c r="V198" s="699" t="s">
        <v>752</v>
      </c>
      <c r="W198" s="699" t="s">
        <v>752</v>
      </c>
      <c r="X198" s="699" t="s">
        <v>752</v>
      </c>
      <c r="Y198" s="699" t="s">
        <v>752</v>
      </c>
      <c r="Z198" s="699" t="s">
        <v>752</v>
      </c>
      <c r="AA198" s="699" t="s">
        <v>752</v>
      </c>
      <c r="AB198" s="699" t="s">
        <v>752</v>
      </c>
      <c r="AC198" s="699" t="s">
        <v>752</v>
      </c>
      <c r="AD198" s="699" t="s">
        <v>752</v>
      </c>
      <c r="AE198" s="699" t="s">
        <v>752</v>
      </c>
      <c r="AF198" s="699" t="s">
        <v>752</v>
      </c>
      <c r="AG198" s="699" t="s">
        <v>752</v>
      </c>
      <c r="AH198" s="699" t="s">
        <v>752</v>
      </c>
      <c r="AI198" s="699" t="s">
        <v>750</v>
      </c>
      <c r="AJ198" s="699" t="s">
        <v>859</v>
      </c>
      <c r="AK198" s="699" t="s">
        <v>859</v>
      </c>
      <c r="AL198" s="699" t="s">
        <v>860</v>
      </c>
      <c r="AM198" s="699" t="s">
        <v>860</v>
      </c>
      <c r="AN198" s="699" t="s">
        <v>860</v>
      </c>
      <c r="AO198" s="700" t="s">
        <v>860</v>
      </c>
      <c r="AP198" s="633"/>
      <c r="AQ198" s="698" t="s">
        <v>752</v>
      </c>
      <c r="AR198" s="699" t="s">
        <v>861</v>
      </c>
      <c r="AS198" s="699" t="s">
        <v>861</v>
      </c>
      <c r="AT198" s="699">
        <v>133.43</v>
      </c>
      <c r="AU198" s="699" t="s">
        <v>751</v>
      </c>
      <c r="AV198" s="699" t="s">
        <v>751</v>
      </c>
      <c r="AW198" s="699" t="s">
        <v>751</v>
      </c>
      <c r="AX198" s="699" t="s">
        <v>751</v>
      </c>
      <c r="AY198" s="699" t="s">
        <v>751</v>
      </c>
      <c r="AZ198" s="699" t="s">
        <v>751</v>
      </c>
      <c r="BA198" s="699" t="s">
        <v>751</v>
      </c>
      <c r="BB198" s="699" t="s">
        <v>751</v>
      </c>
      <c r="BC198" s="699" t="s">
        <v>751</v>
      </c>
      <c r="BD198" s="699" t="s">
        <v>751</v>
      </c>
      <c r="BE198" s="699" t="s">
        <v>751</v>
      </c>
      <c r="BF198" s="699" t="s">
        <v>861</v>
      </c>
      <c r="BG198" s="699" t="s">
        <v>861</v>
      </c>
      <c r="BH198" s="699" t="s">
        <v>861</v>
      </c>
      <c r="BI198" s="699" t="s">
        <v>861</v>
      </c>
      <c r="BJ198" s="699" t="s">
        <v>861</v>
      </c>
      <c r="BK198" s="699" t="s">
        <v>861</v>
      </c>
      <c r="BL198" s="699" t="s">
        <v>861</v>
      </c>
      <c r="BM198" s="699" t="s">
        <v>861</v>
      </c>
      <c r="BN198" s="699" t="s">
        <v>861</v>
      </c>
      <c r="BO198" s="699" t="s">
        <v>861</v>
      </c>
      <c r="BP198" s="699" t="s">
        <v>861</v>
      </c>
      <c r="BQ198" s="699" t="s">
        <v>860</v>
      </c>
      <c r="BR198" s="699" t="s">
        <v>860</v>
      </c>
      <c r="BS198" s="699" t="s">
        <v>860</v>
      </c>
      <c r="BT198" s="700" t="s">
        <v>860</v>
      </c>
      <c r="BU198" s="163"/>
    </row>
    <row r="199" spans="2:73" ht="15.75">
      <c r="B199" s="691" t="s">
        <v>855</v>
      </c>
      <c r="C199" s="691" t="s">
        <v>830</v>
      </c>
      <c r="D199" s="691" t="s">
        <v>9</v>
      </c>
      <c r="E199" s="691" t="s">
        <v>822</v>
      </c>
      <c r="F199" s="691" t="s">
        <v>830</v>
      </c>
      <c r="G199" s="691" t="s">
        <v>825</v>
      </c>
      <c r="H199" s="691">
        <v>2014</v>
      </c>
      <c r="I199" s="644" t="s">
        <v>840</v>
      </c>
      <c r="J199" s="644"/>
      <c r="K199" s="633"/>
      <c r="L199" s="698" t="s">
        <v>752</v>
      </c>
      <c r="M199" s="699" t="s">
        <v>752</v>
      </c>
      <c r="N199" s="699" t="s">
        <v>753</v>
      </c>
      <c r="O199" s="699">
        <v>2737.61</v>
      </c>
      <c r="P199" s="699" t="s">
        <v>753</v>
      </c>
      <c r="Q199" s="699" t="s">
        <v>752</v>
      </c>
      <c r="R199" s="699" t="s">
        <v>752</v>
      </c>
      <c r="S199" s="699" t="s">
        <v>752</v>
      </c>
      <c r="T199" s="699" t="s">
        <v>752</v>
      </c>
      <c r="U199" s="699" t="s">
        <v>752</v>
      </c>
      <c r="V199" s="699" t="s">
        <v>752</v>
      </c>
      <c r="W199" s="699" t="s">
        <v>752</v>
      </c>
      <c r="X199" s="699" t="s">
        <v>752</v>
      </c>
      <c r="Y199" s="699" t="s">
        <v>752</v>
      </c>
      <c r="Z199" s="699" t="s">
        <v>752</v>
      </c>
      <c r="AA199" s="699" t="s">
        <v>752</v>
      </c>
      <c r="AB199" s="699" t="s">
        <v>752</v>
      </c>
      <c r="AC199" s="699" t="s">
        <v>752</v>
      </c>
      <c r="AD199" s="699" t="s">
        <v>752</v>
      </c>
      <c r="AE199" s="699" t="s">
        <v>752</v>
      </c>
      <c r="AF199" s="699" t="s">
        <v>752</v>
      </c>
      <c r="AG199" s="699" t="s">
        <v>752</v>
      </c>
      <c r="AH199" s="699" t="s">
        <v>752</v>
      </c>
      <c r="AI199" s="699" t="s">
        <v>750</v>
      </c>
      <c r="AJ199" s="699" t="s">
        <v>859</v>
      </c>
      <c r="AK199" s="699" t="s">
        <v>859</v>
      </c>
      <c r="AL199" s="699" t="s">
        <v>860</v>
      </c>
      <c r="AM199" s="699" t="s">
        <v>860</v>
      </c>
      <c r="AN199" s="699" t="s">
        <v>860</v>
      </c>
      <c r="AO199" s="700" t="s">
        <v>860</v>
      </c>
      <c r="AP199" s="633"/>
      <c r="AQ199" s="698" t="s">
        <v>752</v>
      </c>
      <c r="AR199" s="699" t="s">
        <v>861</v>
      </c>
      <c r="AS199" s="699" t="s">
        <v>861</v>
      </c>
      <c r="AT199" s="699" t="s">
        <v>751</v>
      </c>
      <c r="AU199" s="699" t="s">
        <v>751</v>
      </c>
      <c r="AV199" s="699" t="s">
        <v>751</v>
      </c>
      <c r="AW199" s="699" t="s">
        <v>751</v>
      </c>
      <c r="AX199" s="699" t="s">
        <v>751</v>
      </c>
      <c r="AY199" s="699" t="s">
        <v>751</v>
      </c>
      <c r="AZ199" s="699" t="s">
        <v>751</v>
      </c>
      <c r="BA199" s="699" t="s">
        <v>751</v>
      </c>
      <c r="BB199" s="699" t="s">
        <v>751</v>
      </c>
      <c r="BC199" s="699" t="s">
        <v>751</v>
      </c>
      <c r="BD199" s="699" t="s">
        <v>751</v>
      </c>
      <c r="BE199" s="699" t="s">
        <v>751</v>
      </c>
      <c r="BF199" s="699" t="s">
        <v>861</v>
      </c>
      <c r="BG199" s="699" t="s">
        <v>861</v>
      </c>
      <c r="BH199" s="699" t="s">
        <v>861</v>
      </c>
      <c r="BI199" s="699" t="s">
        <v>861</v>
      </c>
      <c r="BJ199" s="699" t="s">
        <v>861</v>
      </c>
      <c r="BK199" s="699" t="s">
        <v>861</v>
      </c>
      <c r="BL199" s="699" t="s">
        <v>861</v>
      </c>
      <c r="BM199" s="699" t="s">
        <v>861</v>
      </c>
      <c r="BN199" s="699" t="s">
        <v>861</v>
      </c>
      <c r="BO199" s="699" t="s">
        <v>861</v>
      </c>
      <c r="BP199" s="699" t="s">
        <v>861</v>
      </c>
      <c r="BQ199" s="699" t="s">
        <v>860</v>
      </c>
      <c r="BR199" s="699" t="s">
        <v>860</v>
      </c>
      <c r="BS199" s="699" t="s">
        <v>860</v>
      </c>
      <c r="BT199" s="700" t="s">
        <v>860</v>
      </c>
      <c r="BU199" s="163"/>
    </row>
    <row r="200" spans="2:73" ht="15.75">
      <c r="B200" s="691" t="s">
        <v>820</v>
      </c>
      <c r="C200" s="691" t="s">
        <v>826</v>
      </c>
      <c r="D200" s="691" t="s">
        <v>857</v>
      </c>
      <c r="E200" s="691" t="s">
        <v>822</v>
      </c>
      <c r="F200" s="691" t="s">
        <v>853</v>
      </c>
      <c r="G200" s="691" t="s">
        <v>825</v>
      </c>
      <c r="H200" s="691">
        <v>2014</v>
      </c>
      <c r="I200" s="644" t="s">
        <v>840</v>
      </c>
      <c r="J200" s="644"/>
      <c r="K200" s="633"/>
      <c r="L200" s="698" t="s">
        <v>752</v>
      </c>
      <c r="M200" s="699" t="s">
        <v>752</v>
      </c>
      <c r="N200" s="699" t="s">
        <v>753</v>
      </c>
      <c r="O200" s="699">
        <v>594.79999999999995</v>
      </c>
      <c r="P200" s="699" t="s">
        <v>753</v>
      </c>
      <c r="Q200" s="699" t="s">
        <v>752</v>
      </c>
      <c r="R200" s="699" t="s">
        <v>752</v>
      </c>
      <c r="S200" s="699" t="s">
        <v>752</v>
      </c>
      <c r="T200" s="699" t="s">
        <v>752</v>
      </c>
      <c r="U200" s="699" t="s">
        <v>752</v>
      </c>
      <c r="V200" s="699" t="s">
        <v>752</v>
      </c>
      <c r="W200" s="699" t="s">
        <v>752</v>
      </c>
      <c r="X200" s="699" t="s">
        <v>752</v>
      </c>
      <c r="Y200" s="699" t="s">
        <v>752</v>
      </c>
      <c r="Z200" s="699" t="s">
        <v>752</v>
      </c>
      <c r="AA200" s="699" t="s">
        <v>752</v>
      </c>
      <c r="AB200" s="699" t="s">
        <v>752</v>
      </c>
      <c r="AC200" s="699" t="s">
        <v>752</v>
      </c>
      <c r="AD200" s="699" t="s">
        <v>752</v>
      </c>
      <c r="AE200" s="699" t="s">
        <v>752</v>
      </c>
      <c r="AF200" s="699" t="s">
        <v>752</v>
      </c>
      <c r="AG200" s="699" t="s">
        <v>752</v>
      </c>
      <c r="AH200" s="699" t="s">
        <v>752</v>
      </c>
      <c r="AI200" s="699" t="s">
        <v>750</v>
      </c>
      <c r="AJ200" s="699" t="s">
        <v>859</v>
      </c>
      <c r="AK200" s="699" t="s">
        <v>859</v>
      </c>
      <c r="AL200" s="699" t="s">
        <v>860</v>
      </c>
      <c r="AM200" s="699" t="s">
        <v>860</v>
      </c>
      <c r="AN200" s="699" t="s">
        <v>860</v>
      </c>
      <c r="AO200" s="700" t="s">
        <v>860</v>
      </c>
      <c r="AP200" s="633"/>
      <c r="AQ200" s="698" t="s">
        <v>752</v>
      </c>
      <c r="AR200" s="699" t="s">
        <v>861</v>
      </c>
      <c r="AS200" s="699" t="s">
        <v>861</v>
      </c>
      <c r="AT200" s="699" t="s">
        <v>751</v>
      </c>
      <c r="AU200" s="699" t="s">
        <v>751</v>
      </c>
      <c r="AV200" s="699" t="s">
        <v>751</v>
      </c>
      <c r="AW200" s="699" t="s">
        <v>751</v>
      </c>
      <c r="AX200" s="699" t="s">
        <v>751</v>
      </c>
      <c r="AY200" s="699" t="s">
        <v>751</v>
      </c>
      <c r="AZ200" s="699" t="s">
        <v>751</v>
      </c>
      <c r="BA200" s="699" t="s">
        <v>751</v>
      </c>
      <c r="BB200" s="699" t="s">
        <v>751</v>
      </c>
      <c r="BC200" s="699" t="s">
        <v>751</v>
      </c>
      <c r="BD200" s="699" t="s">
        <v>751</v>
      </c>
      <c r="BE200" s="699" t="s">
        <v>751</v>
      </c>
      <c r="BF200" s="699" t="s">
        <v>861</v>
      </c>
      <c r="BG200" s="699" t="s">
        <v>861</v>
      </c>
      <c r="BH200" s="699" t="s">
        <v>861</v>
      </c>
      <c r="BI200" s="699" t="s">
        <v>861</v>
      </c>
      <c r="BJ200" s="699" t="s">
        <v>861</v>
      </c>
      <c r="BK200" s="699" t="s">
        <v>861</v>
      </c>
      <c r="BL200" s="699" t="s">
        <v>861</v>
      </c>
      <c r="BM200" s="699" t="s">
        <v>861</v>
      </c>
      <c r="BN200" s="699" t="s">
        <v>861</v>
      </c>
      <c r="BO200" s="699" t="s">
        <v>861</v>
      </c>
      <c r="BP200" s="699" t="s">
        <v>861</v>
      </c>
      <c r="BQ200" s="699" t="s">
        <v>860</v>
      </c>
      <c r="BR200" s="699" t="s">
        <v>860</v>
      </c>
      <c r="BS200" s="699" t="s">
        <v>860</v>
      </c>
      <c r="BT200" s="700" t="s">
        <v>860</v>
      </c>
      <c r="BU200" s="163"/>
    </row>
    <row r="201" spans="2:73" ht="15.75">
      <c r="B201" s="691" t="s">
        <v>820</v>
      </c>
      <c r="C201" s="691" t="s">
        <v>826</v>
      </c>
      <c r="D201" s="691" t="s">
        <v>856</v>
      </c>
      <c r="E201" s="691" t="s">
        <v>822</v>
      </c>
      <c r="F201" s="691" t="s">
        <v>853</v>
      </c>
      <c r="G201" s="691" t="s">
        <v>825</v>
      </c>
      <c r="H201" s="691">
        <v>2007</v>
      </c>
      <c r="I201" s="644" t="s">
        <v>840</v>
      </c>
      <c r="J201" s="644"/>
      <c r="K201" s="633"/>
      <c r="L201" s="698" t="s">
        <v>752</v>
      </c>
      <c r="M201" s="699" t="s">
        <v>752</v>
      </c>
      <c r="N201" s="699" t="s">
        <v>753</v>
      </c>
      <c r="O201" s="699">
        <v>1.1200000000000001</v>
      </c>
      <c r="P201" s="699" t="s">
        <v>753</v>
      </c>
      <c r="Q201" s="699" t="s">
        <v>752</v>
      </c>
      <c r="R201" s="699" t="s">
        <v>752</v>
      </c>
      <c r="S201" s="699" t="s">
        <v>752</v>
      </c>
      <c r="T201" s="699" t="s">
        <v>752</v>
      </c>
      <c r="U201" s="699" t="s">
        <v>752</v>
      </c>
      <c r="V201" s="699" t="s">
        <v>752</v>
      </c>
      <c r="W201" s="699" t="s">
        <v>752</v>
      </c>
      <c r="X201" s="699" t="s">
        <v>752</v>
      </c>
      <c r="Y201" s="699" t="s">
        <v>752</v>
      </c>
      <c r="Z201" s="699" t="s">
        <v>752</v>
      </c>
      <c r="AA201" s="699" t="s">
        <v>752</v>
      </c>
      <c r="AB201" s="699" t="s">
        <v>752</v>
      </c>
      <c r="AC201" s="699" t="s">
        <v>752</v>
      </c>
      <c r="AD201" s="699" t="s">
        <v>752</v>
      </c>
      <c r="AE201" s="699" t="s">
        <v>752</v>
      </c>
      <c r="AF201" s="699" t="s">
        <v>752</v>
      </c>
      <c r="AG201" s="699" t="s">
        <v>752</v>
      </c>
      <c r="AH201" s="699" t="s">
        <v>752</v>
      </c>
      <c r="AI201" s="699" t="s">
        <v>750</v>
      </c>
      <c r="AJ201" s="699" t="s">
        <v>859</v>
      </c>
      <c r="AK201" s="699" t="s">
        <v>859</v>
      </c>
      <c r="AL201" s="699" t="s">
        <v>860</v>
      </c>
      <c r="AM201" s="699" t="s">
        <v>860</v>
      </c>
      <c r="AN201" s="699" t="s">
        <v>860</v>
      </c>
      <c r="AO201" s="700" t="s">
        <v>860</v>
      </c>
      <c r="AP201" s="633"/>
      <c r="AQ201" s="698" t="s">
        <v>752</v>
      </c>
      <c r="AR201" s="699" t="s">
        <v>861</v>
      </c>
      <c r="AS201" s="699" t="s">
        <v>861</v>
      </c>
      <c r="AT201" s="699" t="s">
        <v>751</v>
      </c>
      <c r="AU201" s="699" t="s">
        <v>751</v>
      </c>
      <c r="AV201" s="699" t="s">
        <v>751</v>
      </c>
      <c r="AW201" s="699" t="s">
        <v>751</v>
      </c>
      <c r="AX201" s="699" t="s">
        <v>751</v>
      </c>
      <c r="AY201" s="699" t="s">
        <v>751</v>
      </c>
      <c r="AZ201" s="699" t="s">
        <v>751</v>
      </c>
      <c r="BA201" s="699" t="s">
        <v>751</v>
      </c>
      <c r="BB201" s="699" t="s">
        <v>751</v>
      </c>
      <c r="BC201" s="699" t="s">
        <v>751</v>
      </c>
      <c r="BD201" s="699" t="s">
        <v>751</v>
      </c>
      <c r="BE201" s="699" t="s">
        <v>751</v>
      </c>
      <c r="BF201" s="699" t="s">
        <v>861</v>
      </c>
      <c r="BG201" s="699" t="s">
        <v>861</v>
      </c>
      <c r="BH201" s="699" t="s">
        <v>861</v>
      </c>
      <c r="BI201" s="699" t="s">
        <v>861</v>
      </c>
      <c r="BJ201" s="699" t="s">
        <v>861</v>
      </c>
      <c r="BK201" s="699" t="s">
        <v>861</v>
      </c>
      <c r="BL201" s="699" t="s">
        <v>861</v>
      </c>
      <c r="BM201" s="699" t="s">
        <v>861</v>
      </c>
      <c r="BN201" s="699" t="s">
        <v>861</v>
      </c>
      <c r="BO201" s="699" t="s">
        <v>861</v>
      </c>
      <c r="BP201" s="699" t="s">
        <v>861</v>
      </c>
      <c r="BQ201" s="699" t="s">
        <v>860</v>
      </c>
      <c r="BR201" s="699" t="s">
        <v>860</v>
      </c>
      <c r="BS201" s="699" t="s">
        <v>860</v>
      </c>
      <c r="BT201" s="700" t="s">
        <v>860</v>
      </c>
      <c r="BU201" s="163"/>
    </row>
    <row r="202" spans="2:73" ht="15.75">
      <c r="B202" s="691" t="s">
        <v>820</v>
      </c>
      <c r="C202" s="691" t="s">
        <v>826</v>
      </c>
      <c r="D202" s="691" t="s">
        <v>856</v>
      </c>
      <c r="E202" s="691" t="s">
        <v>822</v>
      </c>
      <c r="F202" s="691" t="s">
        <v>853</v>
      </c>
      <c r="G202" s="691" t="s">
        <v>825</v>
      </c>
      <c r="H202" s="691">
        <v>2009</v>
      </c>
      <c r="I202" s="644" t="s">
        <v>840</v>
      </c>
      <c r="J202" s="644"/>
      <c r="K202" s="633"/>
      <c r="L202" s="698" t="s">
        <v>752</v>
      </c>
      <c r="M202" s="699" t="s">
        <v>752</v>
      </c>
      <c r="N202" s="699" t="s">
        <v>753</v>
      </c>
      <c r="O202" s="699">
        <v>1.68</v>
      </c>
      <c r="P202" s="699" t="s">
        <v>753</v>
      </c>
      <c r="Q202" s="699" t="s">
        <v>752</v>
      </c>
      <c r="R202" s="699" t="s">
        <v>752</v>
      </c>
      <c r="S202" s="699" t="s">
        <v>752</v>
      </c>
      <c r="T202" s="699" t="s">
        <v>752</v>
      </c>
      <c r="U202" s="699" t="s">
        <v>752</v>
      </c>
      <c r="V202" s="699" t="s">
        <v>752</v>
      </c>
      <c r="W202" s="699" t="s">
        <v>752</v>
      </c>
      <c r="X202" s="699" t="s">
        <v>752</v>
      </c>
      <c r="Y202" s="699" t="s">
        <v>752</v>
      </c>
      <c r="Z202" s="699" t="s">
        <v>752</v>
      </c>
      <c r="AA202" s="699" t="s">
        <v>752</v>
      </c>
      <c r="AB202" s="699" t="s">
        <v>752</v>
      </c>
      <c r="AC202" s="699" t="s">
        <v>752</v>
      </c>
      <c r="AD202" s="699" t="s">
        <v>752</v>
      </c>
      <c r="AE202" s="699" t="s">
        <v>752</v>
      </c>
      <c r="AF202" s="699" t="s">
        <v>752</v>
      </c>
      <c r="AG202" s="699" t="s">
        <v>752</v>
      </c>
      <c r="AH202" s="699" t="s">
        <v>752</v>
      </c>
      <c r="AI202" s="699" t="s">
        <v>750</v>
      </c>
      <c r="AJ202" s="699" t="s">
        <v>859</v>
      </c>
      <c r="AK202" s="699" t="s">
        <v>859</v>
      </c>
      <c r="AL202" s="699" t="s">
        <v>860</v>
      </c>
      <c r="AM202" s="699" t="s">
        <v>860</v>
      </c>
      <c r="AN202" s="699" t="s">
        <v>860</v>
      </c>
      <c r="AO202" s="700" t="s">
        <v>860</v>
      </c>
      <c r="AP202" s="633"/>
      <c r="AQ202" s="698" t="s">
        <v>752</v>
      </c>
      <c r="AR202" s="699" t="s">
        <v>861</v>
      </c>
      <c r="AS202" s="699" t="s">
        <v>861</v>
      </c>
      <c r="AT202" s="699" t="s">
        <v>751</v>
      </c>
      <c r="AU202" s="699" t="s">
        <v>751</v>
      </c>
      <c r="AV202" s="699" t="s">
        <v>751</v>
      </c>
      <c r="AW202" s="699" t="s">
        <v>751</v>
      </c>
      <c r="AX202" s="699" t="s">
        <v>751</v>
      </c>
      <c r="AY202" s="699" t="s">
        <v>751</v>
      </c>
      <c r="AZ202" s="699" t="s">
        <v>751</v>
      </c>
      <c r="BA202" s="699" t="s">
        <v>751</v>
      </c>
      <c r="BB202" s="699" t="s">
        <v>751</v>
      </c>
      <c r="BC202" s="699" t="s">
        <v>751</v>
      </c>
      <c r="BD202" s="699" t="s">
        <v>751</v>
      </c>
      <c r="BE202" s="699" t="s">
        <v>751</v>
      </c>
      <c r="BF202" s="699" t="s">
        <v>861</v>
      </c>
      <c r="BG202" s="699" t="s">
        <v>861</v>
      </c>
      <c r="BH202" s="699" t="s">
        <v>861</v>
      </c>
      <c r="BI202" s="699" t="s">
        <v>861</v>
      </c>
      <c r="BJ202" s="699" t="s">
        <v>861</v>
      </c>
      <c r="BK202" s="699" t="s">
        <v>861</v>
      </c>
      <c r="BL202" s="699" t="s">
        <v>861</v>
      </c>
      <c r="BM202" s="699" t="s">
        <v>861</v>
      </c>
      <c r="BN202" s="699" t="s">
        <v>861</v>
      </c>
      <c r="BO202" s="699" t="s">
        <v>861</v>
      </c>
      <c r="BP202" s="699" t="s">
        <v>861</v>
      </c>
      <c r="BQ202" s="699" t="s">
        <v>860</v>
      </c>
      <c r="BR202" s="699" t="s">
        <v>860</v>
      </c>
      <c r="BS202" s="699" t="s">
        <v>860</v>
      </c>
      <c r="BT202" s="700" t="s">
        <v>860</v>
      </c>
      <c r="BU202" s="163"/>
    </row>
    <row r="203" spans="2:73" ht="15.75">
      <c r="B203" s="691" t="s">
        <v>820</v>
      </c>
      <c r="C203" s="691" t="s">
        <v>826</v>
      </c>
      <c r="D203" s="691" t="s">
        <v>856</v>
      </c>
      <c r="E203" s="691" t="s">
        <v>822</v>
      </c>
      <c r="F203" s="691" t="s">
        <v>853</v>
      </c>
      <c r="G203" s="691" t="s">
        <v>825</v>
      </c>
      <c r="H203" s="691">
        <v>2011</v>
      </c>
      <c r="I203" s="644" t="s">
        <v>840</v>
      </c>
      <c r="J203" s="644"/>
      <c r="K203" s="633"/>
      <c r="L203" s="698" t="s">
        <v>752</v>
      </c>
      <c r="M203" s="699" t="s">
        <v>752</v>
      </c>
      <c r="N203" s="699" t="s">
        <v>753</v>
      </c>
      <c r="O203" s="699">
        <v>1.1100000000000001</v>
      </c>
      <c r="P203" s="699" t="s">
        <v>753</v>
      </c>
      <c r="Q203" s="699" t="s">
        <v>752</v>
      </c>
      <c r="R203" s="699" t="s">
        <v>752</v>
      </c>
      <c r="S203" s="699" t="s">
        <v>752</v>
      </c>
      <c r="T203" s="699" t="s">
        <v>752</v>
      </c>
      <c r="U203" s="699" t="s">
        <v>752</v>
      </c>
      <c r="V203" s="699" t="s">
        <v>752</v>
      </c>
      <c r="W203" s="699" t="s">
        <v>752</v>
      </c>
      <c r="X203" s="699" t="s">
        <v>752</v>
      </c>
      <c r="Y203" s="699" t="s">
        <v>752</v>
      </c>
      <c r="Z203" s="699" t="s">
        <v>752</v>
      </c>
      <c r="AA203" s="699" t="s">
        <v>752</v>
      </c>
      <c r="AB203" s="699" t="s">
        <v>752</v>
      </c>
      <c r="AC203" s="699" t="s">
        <v>752</v>
      </c>
      <c r="AD203" s="699" t="s">
        <v>752</v>
      </c>
      <c r="AE203" s="699" t="s">
        <v>752</v>
      </c>
      <c r="AF203" s="699" t="s">
        <v>752</v>
      </c>
      <c r="AG203" s="699" t="s">
        <v>752</v>
      </c>
      <c r="AH203" s="699" t="s">
        <v>752</v>
      </c>
      <c r="AI203" s="699" t="s">
        <v>750</v>
      </c>
      <c r="AJ203" s="699" t="s">
        <v>859</v>
      </c>
      <c r="AK203" s="699" t="s">
        <v>859</v>
      </c>
      <c r="AL203" s="699" t="s">
        <v>860</v>
      </c>
      <c r="AM203" s="699" t="s">
        <v>860</v>
      </c>
      <c r="AN203" s="699" t="s">
        <v>860</v>
      </c>
      <c r="AO203" s="700" t="s">
        <v>860</v>
      </c>
      <c r="AP203" s="633"/>
      <c r="AQ203" s="698" t="s">
        <v>752</v>
      </c>
      <c r="AR203" s="699" t="s">
        <v>861</v>
      </c>
      <c r="AS203" s="699" t="s">
        <v>861</v>
      </c>
      <c r="AT203" s="699" t="s">
        <v>751</v>
      </c>
      <c r="AU203" s="699" t="s">
        <v>751</v>
      </c>
      <c r="AV203" s="699" t="s">
        <v>751</v>
      </c>
      <c r="AW203" s="699" t="s">
        <v>751</v>
      </c>
      <c r="AX203" s="699" t="s">
        <v>751</v>
      </c>
      <c r="AY203" s="699" t="s">
        <v>751</v>
      </c>
      <c r="AZ203" s="699" t="s">
        <v>751</v>
      </c>
      <c r="BA203" s="699" t="s">
        <v>751</v>
      </c>
      <c r="BB203" s="699" t="s">
        <v>751</v>
      </c>
      <c r="BC203" s="699" t="s">
        <v>751</v>
      </c>
      <c r="BD203" s="699" t="s">
        <v>751</v>
      </c>
      <c r="BE203" s="699" t="s">
        <v>751</v>
      </c>
      <c r="BF203" s="699" t="s">
        <v>861</v>
      </c>
      <c r="BG203" s="699" t="s">
        <v>861</v>
      </c>
      <c r="BH203" s="699" t="s">
        <v>861</v>
      </c>
      <c r="BI203" s="699" t="s">
        <v>861</v>
      </c>
      <c r="BJ203" s="699" t="s">
        <v>861</v>
      </c>
      <c r="BK203" s="699" t="s">
        <v>861</v>
      </c>
      <c r="BL203" s="699" t="s">
        <v>861</v>
      </c>
      <c r="BM203" s="699" t="s">
        <v>861</v>
      </c>
      <c r="BN203" s="699" t="s">
        <v>861</v>
      </c>
      <c r="BO203" s="699" t="s">
        <v>861</v>
      </c>
      <c r="BP203" s="699" t="s">
        <v>861</v>
      </c>
      <c r="BQ203" s="699" t="s">
        <v>860</v>
      </c>
      <c r="BR203" s="699" t="s">
        <v>860</v>
      </c>
      <c r="BS203" s="699" t="s">
        <v>860</v>
      </c>
      <c r="BT203" s="700" t="s">
        <v>860</v>
      </c>
      <c r="BU203" s="163"/>
    </row>
    <row r="204" spans="2:73" ht="15.75">
      <c r="B204" s="691" t="s">
        <v>820</v>
      </c>
      <c r="C204" s="691" t="s">
        <v>826</v>
      </c>
      <c r="D204" s="691" t="s">
        <v>856</v>
      </c>
      <c r="E204" s="691" t="s">
        <v>822</v>
      </c>
      <c r="F204" s="691" t="s">
        <v>853</v>
      </c>
      <c r="G204" s="691" t="s">
        <v>825</v>
      </c>
      <c r="H204" s="691">
        <v>2012</v>
      </c>
      <c r="I204" s="644" t="s">
        <v>840</v>
      </c>
      <c r="J204" s="644"/>
      <c r="K204" s="633"/>
      <c r="L204" s="698" t="s">
        <v>752</v>
      </c>
      <c r="M204" s="699" t="s">
        <v>752</v>
      </c>
      <c r="N204" s="699" t="s">
        <v>753</v>
      </c>
      <c r="O204" s="699">
        <v>6.73</v>
      </c>
      <c r="P204" s="699" t="s">
        <v>753</v>
      </c>
      <c r="Q204" s="699" t="s">
        <v>752</v>
      </c>
      <c r="R204" s="699" t="s">
        <v>752</v>
      </c>
      <c r="S204" s="699" t="s">
        <v>752</v>
      </c>
      <c r="T204" s="699" t="s">
        <v>752</v>
      </c>
      <c r="U204" s="699" t="s">
        <v>752</v>
      </c>
      <c r="V204" s="699" t="s">
        <v>752</v>
      </c>
      <c r="W204" s="699" t="s">
        <v>752</v>
      </c>
      <c r="X204" s="699" t="s">
        <v>752</v>
      </c>
      <c r="Y204" s="699" t="s">
        <v>752</v>
      </c>
      <c r="Z204" s="699" t="s">
        <v>752</v>
      </c>
      <c r="AA204" s="699" t="s">
        <v>752</v>
      </c>
      <c r="AB204" s="699" t="s">
        <v>752</v>
      </c>
      <c r="AC204" s="699" t="s">
        <v>752</v>
      </c>
      <c r="AD204" s="699" t="s">
        <v>752</v>
      </c>
      <c r="AE204" s="699" t="s">
        <v>752</v>
      </c>
      <c r="AF204" s="699" t="s">
        <v>752</v>
      </c>
      <c r="AG204" s="699" t="s">
        <v>752</v>
      </c>
      <c r="AH204" s="699" t="s">
        <v>752</v>
      </c>
      <c r="AI204" s="699" t="s">
        <v>750</v>
      </c>
      <c r="AJ204" s="699" t="s">
        <v>859</v>
      </c>
      <c r="AK204" s="699" t="s">
        <v>859</v>
      </c>
      <c r="AL204" s="699" t="s">
        <v>860</v>
      </c>
      <c r="AM204" s="699" t="s">
        <v>860</v>
      </c>
      <c r="AN204" s="699" t="s">
        <v>860</v>
      </c>
      <c r="AO204" s="700" t="s">
        <v>860</v>
      </c>
      <c r="AP204" s="633"/>
      <c r="AQ204" s="698" t="s">
        <v>752</v>
      </c>
      <c r="AR204" s="699" t="s">
        <v>861</v>
      </c>
      <c r="AS204" s="699" t="s">
        <v>861</v>
      </c>
      <c r="AT204" s="699" t="s">
        <v>751</v>
      </c>
      <c r="AU204" s="699" t="s">
        <v>751</v>
      </c>
      <c r="AV204" s="699" t="s">
        <v>751</v>
      </c>
      <c r="AW204" s="699" t="s">
        <v>751</v>
      </c>
      <c r="AX204" s="699" t="s">
        <v>751</v>
      </c>
      <c r="AY204" s="699" t="s">
        <v>751</v>
      </c>
      <c r="AZ204" s="699" t="s">
        <v>751</v>
      </c>
      <c r="BA204" s="699" t="s">
        <v>751</v>
      </c>
      <c r="BB204" s="699" t="s">
        <v>751</v>
      </c>
      <c r="BC204" s="699" t="s">
        <v>751</v>
      </c>
      <c r="BD204" s="699" t="s">
        <v>751</v>
      </c>
      <c r="BE204" s="699" t="s">
        <v>751</v>
      </c>
      <c r="BF204" s="699" t="s">
        <v>861</v>
      </c>
      <c r="BG204" s="699" t="s">
        <v>861</v>
      </c>
      <c r="BH204" s="699" t="s">
        <v>861</v>
      </c>
      <c r="BI204" s="699" t="s">
        <v>861</v>
      </c>
      <c r="BJ204" s="699" t="s">
        <v>861</v>
      </c>
      <c r="BK204" s="699" t="s">
        <v>861</v>
      </c>
      <c r="BL204" s="699" t="s">
        <v>861</v>
      </c>
      <c r="BM204" s="699" t="s">
        <v>861</v>
      </c>
      <c r="BN204" s="699" t="s">
        <v>861</v>
      </c>
      <c r="BO204" s="699" t="s">
        <v>861</v>
      </c>
      <c r="BP204" s="699" t="s">
        <v>861</v>
      </c>
      <c r="BQ204" s="699" t="s">
        <v>860</v>
      </c>
      <c r="BR204" s="699" t="s">
        <v>860</v>
      </c>
      <c r="BS204" s="699" t="s">
        <v>860</v>
      </c>
      <c r="BT204" s="700" t="s">
        <v>860</v>
      </c>
      <c r="BU204" s="163"/>
    </row>
    <row r="205" spans="2:73" ht="15.75">
      <c r="B205" s="691" t="s">
        <v>820</v>
      </c>
      <c r="C205" s="691" t="s">
        <v>826</v>
      </c>
      <c r="D205" s="691" t="s">
        <v>856</v>
      </c>
      <c r="E205" s="691" t="s">
        <v>822</v>
      </c>
      <c r="F205" s="691" t="s">
        <v>853</v>
      </c>
      <c r="G205" s="691" t="s">
        <v>825</v>
      </c>
      <c r="H205" s="691">
        <v>2013</v>
      </c>
      <c r="I205" s="644" t="s">
        <v>840</v>
      </c>
      <c r="J205" s="644"/>
      <c r="K205" s="633"/>
      <c r="L205" s="698" t="s">
        <v>752</v>
      </c>
      <c r="M205" s="699" t="s">
        <v>752</v>
      </c>
      <c r="N205" s="699" t="s">
        <v>753</v>
      </c>
      <c r="O205" s="699">
        <v>1.1200000000000001</v>
      </c>
      <c r="P205" s="699" t="s">
        <v>753</v>
      </c>
      <c r="Q205" s="699" t="s">
        <v>752</v>
      </c>
      <c r="R205" s="699" t="s">
        <v>752</v>
      </c>
      <c r="S205" s="699" t="s">
        <v>752</v>
      </c>
      <c r="T205" s="699" t="s">
        <v>752</v>
      </c>
      <c r="U205" s="699" t="s">
        <v>752</v>
      </c>
      <c r="V205" s="699" t="s">
        <v>752</v>
      </c>
      <c r="W205" s="699" t="s">
        <v>752</v>
      </c>
      <c r="X205" s="699" t="s">
        <v>752</v>
      </c>
      <c r="Y205" s="699" t="s">
        <v>752</v>
      </c>
      <c r="Z205" s="699" t="s">
        <v>752</v>
      </c>
      <c r="AA205" s="699" t="s">
        <v>752</v>
      </c>
      <c r="AB205" s="699" t="s">
        <v>752</v>
      </c>
      <c r="AC205" s="699" t="s">
        <v>752</v>
      </c>
      <c r="AD205" s="699" t="s">
        <v>752</v>
      </c>
      <c r="AE205" s="699" t="s">
        <v>752</v>
      </c>
      <c r="AF205" s="699" t="s">
        <v>752</v>
      </c>
      <c r="AG205" s="699" t="s">
        <v>752</v>
      </c>
      <c r="AH205" s="699" t="s">
        <v>752</v>
      </c>
      <c r="AI205" s="699" t="s">
        <v>750</v>
      </c>
      <c r="AJ205" s="699" t="s">
        <v>859</v>
      </c>
      <c r="AK205" s="699" t="s">
        <v>859</v>
      </c>
      <c r="AL205" s="699" t="s">
        <v>860</v>
      </c>
      <c r="AM205" s="699" t="s">
        <v>860</v>
      </c>
      <c r="AN205" s="699" t="s">
        <v>860</v>
      </c>
      <c r="AO205" s="700" t="s">
        <v>860</v>
      </c>
      <c r="AP205" s="633"/>
      <c r="AQ205" s="698" t="s">
        <v>752</v>
      </c>
      <c r="AR205" s="699" t="s">
        <v>861</v>
      </c>
      <c r="AS205" s="699" t="s">
        <v>861</v>
      </c>
      <c r="AT205" s="699" t="s">
        <v>751</v>
      </c>
      <c r="AU205" s="699" t="s">
        <v>751</v>
      </c>
      <c r="AV205" s="699" t="s">
        <v>751</v>
      </c>
      <c r="AW205" s="699" t="s">
        <v>751</v>
      </c>
      <c r="AX205" s="699" t="s">
        <v>751</v>
      </c>
      <c r="AY205" s="699" t="s">
        <v>751</v>
      </c>
      <c r="AZ205" s="699" t="s">
        <v>751</v>
      </c>
      <c r="BA205" s="699" t="s">
        <v>751</v>
      </c>
      <c r="BB205" s="699" t="s">
        <v>751</v>
      </c>
      <c r="BC205" s="699" t="s">
        <v>751</v>
      </c>
      <c r="BD205" s="699" t="s">
        <v>751</v>
      </c>
      <c r="BE205" s="699" t="s">
        <v>751</v>
      </c>
      <c r="BF205" s="699" t="s">
        <v>861</v>
      </c>
      <c r="BG205" s="699" t="s">
        <v>861</v>
      </c>
      <c r="BH205" s="699" t="s">
        <v>861</v>
      </c>
      <c r="BI205" s="699" t="s">
        <v>861</v>
      </c>
      <c r="BJ205" s="699" t="s">
        <v>861</v>
      </c>
      <c r="BK205" s="699" t="s">
        <v>861</v>
      </c>
      <c r="BL205" s="699" t="s">
        <v>861</v>
      </c>
      <c r="BM205" s="699" t="s">
        <v>861</v>
      </c>
      <c r="BN205" s="699" t="s">
        <v>861</v>
      </c>
      <c r="BO205" s="699" t="s">
        <v>861</v>
      </c>
      <c r="BP205" s="699" t="s">
        <v>861</v>
      </c>
      <c r="BQ205" s="699" t="s">
        <v>860</v>
      </c>
      <c r="BR205" s="699" t="s">
        <v>860</v>
      </c>
      <c r="BS205" s="699" t="s">
        <v>860</v>
      </c>
      <c r="BT205" s="700" t="s">
        <v>860</v>
      </c>
      <c r="BU205" s="163"/>
    </row>
    <row r="206" spans="2:73" ht="15.75">
      <c r="B206" s="691" t="s">
        <v>820</v>
      </c>
      <c r="C206" s="691" t="s">
        <v>826</v>
      </c>
      <c r="D206" s="691" t="s">
        <v>856</v>
      </c>
      <c r="E206" s="691" t="s">
        <v>822</v>
      </c>
      <c r="F206" s="691" t="s">
        <v>853</v>
      </c>
      <c r="G206" s="691" t="s">
        <v>825</v>
      </c>
      <c r="H206" s="691">
        <v>2014</v>
      </c>
      <c r="I206" s="644" t="s">
        <v>840</v>
      </c>
      <c r="J206" s="644"/>
      <c r="K206" s="633"/>
      <c r="L206" s="698" t="s">
        <v>752</v>
      </c>
      <c r="M206" s="699" t="s">
        <v>752</v>
      </c>
      <c r="N206" s="699" t="s">
        <v>753</v>
      </c>
      <c r="O206" s="699">
        <v>0.56000000000000005</v>
      </c>
      <c r="P206" s="699" t="s">
        <v>753</v>
      </c>
      <c r="Q206" s="699" t="s">
        <v>752</v>
      </c>
      <c r="R206" s="699" t="s">
        <v>752</v>
      </c>
      <c r="S206" s="699" t="s">
        <v>752</v>
      </c>
      <c r="T206" s="699" t="s">
        <v>752</v>
      </c>
      <c r="U206" s="699" t="s">
        <v>752</v>
      </c>
      <c r="V206" s="699" t="s">
        <v>752</v>
      </c>
      <c r="W206" s="699" t="s">
        <v>752</v>
      </c>
      <c r="X206" s="699" t="s">
        <v>752</v>
      </c>
      <c r="Y206" s="699" t="s">
        <v>752</v>
      </c>
      <c r="Z206" s="699" t="s">
        <v>752</v>
      </c>
      <c r="AA206" s="699" t="s">
        <v>752</v>
      </c>
      <c r="AB206" s="699" t="s">
        <v>752</v>
      </c>
      <c r="AC206" s="699" t="s">
        <v>752</v>
      </c>
      <c r="AD206" s="699" t="s">
        <v>752</v>
      </c>
      <c r="AE206" s="699" t="s">
        <v>752</v>
      </c>
      <c r="AF206" s="699" t="s">
        <v>752</v>
      </c>
      <c r="AG206" s="699" t="s">
        <v>752</v>
      </c>
      <c r="AH206" s="699" t="s">
        <v>752</v>
      </c>
      <c r="AI206" s="699" t="s">
        <v>750</v>
      </c>
      <c r="AJ206" s="699" t="s">
        <v>859</v>
      </c>
      <c r="AK206" s="699" t="s">
        <v>859</v>
      </c>
      <c r="AL206" s="699" t="s">
        <v>860</v>
      </c>
      <c r="AM206" s="699" t="s">
        <v>860</v>
      </c>
      <c r="AN206" s="699" t="s">
        <v>860</v>
      </c>
      <c r="AO206" s="700" t="s">
        <v>860</v>
      </c>
      <c r="AP206" s="633"/>
      <c r="AQ206" s="698" t="s">
        <v>752</v>
      </c>
      <c r="AR206" s="699" t="s">
        <v>861</v>
      </c>
      <c r="AS206" s="699" t="s">
        <v>861</v>
      </c>
      <c r="AT206" s="699" t="s">
        <v>751</v>
      </c>
      <c r="AU206" s="699" t="s">
        <v>751</v>
      </c>
      <c r="AV206" s="699" t="s">
        <v>751</v>
      </c>
      <c r="AW206" s="699" t="s">
        <v>751</v>
      </c>
      <c r="AX206" s="699" t="s">
        <v>751</v>
      </c>
      <c r="AY206" s="699" t="s">
        <v>751</v>
      </c>
      <c r="AZ206" s="699" t="s">
        <v>751</v>
      </c>
      <c r="BA206" s="699" t="s">
        <v>751</v>
      </c>
      <c r="BB206" s="699" t="s">
        <v>751</v>
      </c>
      <c r="BC206" s="699" t="s">
        <v>751</v>
      </c>
      <c r="BD206" s="699" t="s">
        <v>751</v>
      </c>
      <c r="BE206" s="699" t="s">
        <v>751</v>
      </c>
      <c r="BF206" s="699" t="s">
        <v>861</v>
      </c>
      <c r="BG206" s="699" t="s">
        <v>861</v>
      </c>
      <c r="BH206" s="699" t="s">
        <v>861</v>
      </c>
      <c r="BI206" s="699" t="s">
        <v>861</v>
      </c>
      <c r="BJ206" s="699" t="s">
        <v>861</v>
      </c>
      <c r="BK206" s="699" t="s">
        <v>861</v>
      </c>
      <c r="BL206" s="699" t="s">
        <v>861</v>
      </c>
      <c r="BM206" s="699" t="s">
        <v>861</v>
      </c>
      <c r="BN206" s="699" t="s">
        <v>861</v>
      </c>
      <c r="BO206" s="699" t="s">
        <v>861</v>
      </c>
      <c r="BP206" s="699" t="s">
        <v>861</v>
      </c>
      <c r="BQ206" s="699" t="s">
        <v>860</v>
      </c>
      <c r="BR206" s="699" t="s">
        <v>860</v>
      </c>
      <c r="BS206" s="699" t="s">
        <v>860</v>
      </c>
      <c r="BT206" s="700" t="s">
        <v>860</v>
      </c>
      <c r="BU206" s="163"/>
    </row>
    <row r="207" spans="2:73" ht="15.75">
      <c r="B207" s="691" t="s">
        <v>820</v>
      </c>
      <c r="C207" s="691" t="s">
        <v>821</v>
      </c>
      <c r="D207" s="691" t="s">
        <v>42</v>
      </c>
      <c r="E207" s="691" t="s">
        <v>822</v>
      </c>
      <c r="F207" s="691" t="s">
        <v>29</v>
      </c>
      <c r="G207" s="691" t="s">
        <v>825</v>
      </c>
      <c r="H207" s="691">
        <v>2006</v>
      </c>
      <c r="I207" s="644" t="s">
        <v>840</v>
      </c>
      <c r="J207" s="644"/>
      <c r="K207" s="633"/>
      <c r="L207" s="698" t="s">
        <v>752</v>
      </c>
      <c r="M207" s="699" t="s">
        <v>752</v>
      </c>
      <c r="N207" s="699" t="s">
        <v>753</v>
      </c>
      <c r="O207" s="699">
        <v>53.02</v>
      </c>
      <c r="P207" s="699" t="s">
        <v>753</v>
      </c>
      <c r="Q207" s="699" t="s">
        <v>752</v>
      </c>
      <c r="R207" s="699" t="s">
        <v>752</v>
      </c>
      <c r="S207" s="699" t="s">
        <v>752</v>
      </c>
      <c r="T207" s="699" t="s">
        <v>752</v>
      </c>
      <c r="U207" s="699" t="s">
        <v>752</v>
      </c>
      <c r="V207" s="699" t="s">
        <v>752</v>
      </c>
      <c r="W207" s="699" t="s">
        <v>752</v>
      </c>
      <c r="X207" s="699" t="s">
        <v>752</v>
      </c>
      <c r="Y207" s="699" t="s">
        <v>752</v>
      </c>
      <c r="Z207" s="699" t="s">
        <v>752</v>
      </c>
      <c r="AA207" s="699" t="s">
        <v>752</v>
      </c>
      <c r="AB207" s="699" t="s">
        <v>752</v>
      </c>
      <c r="AC207" s="699" t="s">
        <v>752</v>
      </c>
      <c r="AD207" s="699" t="s">
        <v>752</v>
      </c>
      <c r="AE207" s="699" t="s">
        <v>752</v>
      </c>
      <c r="AF207" s="699" t="s">
        <v>752</v>
      </c>
      <c r="AG207" s="699" t="s">
        <v>752</v>
      </c>
      <c r="AH207" s="699" t="s">
        <v>752</v>
      </c>
      <c r="AI207" s="699" t="s">
        <v>750</v>
      </c>
      <c r="AJ207" s="699" t="s">
        <v>859</v>
      </c>
      <c r="AK207" s="699" t="s">
        <v>859</v>
      </c>
      <c r="AL207" s="699" t="s">
        <v>860</v>
      </c>
      <c r="AM207" s="699" t="s">
        <v>860</v>
      </c>
      <c r="AN207" s="699" t="s">
        <v>860</v>
      </c>
      <c r="AO207" s="700" t="s">
        <v>860</v>
      </c>
      <c r="AP207" s="633"/>
      <c r="AQ207" s="698" t="s">
        <v>752</v>
      </c>
      <c r="AR207" s="699" t="s">
        <v>861</v>
      </c>
      <c r="AS207" s="699" t="s">
        <v>861</v>
      </c>
      <c r="AT207" s="699">
        <v>31.85</v>
      </c>
      <c r="AU207" s="699" t="s">
        <v>751</v>
      </c>
      <c r="AV207" s="699" t="s">
        <v>751</v>
      </c>
      <c r="AW207" s="699" t="s">
        <v>751</v>
      </c>
      <c r="AX207" s="699" t="s">
        <v>751</v>
      </c>
      <c r="AY207" s="699" t="s">
        <v>751</v>
      </c>
      <c r="AZ207" s="699" t="s">
        <v>751</v>
      </c>
      <c r="BA207" s="699" t="s">
        <v>751</v>
      </c>
      <c r="BB207" s="699" t="s">
        <v>751</v>
      </c>
      <c r="BC207" s="699" t="s">
        <v>751</v>
      </c>
      <c r="BD207" s="699" t="s">
        <v>751</v>
      </c>
      <c r="BE207" s="699" t="s">
        <v>751</v>
      </c>
      <c r="BF207" s="699" t="s">
        <v>861</v>
      </c>
      <c r="BG207" s="699" t="s">
        <v>861</v>
      </c>
      <c r="BH207" s="699" t="s">
        <v>861</v>
      </c>
      <c r="BI207" s="699" t="s">
        <v>861</v>
      </c>
      <c r="BJ207" s="699" t="s">
        <v>861</v>
      </c>
      <c r="BK207" s="699" t="s">
        <v>861</v>
      </c>
      <c r="BL207" s="699" t="s">
        <v>861</v>
      </c>
      <c r="BM207" s="699" t="s">
        <v>861</v>
      </c>
      <c r="BN207" s="699" t="s">
        <v>861</v>
      </c>
      <c r="BO207" s="699" t="s">
        <v>861</v>
      </c>
      <c r="BP207" s="699" t="s">
        <v>861</v>
      </c>
      <c r="BQ207" s="699" t="s">
        <v>860</v>
      </c>
      <c r="BR207" s="699" t="s">
        <v>860</v>
      </c>
      <c r="BS207" s="699" t="s">
        <v>860</v>
      </c>
      <c r="BT207" s="700" t="s">
        <v>860</v>
      </c>
      <c r="BU207" s="163"/>
    </row>
    <row r="208" spans="2:73" ht="15.75">
      <c r="B208" s="691" t="s">
        <v>820</v>
      </c>
      <c r="C208" s="691" t="s">
        <v>821</v>
      </c>
      <c r="D208" s="691" t="s">
        <v>42</v>
      </c>
      <c r="E208" s="691" t="s">
        <v>822</v>
      </c>
      <c r="F208" s="691" t="s">
        <v>29</v>
      </c>
      <c r="G208" s="691" t="s">
        <v>825</v>
      </c>
      <c r="H208" s="691">
        <v>2007</v>
      </c>
      <c r="I208" s="644" t="s">
        <v>840</v>
      </c>
      <c r="J208" s="644"/>
      <c r="K208" s="633"/>
      <c r="L208" s="698" t="s">
        <v>752</v>
      </c>
      <c r="M208" s="699" t="s">
        <v>752</v>
      </c>
      <c r="N208" s="699" t="s">
        <v>753</v>
      </c>
      <c r="O208" s="699">
        <v>155.37</v>
      </c>
      <c r="P208" s="699" t="s">
        <v>753</v>
      </c>
      <c r="Q208" s="699" t="s">
        <v>752</v>
      </c>
      <c r="R208" s="699" t="s">
        <v>752</v>
      </c>
      <c r="S208" s="699" t="s">
        <v>752</v>
      </c>
      <c r="T208" s="699" t="s">
        <v>752</v>
      </c>
      <c r="U208" s="699" t="s">
        <v>752</v>
      </c>
      <c r="V208" s="699" t="s">
        <v>752</v>
      </c>
      <c r="W208" s="699" t="s">
        <v>752</v>
      </c>
      <c r="X208" s="699" t="s">
        <v>752</v>
      </c>
      <c r="Y208" s="699" t="s">
        <v>752</v>
      </c>
      <c r="Z208" s="699" t="s">
        <v>752</v>
      </c>
      <c r="AA208" s="699" t="s">
        <v>752</v>
      </c>
      <c r="AB208" s="699" t="s">
        <v>752</v>
      </c>
      <c r="AC208" s="699" t="s">
        <v>752</v>
      </c>
      <c r="AD208" s="699" t="s">
        <v>752</v>
      </c>
      <c r="AE208" s="699" t="s">
        <v>752</v>
      </c>
      <c r="AF208" s="699" t="s">
        <v>752</v>
      </c>
      <c r="AG208" s="699" t="s">
        <v>752</v>
      </c>
      <c r="AH208" s="699" t="s">
        <v>752</v>
      </c>
      <c r="AI208" s="699" t="s">
        <v>750</v>
      </c>
      <c r="AJ208" s="699" t="s">
        <v>859</v>
      </c>
      <c r="AK208" s="699" t="s">
        <v>859</v>
      </c>
      <c r="AL208" s="699" t="s">
        <v>860</v>
      </c>
      <c r="AM208" s="699" t="s">
        <v>860</v>
      </c>
      <c r="AN208" s="699" t="s">
        <v>860</v>
      </c>
      <c r="AO208" s="700" t="s">
        <v>860</v>
      </c>
      <c r="AP208" s="633"/>
      <c r="AQ208" s="698" t="s">
        <v>752</v>
      </c>
      <c r="AR208" s="699" t="s">
        <v>861</v>
      </c>
      <c r="AS208" s="699" t="s">
        <v>861</v>
      </c>
      <c r="AT208" s="699">
        <v>78.28</v>
      </c>
      <c r="AU208" s="699" t="s">
        <v>751</v>
      </c>
      <c r="AV208" s="699" t="s">
        <v>751</v>
      </c>
      <c r="AW208" s="699" t="s">
        <v>751</v>
      </c>
      <c r="AX208" s="699" t="s">
        <v>751</v>
      </c>
      <c r="AY208" s="699" t="s">
        <v>751</v>
      </c>
      <c r="AZ208" s="699" t="s">
        <v>751</v>
      </c>
      <c r="BA208" s="699" t="s">
        <v>751</v>
      </c>
      <c r="BB208" s="699" t="s">
        <v>751</v>
      </c>
      <c r="BC208" s="699" t="s">
        <v>751</v>
      </c>
      <c r="BD208" s="699" t="s">
        <v>751</v>
      </c>
      <c r="BE208" s="699" t="s">
        <v>751</v>
      </c>
      <c r="BF208" s="699" t="s">
        <v>861</v>
      </c>
      <c r="BG208" s="699" t="s">
        <v>861</v>
      </c>
      <c r="BH208" s="699" t="s">
        <v>861</v>
      </c>
      <c r="BI208" s="699" t="s">
        <v>861</v>
      </c>
      <c r="BJ208" s="699" t="s">
        <v>861</v>
      </c>
      <c r="BK208" s="699" t="s">
        <v>861</v>
      </c>
      <c r="BL208" s="699" t="s">
        <v>861</v>
      </c>
      <c r="BM208" s="699" t="s">
        <v>861</v>
      </c>
      <c r="BN208" s="699" t="s">
        <v>861</v>
      </c>
      <c r="BO208" s="699" t="s">
        <v>861</v>
      </c>
      <c r="BP208" s="699" t="s">
        <v>861</v>
      </c>
      <c r="BQ208" s="699" t="s">
        <v>860</v>
      </c>
      <c r="BR208" s="699" t="s">
        <v>860</v>
      </c>
      <c r="BS208" s="699" t="s">
        <v>860</v>
      </c>
      <c r="BT208" s="700" t="s">
        <v>860</v>
      </c>
      <c r="BU208" s="163"/>
    </row>
    <row r="209" spans="2:73" ht="15.75">
      <c r="B209" s="691" t="s">
        <v>820</v>
      </c>
      <c r="C209" s="691" t="s">
        <v>821</v>
      </c>
      <c r="D209" s="691" t="s">
        <v>42</v>
      </c>
      <c r="E209" s="691" t="s">
        <v>822</v>
      </c>
      <c r="F209" s="691" t="s">
        <v>29</v>
      </c>
      <c r="G209" s="691" t="s">
        <v>825</v>
      </c>
      <c r="H209" s="691">
        <v>2008</v>
      </c>
      <c r="I209" s="644" t="s">
        <v>840</v>
      </c>
      <c r="J209" s="644"/>
      <c r="K209" s="633"/>
      <c r="L209" s="698" t="s">
        <v>752</v>
      </c>
      <c r="M209" s="699" t="s">
        <v>752</v>
      </c>
      <c r="N209" s="699" t="s">
        <v>753</v>
      </c>
      <c r="O209" s="699">
        <v>320.01</v>
      </c>
      <c r="P209" s="699" t="s">
        <v>753</v>
      </c>
      <c r="Q209" s="699" t="s">
        <v>752</v>
      </c>
      <c r="R209" s="699" t="s">
        <v>752</v>
      </c>
      <c r="S209" s="699" t="s">
        <v>752</v>
      </c>
      <c r="T209" s="699" t="s">
        <v>752</v>
      </c>
      <c r="U209" s="699" t="s">
        <v>752</v>
      </c>
      <c r="V209" s="699" t="s">
        <v>752</v>
      </c>
      <c r="W209" s="699" t="s">
        <v>752</v>
      </c>
      <c r="X209" s="699" t="s">
        <v>752</v>
      </c>
      <c r="Y209" s="699" t="s">
        <v>752</v>
      </c>
      <c r="Z209" s="699" t="s">
        <v>752</v>
      </c>
      <c r="AA209" s="699" t="s">
        <v>752</v>
      </c>
      <c r="AB209" s="699" t="s">
        <v>752</v>
      </c>
      <c r="AC209" s="699" t="s">
        <v>752</v>
      </c>
      <c r="AD209" s="699" t="s">
        <v>752</v>
      </c>
      <c r="AE209" s="699" t="s">
        <v>752</v>
      </c>
      <c r="AF209" s="699" t="s">
        <v>752</v>
      </c>
      <c r="AG209" s="699" t="s">
        <v>752</v>
      </c>
      <c r="AH209" s="699" t="s">
        <v>752</v>
      </c>
      <c r="AI209" s="699" t="s">
        <v>750</v>
      </c>
      <c r="AJ209" s="699" t="s">
        <v>859</v>
      </c>
      <c r="AK209" s="699" t="s">
        <v>859</v>
      </c>
      <c r="AL209" s="699" t="s">
        <v>860</v>
      </c>
      <c r="AM209" s="699" t="s">
        <v>860</v>
      </c>
      <c r="AN209" s="699" t="s">
        <v>860</v>
      </c>
      <c r="AO209" s="700" t="s">
        <v>860</v>
      </c>
      <c r="AP209" s="633"/>
      <c r="AQ209" s="698" t="s">
        <v>752</v>
      </c>
      <c r="AR209" s="699" t="s">
        <v>861</v>
      </c>
      <c r="AS209" s="699" t="s">
        <v>861</v>
      </c>
      <c r="AT209" s="699">
        <v>165.03</v>
      </c>
      <c r="AU209" s="699" t="s">
        <v>751</v>
      </c>
      <c r="AV209" s="699" t="s">
        <v>751</v>
      </c>
      <c r="AW209" s="699" t="s">
        <v>751</v>
      </c>
      <c r="AX209" s="699" t="s">
        <v>751</v>
      </c>
      <c r="AY209" s="699" t="s">
        <v>751</v>
      </c>
      <c r="AZ209" s="699" t="s">
        <v>751</v>
      </c>
      <c r="BA209" s="699" t="s">
        <v>751</v>
      </c>
      <c r="BB209" s="699" t="s">
        <v>751</v>
      </c>
      <c r="BC209" s="699" t="s">
        <v>751</v>
      </c>
      <c r="BD209" s="699" t="s">
        <v>751</v>
      </c>
      <c r="BE209" s="699" t="s">
        <v>751</v>
      </c>
      <c r="BF209" s="699" t="s">
        <v>861</v>
      </c>
      <c r="BG209" s="699" t="s">
        <v>861</v>
      </c>
      <c r="BH209" s="699" t="s">
        <v>861</v>
      </c>
      <c r="BI209" s="699" t="s">
        <v>861</v>
      </c>
      <c r="BJ209" s="699" t="s">
        <v>861</v>
      </c>
      <c r="BK209" s="699" t="s">
        <v>861</v>
      </c>
      <c r="BL209" s="699" t="s">
        <v>861</v>
      </c>
      <c r="BM209" s="699" t="s">
        <v>861</v>
      </c>
      <c r="BN209" s="699" t="s">
        <v>861</v>
      </c>
      <c r="BO209" s="699" t="s">
        <v>861</v>
      </c>
      <c r="BP209" s="699" t="s">
        <v>861</v>
      </c>
      <c r="BQ209" s="699" t="s">
        <v>860</v>
      </c>
      <c r="BR209" s="699" t="s">
        <v>860</v>
      </c>
      <c r="BS209" s="699" t="s">
        <v>860</v>
      </c>
      <c r="BT209" s="700" t="s">
        <v>860</v>
      </c>
      <c r="BU209" s="163"/>
    </row>
    <row r="210" spans="2:73" ht="15.75">
      <c r="B210" s="691" t="s">
        <v>820</v>
      </c>
      <c r="C210" s="691" t="s">
        <v>821</v>
      </c>
      <c r="D210" s="691" t="s">
        <v>42</v>
      </c>
      <c r="E210" s="691" t="s">
        <v>822</v>
      </c>
      <c r="F210" s="691" t="s">
        <v>29</v>
      </c>
      <c r="G210" s="691" t="s">
        <v>825</v>
      </c>
      <c r="H210" s="691">
        <v>2009</v>
      </c>
      <c r="I210" s="644" t="s">
        <v>840</v>
      </c>
      <c r="J210" s="644"/>
      <c r="K210" s="633"/>
      <c r="L210" s="698" t="s">
        <v>752</v>
      </c>
      <c r="M210" s="699" t="s">
        <v>752</v>
      </c>
      <c r="N210" s="699" t="s">
        <v>753</v>
      </c>
      <c r="O210" s="699">
        <v>524.92999999999995</v>
      </c>
      <c r="P210" s="699" t="s">
        <v>753</v>
      </c>
      <c r="Q210" s="699" t="s">
        <v>752</v>
      </c>
      <c r="R210" s="699" t="s">
        <v>752</v>
      </c>
      <c r="S210" s="699" t="s">
        <v>752</v>
      </c>
      <c r="T210" s="699" t="s">
        <v>752</v>
      </c>
      <c r="U210" s="699" t="s">
        <v>752</v>
      </c>
      <c r="V210" s="699" t="s">
        <v>752</v>
      </c>
      <c r="W210" s="699" t="s">
        <v>752</v>
      </c>
      <c r="X210" s="699" t="s">
        <v>752</v>
      </c>
      <c r="Y210" s="699" t="s">
        <v>752</v>
      </c>
      <c r="Z210" s="699" t="s">
        <v>752</v>
      </c>
      <c r="AA210" s="699" t="s">
        <v>752</v>
      </c>
      <c r="AB210" s="699" t="s">
        <v>752</v>
      </c>
      <c r="AC210" s="699" t="s">
        <v>752</v>
      </c>
      <c r="AD210" s="699" t="s">
        <v>752</v>
      </c>
      <c r="AE210" s="699" t="s">
        <v>752</v>
      </c>
      <c r="AF210" s="699" t="s">
        <v>752</v>
      </c>
      <c r="AG210" s="699" t="s">
        <v>752</v>
      </c>
      <c r="AH210" s="699" t="s">
        <v>752</v>
      </c>
      <c r="AI210" s="699" t="s">
        <v>750</v>
      </c>
      <c r="AJ210" s="699" t="s">
        <v>859</v>
      </c>
      <c r="AK210" s="699" t="s">
        <v>859</v>
      </c>
      <c r="AL210" s="699" t="s">
        <v>860</v>
      </c>
      <c r="AM210" s="699" t="s">
        <v>860</v>
      </c>
      <c r="AN210" s="699" t="s">
        <v>860</v>
      </c>
      <c r="AO210" s="700" t="s">
        <v>860</v>
      </c>
      <c r="AP210" s="633"/>
      <c r="AQ210" s="698" t="s">
        <v>752</v>
      </c>
      <c r="AR210" s="699" t="s">
        <v>861</v>
      </c>
      <c r="AS210" s="699" t="s">
        <v>861</v>
      </c>
      <c r="AT210" s="699">
        <v>302.58</v>
      </c>
      <c r="AU210" s="699" t="s">
        <v>751</v>
      </c>
      <c r="AV210" s="699" t="s">
        <v>751</v>
      </c>
      <c r="AW210" s="699" t="s">
        <v>751</v>
      </c>
      <c r="AX210" s="699" t="s">
        <v>751</v>
      </c>
      <c r="AY210" s="699" t="s">
        <v>751</v>
      </c>
      <c r="AZ210" s="699" t="s">
        <v>751</v>
      </c>
      <c r="BA210" s="699" t="s">
        <v>751</v>
      </c>
      <c r="BB210" s="699" t="s">
        <v>751</v>
      </c>
      <c r="BC210" s="699" t="s">
        <v>751</v>
      </c>
      <c r="BD210" s="699" t="s">
        <v>751</v>
      </c>
      <c r="BE210" s="699" t="s">
        <v>751</v>
      </c>
      <c r="BF210" s="699" t="s">
        <v>861</v>
      </c>
      <c r="BG210" s="699" t="s">
        <v>861</v>
      </c>
      <c r="BH210" s="699" t="s">
        <v>861</v>
      </c>
      <c r="BI210" s="699" t="s">
        <v>861</v>
      </c>
      <c r="BJ210" s="699" t="s">
        <v>861</v>
      </c>
      <c r="BK210" s="699" t="s">
        <v>861</v>
      </c>
      <c r="BL210" s="699" t="s">
        <v>861</v>
      </c>
      <c r="BM210" s="699" t="s">
        <v>861</v>
      </c>
      <c r="BN210" s="699" t="s">
        <v>861</v>
      </c>
      <c r="BO210" s="699" t="s">
        <v>861</v>
      </c>
      <c r="BP210" s="699" t="s">
        <v>861</v>
      </c>
      <c r="BQ210" s="699" t="s">
        <v>860</v>
      </c>
      <c r="BR210" s="699" t="s">
        <v>860</v>
      </c>
      <c r="BS210" s="699" t="s">
        <v>860</v>
      </c>
      <c r="BT210" s="700" t="s">
        <v>860</v>
      </c>
      <c r="BU210" s="163"/>
    </row>
    <row r="211" spans="2:73" ht="15.75">
      <c r="B211" s="691" t="s">
        <v>820</v>
      </c>
      <c r="C211" s="691" t="s">
        <v>821</v>
      </c>
      <c r="D211" s="691" t="s">
        <v>42</v>
      </c>
      <c r="E211" s="691" t="s">
        <v>822</v>
      </c>
      <c r="F211" s="691" t="s">
        <v>29</v>
      </c>
      <c r="G211" s="691" t="s">
        <v>825</v>
      </c>
      <c r="H211" s="691">
        <v>2010</v>
      </c>
      <c r="I211" s="644" t="s">
        <v>840</v>
      </c>
      <c r="J211" s="644"/>
      <c r="K211" s="633"/>
      <c r="L211" s="698" t="s">
        <v>752</v>
      </c>
      <c r="M211" s="699" t="s">
        <v>752</v>
      </c>
      <c r="N211" s="699" t="s">
        <v>753</v>
      </c>
      <c r="O211" s="699">
        <v>385.65</v>
      </c>
      <c r="P211" s="699" t="s">
        <v>753</v>
      </c>
      <c r="Q211" s="699" t="s">
        <v>752</v>
      </c>
      <c r="R211" s="699" t="s">
        <v>752</v>
      </c>
      <c r="S211" s="699" t="s">
        <v>752</v>
      </c>
      <c r="T211" s="699" t="s">
        <v>752</v>
      </c>
      <c r="U211" s="699" t="s">
        <v>752</v>
      </c>
      <c r="V211" s="699" t="s">
        <v>752</v>
      </c>
      <c r="W211" s="699" t="s">
        <v>752</v>
      </c>
      <c r="X211" s="699" t="s">
        <v>752</v>
      </c>
      <c r="Y211" s="699" t="s">
        <v>752</v>
      </c>
      <c r="Z211" s="699" t="s">
        <v>752</v>
      </c>
      <c r="AA211" s="699" t="s">
        <v>752</v>
      </c>
      <c r="AB211" s="699" t="s">
        <v>752</v>
      </c>
      <c r="AC211" s="699" t="s">
        <v>752</v>
      </c>
      <c r="AD211" s="699" t="s">
        <v>752</v>
      </c>
      <c r="AE211" s="699" t="s">
        <v>752</v>
      </c>
      <c r="AF211" s="699" t="s">
        <v>752</v>
      </c>
      <c r="AG211" s="699" t="s">
        <v>752</v>
      </c>
      <c r="AH211" s="699" t="s">
        <v>752</v>
      </c>
      <c r="AI211" s="699" t="s">
        <v>750</v>
      </c>
      <c r="AJ211" s="699" t="s">
        <v>859</v>
      </c>
      <c r="AK211" s="699" t="s">
        <v>859</v>
      </c>
      <c r="AL211" s="699" t="s">
        <v>860</v>
      </c>
      <c r="AM211" s="699" t="s">
        <v>860</v>
      </c>
      <c r="AN211" s="699" t="s">
        <v>860</v>
      </c>
      <c r="AO211" s="700" t="s">
        <v>860</v>
      </c>
      <c r="AP211" s="633"/>
      <c r="AQ211" s="698" t="s">
        <v>752</v>
      </c>
      <c r="AR211" s="699" t="s">
        <v>861</v>
      </c>
      <c r="AS211" s="699" t="s">
        <v>861</v>
      </c>
      <c r="AT211" s="699">
        <v>187.69</v>
      </c>
      <c r="AU211" s="699" t="s">
        <v>751</v>
      </c>
      <c r="AV211" s="699" t="s">
        <v>751</v>
      </c>
      <c r="AW211" s="699" t="s">
        <v>751</v>
      </c>
      <c r="AX211" s="699" t="s">
        <v>751</v>
      </c>
      <c r="AY211" s="699" t="s">
        <v>751</v>
      </c>
      <c r="AZ211" s="699" t="s">
        <v>751</v>
      </c>
      <c r="BA211" s="699" t="s">
        <v>751</v>
      </c>
      <c r="BB211" s="699" t="s">
        <v>751</v>
      </c>
      <c r="BC211" s="699" t="s">
        <v>751</v>
      </c>
      <c r="BD211" s="699" t="s">
        <v>751</v>
      </c>
      <c r="BE211" s="699" t="s">
        <v>751</v>
      </c>
      <c r="BF211" s="699" t="s">
        <v>861</v>
      </c>
      <c r="BG211" s="699" t="s">
        <v>861</v>
      </c>
      <c r="BH211" s="699" t="s">
        <v>861</v>
      </c>
      <c r="BI211" s="699" t="s">
        <v>861</v>
      </c>
      <c r="BJ211" s="699" t="s">
        <v>861</v>
      </c>
      <c r="BK211" s="699" t="s">
        <v>861</v>
      </c>
      <c r="BL211" s="699" t="s">
        <v>861</v>
      </c>
      <c r="BM211" s="699" t="s">
        <v>861</v>
      </c>
      <c r="BN211" s="699" t="s">
        <v>861</v>
      </c>
      <c r="BO211" s="699" t="s">
        <v>861</v>
      </c>
      <c r="BP211" s="699" t="s">
        <v>861</v>
      </c>
      <c r="BQ211" s="699" t="s">
        <v>860</v>
      </c>
      <c r="BR211" s="699" t="s">
        <v>860</v>
      </c>
      <c r="BS211" s="699" t="s">
        <v>860</v>
      </c>
      <c r="BT211" s="700" t="s">
        <v>860</v>
      </c>
      <c r="BU211" s="163"/>
    </row>
    <row r="212" spans="2:73" ht="15.75">
      <c r="B212" s="691" t="s">
        <v>820</v>
      </c>
      <c r="C212" s="691" t="s">
        <v>821</v>
      </c>
      <c r="D212" s="691" t="s">
        <v>42</v>
      </c>
      <c r="E212" s="691" t="s">
        <v>822</v>
      </c>
      <c r="F212" s="691" t="s">
        <v>29</v>
      </c>
      <c r="G212" s="691" t="s">
        <v>825</v>
      </c>
      <c r="H212" s="691">
        <v>2011</v>
      </c>
      <c r="I212" s="644" t="s">
        <v>840</v>
      </c>
      <c r="J212" s="644"/>
      <c r="K212" s="633"/>
      <c r="L212" s="698" t="s">
        <v>752</v>
      </c>
      <c r="M212" s="699" t="s">
        <v>752</v>
      </c>
      <c r="N212" s="699" t="s">
        <v>753</v>
      </c>
      <c r="O212" s="699">
        <v>672.25</v>
      </c>
      <c r="P212" s="699" t="s">
        <v>753</v>
      </c>
      <c r="Q212" s="699" t="s">
        <v>752</v>
      </c>
      <c r="R212" s="699" t="s">
        <v>752</v>
      </c>
      <c r="S212" s="699" t="s">
        <v>752</v>
      </c>
      <c r="T212" s="699" t="s">
        <v>752</v>
      </c>
      <c r="U212" s="699" t="s">
        <v>752</v>
      </c>
      <c r="V212" s="699" t="s">
        <v>752</v>
      </c>
      <c r="W212" s="699" t="s">
        <v>752</v>
      </c>
      <c r="X212" s="699" t="s">
        <v>752</v>
      </c>
      <c r="Y212" s="699" t="s">
        <v>752</v>
      </c>
      <c r="Z212" s="699" t="s">
        <v>752</v>
      </c>
      <c r="AA212" s="699" t="s">
        <v>752</v>
      </c>
      <c r="AB212" s="699" t="s">
        <v>752</v>
      </c>
      <c r="AC212" s="699" t="s">
        <v>752</v>
      </c>
      <c r="AD212" s="699" t="s">
        <v>752</v>
      </c>
      <c r="AE212" s="699" t="s">
        <v>752</v>
      </c>
      <c r="AF212" s="699" t="s">
        <v>752</v>
      </c>
      <c r="AG212" s="699" t="s">
        <v>752</v>
      </c>
      <c r="AH212" s="699" t="s">
        <v>752</v>
      </c>
      <c r="AI212" s="699" t="s">
        <v>750</v>
      </c>
      <c r="AJ212" s="699" t="s">
        <v>859</v>
      </c>
      <c r="AK212" s="699" t="s">
        <v>859</v>
      </c>
      <c r="AL212" s="699" t="s">
        <v>860</v>
      </c>
      <c r="AM212" s="699" t="s">
        <v>860</v>
      </c>
      <c r="AN212" s="699" t="s">
        <v>860</v>
      </c>
      <c r="AO212" s="700" t="s">
        <v>860</v>
      </c>
      <c r="AP212" s="633"/>
      <c r="AQ212" s="698" t="s">
        <v>752</v>
      </c>
      <c r="AR212" s="699" t="s">
        <v>861</v>
      </c>
      <c r="AS212" s="699" t="s">
        <v>861</v>
      </c>
      <c r="AT212" s="699">
        <v>332.3</v>
      </c>
      <c r="AU212" s="699" t="s">
        <v>751</v>
      </c>
      <c r="AV212" s="699" t="s">
        <v>751</v>
      </c>
      <c r="AW212" s="699" t="s">
        <v>751</v>
      </c>
      <c r="AX212" s="699" t="s">
        <v>751</v>
      </c>
      <c r="AY212" s="699" t="s">
        <v>751</v>
      </c>
      <c r="AZ212" s="699" t="s">
        <v>751</v>
      </c>
      <c r="BA212" s="699" t="s">
        <v>751</v>
      </c>
      <c r="BB212" s="699" t="s">
        <v>751</v>
      </c>
      <c r="BC212" s="699" t="s">
        <v>751</v>
      </c>
      <c r="BD212" s="699" t="s">
        <v>751</v>
      </c>
      <c r="BE212" s="699" t="s">
        <v>751</v>
      </c>
      <c r="BF212" s="699" t="s">
        <v>861</v>
      </c>
      <c r="BG212" s="699" t="s">
        <v>861</v>
      </c>
      <c r="BH212" s="699" t="s">
        <v>861</v>
      </c>
      <c r="BI212" s="699" t="s">
        <v>861</v>
      </c>
      <c r="BJ212" s="699" t="s">
        <v>861</v>
      </c>
      <c r="BK212" s="699" t="s">
        <v>861</v>
      </c>
      <c r="BL212" s="699" t="s">
        <v>861</v>
      </c>
      <c r="BM212" s="699" t="s">
        <v>861</v>
      </c>
      <c r="BN212" s="699" t="s">
        <v>861</v>
      </c>
      <c r="BO212" s="699" t="s">
        <v>861</v>
      </c>
      <c r="BP212" s="699" t="s">
        <v>861</v>
      </c>
      <c r="BQ212" s="699" t="s">
        <v>860</v>
      </c>
      <c r="BR212" s="699" t="s">
        <v>860</v>
      </c>
      <c r="BS212" s="699" t="s">
        <v>860</v>
      </c>
      <c r="BT212" s="700" t="s">
        <v>860</v>
      </c>
      <c r="BU212" s="163"/>
    </row>
    <row r="213" spans="2:73" ht="15.75">
      <c r="B213" s="691" t="s">
        <v>820</v>
      </c>
      <c r="C213" s="691" t="s">
        <v>821</v>
      </c>
      <c r="D213" s="691" t="s">
        <v>42</v>
      </c>
      <c r="E213" s="691" t="s">
        <v>822</v>
      </c>
      <c r="F213" s="691" t="s">
        <v>29</v>
      </c>
      <c r="G213" s="691" t="s">
        <v>825</v>
      </c>
      <c r="H213" s="691">
        <v>2012</v>
      </c>
      <c r="I213" s="644" t="s">
        <v>840</v>
      </c>
      <c r="J213" s="644"/>
      <c r="K213" s="633"/>
      <c r="L213" s="698" t="s">
        <v>752</v>
      </c>
      <c r="M213" s="699" t="s">
        <v>752</v>
      </c>
      <c r="N213" s="699" t="s">
        <v>753</v>
      </c>
      <c r="O213" s="699">
        <v>557.86</v>
      </c>
      <c r="P213" s="699" t="s">
        <v>753</v>
      </c>
      <c r="Q213" s="699" t="s">
        <v>752</v>
      </c>
      <c r="R213" s="699" t="s">
        <v>752</v>
      </c>
      <c r="S213" s="699" t="s">
        <v>752</v>
      </c>
      <c r="T213" s="699" t="s">
        <v>752</v>
      </c>
      <c r="U213" s="699" t="s">
        <v>752</v>
      </c>
      <c r="V213" s="699" t="s">
        <v>752</v>
      </c>
      <c r="W213" s="699" t="s">
        <v>752</v>
      </c>
      <c r="X213" s="699" t="s">
        <v>752</v>
      </c>
      <c r="Y213" s="699" t="s">
        <v>752</v>
      </c>
      <c r="Z213" s="699" t="s">
        <v>752</v>
      </c>
      <c r="AA213" s="699" t="s">
        <v>752</v>
      </c>
      <c r="AB213" s="699" t="s">
        <v>752</v>
      </c>
      <c r="AC213" s="699" t="s">
        <v>752</v>
      </c>
      <c r="AD213" s="699" t="s">
        <v>752</v>
      </c>
      <c r="AE213" s="699" t="s">
        <v>752</v>
      </c>
      <c r="AF213" s="699" t="s">
        <v>752</v>
      </c>
      <c r="AG213" s="699" t="s">
        <v>752</v>
      </c>
      <c r="AH213" s="699" t="s">
        <v>752</v>
      </c>
      <c r="AI213" s="699" t="s">
        <v>750</v>
      </c>
      <c r="AJ213" s="699" t="s">
        <v>859</v>
      </c>
      <c r="AK213" s="699" t="s">
        <v>859</v>
      </c>
      <c r="AL213" s="699" t="s">
        <v>860</v>
      </c>
      <c r="AM213" s="699" t="s">
        <v>860</v>
      </c>
      <c r="AN213" s="699" t="s">
        <v>860</v>
      </c>
      <c r="AO213" s="700" t="s">
        <v>860</v>
      </c>
      <c r="AP213" s="633"/>
      <c r="AQ213" s="698" t="s">
        <v>752</v>
      </c>
      <c r="AR213" s="699" t="s">
        <v>861</v>
      </c>
      <c r="AS213" s="699" t="s">
        <v>861</v>
      </c>
      <c r="AT213" s="699">
        <v>238.11</v>
      </c>
      <c r="AU213" s="699" t="s">
        <v>751</v>
      </c>
      <c r="AV213" s="699" t="s">
        <v>751</v>
      </c>
      <c r="AW213" s="699" t="s">
        <v>751</v>
      </c>
      <c r="AX213" s="699" t="s">
        <v>751</v>
      </c>
      <c r="AY213" s="699" t="s">
        <v>751</v>
      </c>
      <c r="AZ213" s="699" t="s">
        <v>751</v>
      </c>
      <c r="BA213" s="699" t="s">
        <v>751</v>
      </c>
      <c r="BB213" s="699" t="s">
        <v>751</v>
      </c>
      <c r="BC213" s="699" t="s">
        <v>751</v>
      </c>
      <c r="BD213" s="699" t="s">
        <v>751</v>
      </c>
      <c r="BE213" s="699" t="s">
        <v>751</v>
      </c>
      <c r="BF213" s="699" t="s">
        <v>861</v>
      </c>
      <c r="BG213" s="699" t="s">
        <v>861</v>
      </c>
      <c r="BH213" s="699" t="s">
        <v>861</v>
      </c>
      <c r="BI213" s="699" t="s">
        <v>861</v>
      </c>
      <c r="BJ213" s="699" t="s">
        <v>861</v>
      </c>
      <c r="BK213" s="699" t="s">
        <v>861</v>
      </c>
      <c r="BL213" s="699" t="s">
        <v>861</v>
      </c>
      <c r="BM213" s="699" t="s">
        <v>861</v>
      </c>
      <c r="BN213" s="699" t="s">
        <v>861</v>
      </c>
      <c r="BO213" s="699" t="s">
        <v>861</v>
      </c>
      <c r="BP213" s="699" t="s">
        <v>861</v>
      </c>
      <c r="BQ213" s="699" t="s">
        <v>860</v>
      </c>
      <c r="BR213" s="699" t="s">
        <v>860</v>
      </c>
      <c r="BS213" s="699" t="s">
        <v>860</v>
      </c>
      <c r="BT213" s="700" t="s">
        <v>860</v>
      </c>
      <c r="BU213" s="163"/>
    </row>
    <row r="214" spans="2:73" ht="15.75">
      <c r="B214" s="691" t="s">
        <v>820</v>
      </c>
      <c r="C214" s="691" t="s">
        <v>821</v>
      </c>
      <c r="D214" s="691" t="s">
        <v>42</v>
      </c>
      <c r="E214" s="691" t="s">
        <v>822</v>
      </c>
      <c r="F214" s="691" t="s">
        <v>29</v>
      </c>
      <c r="G214" s="691" t="s">
        <v>825</v>
      </c>
      <c r="H214" s="691">
        <v>2013</v>
      </c>
      <c r="I214" s="644" t="s">
        <v>840</v>
      </c>
      <c r="J214" s="644"/>
      <c r="K214" s="633"/>
      <c r="L214" s="698" t="s">
        <v>752</v>
      </c>
      <c r="M214" s="699" t="s">
        <v>752</v>
      </c>
      <c r="N214" s="699" t="s">
        <v>753</v>
      </c>
      <c r="O214" s="699">
        <v>771.41</v>
      </c>
      <c r="P214" s="699" t="s">
        <v>753</v>
      </c>
      <c r="Q214" s="699" t="s">
        <v>752</v>
      </c>
      <c r="R214" s="699" t="s">
        <v>752</v>
      </c>
      <c r="S214" s="699" t="s">
        <v>752</v>
      </c>
      <c r="T214" s="699" t="s">
        <v>752</v>
      </c>
      <c r="U214" s="699" t="s">
        <v>752</v>
      </c>
      <c r="V214" s="699" t="s">
        <v>752</v>
      </c>
      <c r="W214" s="699" t="s">
        <v>752</v>
      </c>
      <c r="X214" s="699" t="s">
        <v>752</v>
      </c>
      <c r="Y214" s="699" t="s">
        <v>752</v>
      </c>
      <c r="Z214" s="699" t="s">
        <v>752</v>
      </c>
      <c r="AA214" s="699" t="s">
        <v>752</v>
      </c>
      <c r="AB214" s="699" t="s">
        <v>752</v>
      </c>
      <c r="AC214" s="699" t="s">
        <v>752</v>
      </c>
      <c r="AD214" s="699" t="s">
        <v>752</v>
      </c>
      <c r="AE214" s="699" t="s">
        <v>752</v>
      </c>
      <c r="AF214" s="699" t="s">
        <v>752</v>
      </c>
      <c r="AG214" s="699" t="s">
        <v>752</v>
      </c>
      <c r="AH214" s="699" t="s">
        <v>752</v>
      </c>
      <c r="AI214" s="699" t="s">
        <v>750</v>
      </c>
      <c r="AJ214" s="699" t="s">
        <v>859</v>
      </c>
      <c r="AK214" s="699" t="s">
        <v>859</v>
      </c>
      <c r="AL214" s="699" t="s">
        <v>860</v>
      </c>
      <c r="AM214" s="699" t="s">
        <v>860</v>
      </c>
      <c r="AN214" s="699" t="s">
        <v>860</v>
      </c>
      <c r="AO214" s="700" t="s">
        <v>860</v>
      </c>
      <c r="AP214" s="633"/>
      <c r="AQ214" s="698" t="s">
        <v>752</v>
      </c>
      <c r="AR214" s="699" t="s">
        <v>861</v>
      </c>
      <c r="AS214" s="699" t="s">
        <v>861</v>
      </c>
      <c r="AT214" s="699">
        <v>174.51</v>
      </c>
      <c r="AU214" s="699" t="s">
        <v>751</v>
      </c>
      <c r="AV214" s="699" t="s">
        <v>751</v>
      </c>
      <c r="AW214" s="699" t="s">
        <v>751</v>
      </c>
      <c r="AX214" s="699" t="s">
        <v>751</v>
      </c>
      <c r="AY214" s="699" t="s">
        <v>751</v>
      </c>
      <c r="AZ214" s="699" t="s">
        <v>751</v>
      </c>
      <c r="BA214" s="699" t="s">
        <v>751</v>
      </c>
      <c r="BB214" s="699" t="s">
        <v>751</v>
      </c>
      <c r="BC214" s="699" t="s">
        <v>751</v>
      </c>
      <c r="BD214" s="699" t="s">
        <v>751</v>
      </c>
      <c r="BE214" s="699" t="s">
        <v>751</v>
      </c>
      <c r="BF214" s="699" t="s">
        <v>861</v>
      </c>
      <c r="BG214" s="699" t="s">
        <v>861</v>
      </c>
      <c r="BH214" s="699" t="s">
        <v>861</v>
      </c>
      <c r="BI214" s="699" t="s">
        <v>861</v>
      </c>
      <c r="BJ214" s="699" t="s">
        <v>861</v>
      </c>
      <c r="BK214" s="699" t="s">
        <v>861</v>
      </c>
      <c r="BL214" s="699" t="s">
        <v>861</v>
      </c>
      <c r="BM214" s="699" t="s">
        <v>861</v>
      </c>
      <c r="BN214" s="699" t="s">
        <v>861</v>
      </c>
      <c r="BO214" s="699" t="s">
        <v>861</v>
      </c>
      <c r="BP214" s="699" t="s">
        <v>861</v>
      </c>
      <c r="BQ214" s="699" t="s">
        <v>860</v>
      </c>
      <c r="BR214" s="699" t="s">
        <v>860</v>
      </c>
      <c r="BS214" s="699" t="s">
        <v>860</v>
      </c>
      <c r="BT214" s="700" t="s">
        <v>860</v>
      </c>
      <c r="BU214" s="163"/>
    </row>
    <row r="215" spans="2:73" ht="15.75">
      <c r="B215" s="691" t="s">
        <v>820</v>
      </c>
      <c r="C215" s="691" t="s">
        <v>821</v>
      </c>
      <c r="D215" s="691" t="s">
        <v>42</v>
      </c>
      <c r="E215" s="691" t="s">
        <v>822</v>
      </c>
      <c r="F215" s="691" t="s">
        <v>29</v>
      </c>
      <c r="G215" s="691" t="s">
        <v>825</v>
      </c>
      <c r="H215" s="691">
        <v>2014</v>
      </c>
      <c r="I215" s="644" t="s">
        <v>840</v>
      </c>
      <c r="J215" s="644"/>
      <c r="K215" s="633"/>
      <c r="L215" s="698" t="s">
        <v>752</v>
      </c>
      <c r="M215" s="699" t="s">
        <v>752</v>
      </c>
      <c r="N215" s="699" t="s">
        <v>753</v>
      </c>
      <c r="O215" s="699">
        <v>1016.17</v>
      </c>
      <c r="P215" s="699" t="s">
        <v>753</v>
      </c>
      <c r="Q215" s="699" t="s">
        <v>752</v>
      </c>
      <c r="R215" s="699" t="s">
        <v>752</v>
      </c>
      <c r="S215" s="699" t="s">
        <v>752</v>
      </c>
      <c r="T215" s="699" t="s">
        <v>752</v>
      </c>
      <c r="U215" s="699" t="s">
        <v>752</v>
      </c>
      <c r="V215" s="699" t="s">
        <v>752</v>
      </c>
      <c r="W215" s="699" t="s">
        <v>752</v>
      </c>
      <c r="X215" s="699" t="s">
        <v>752</v>
      </c>
      <c r="Y215" s="699" t="s">
        <v>752</v>
      </c>
      <c r="Z215" s="699" t="s">
        <v>752</v>
      </c>
      <c r="AA215" s="699" t="s">
        <v>752</v>
      </c>
      <c r="AB215" s="699" t="s">
        <v>752</v>
      </c>
      <c r="AC215" s="699" t="s">
        <v>752</v>
      </c>
      <c r="AD215" s="699" t="s">
        <v>752</v>
      </c>
      <c r="AE215" s="699" t="s">
        <v>752</v>
      </c>
      <c r="AF215" s="699" t="s">
        <v>752</v>
      </c>
      <c r="AG215" s="699" t="s">
        <v>752</v>
      </c>
      <c r="AH215" s="699" t="s">
        <v>752</v>
      </c>
      <c r="AI215" s="699" t="s">
        <v>750</v>
      </c>
      <c r="AJ215" s="699" t="s">
        <v>859</v>
      </c>
      <c r="AK215" s="699" t="s">
        <v>859</v>
      </c>
      <c r="AL215" s="699" t="s">
        <v>860</v>
      </c>
      <c r="AM215" s="699" t="s">
        <v>860</v>
      </c>
      <c r="AN215" s="699" t="s">
        <v>860</v>
      </c>
      <c r="AO215" s="700" t="s">
        <v>860</v>
      </c>
      <c r="AP215" s="633"/>
      <c r="AQ215" s="698" t="s">
        <v>752</v>
      </c>
      <c r="AR215" s="699" t="s">
        <v>861</v>
      </c>
      <c r="AS215" s="699" t="s">
        <v>861</v>
      </c>
      <c r="AT215" s="699" t="s">
        <v>751</v>
      </c>
      <c r="AU215" s="699" t="s">
        <v>751</v>
      </c>
      <c r="AV215" s="699" t="s">
        <v>751</v>
      </c>
      <c r="AW215" s="699" t="s">
        <v>751</v>
      </c>
      <c r="AX215" s="699" t="s">
        <v>751</v>
      </c>
      <c r="AY215" s="699" t="s">
        <v>751</v>
      </c>
      <c r="AZ215" s="699" t="s">
        <v>751</v>
      </c>
      <c r="BA215" s="699" t="s">
        <v>751</v>
      </c>
      <c r="BB215" s="699" t="s">
        <v>751</v>
      </c>
      <c r="BC215" s="699" t="s">
        <v>751</v>
      </c>
      <c r="BD215" s="699" t="s">
        <v>751</v>
      </c>
      <c r="BE215" s="699" t="s">
        <v>751</v>
      </c>
      <c r="BF215" s="699" t="s">
        <v>861</v>
      </c>
      <c r="BG215" s="699" t="s">
        <v>861</v>
      </c>
      <c r="BH215" s="699" t="s">
        <v>861</v>
      </c>
      <c r="BI215" s="699" t="s">
        <v>861</v>
      </c>
      <c r="BJ215" s="699" t="s">
        <v>861</v>
      </c>
      <c r="BK215" s="699" t="s">
        <v>861</v>
      </c>
      <c r="BL215" s="699" t="s">
        <v>861</v>
      </c>
      <c r="BM215" s="699" t="s">
        <v>861</v>
      </c>
      <c r="BN215" s="699" t="s">
        <v>861</v>
      </c>
      <c r="BO215" s="699" t="s">
        <v>861</v>
      </c>
      <c r="BP215" s="699" t="s">
        <v>861</v>
      </c>
      <c r="BQ215" s="699" t="s">
        <v>860</v>
      </c>
      <c r="BR215" s="699" t="s">
        <v>860</v>
      </c>
      <c r="BS215" s="699" t="s">
        <v>860</v>
      </c>
      <c r="BT215" s="700" t="s">
        <v>860</v>
      </c>
      <c r="BU215" s="163"/>
    </row>
    <row r="216" spans="2:73" ht="15.75">
      <c r="B216" s="691" t="s">
        <v>820</v>
      </c>
      <c r="C216" s="691" t="s">
        <v>830</v>
      </c>
      <c r="D216" s="691" t="s">
        <v>9</v>
      </c>
      <c r="E216" s="691" t="s">
        <v>822</v>
      </c>
      <c r="F216" s="691" t="s">
        <v>830</v>
      </c>
      <c r="G216" s="691" t="s">
        <v>825</v>
      </c>
      <c r="H216" s="691">
        <v>2014</v>
      </c>
      <c r="I216" s="644" t="s">
        <v>840</v>
      </c>
      <c r="J216" s="644"/>
      <c r="K216" s="633"/>
      <c r="L216" s="698" t="s">
        <v>752</v>
      </c>
      <c r="M216" s="699" t="s">
        <v>752</v>
      </c>
      <c r="N216" s="699" t="s">
        <v>753</v>
      </c>
      <c r="O216" s="699">
        <v>17093.41</v>
      </c>
      <c r="P216" s="699" t="s">
        <v>753</v>
      </c>
      <c r="Q216" s="699" t="s">
        <v>752</v>
      </c>
      <c r="R216" s="699" t="s">
        <v>752</v>
      </c>
      <c r="S216" s="699" t="s">
        <v>752</v>
      </c>
      <c r="T216" s="699" t="s">
        <v>752</v>
      </c>
      <c r="U216" s="699" t="s">
        <v>752</v>
      </c>
      <c r="V216" s="699" t="s">
        <v>752</v>
      </c>
      <c r="W216" s="699" t="s">
        <v>752</v>
      </c>
      <c r="X216" s="699" t="s">
        <v>752</v>
      </c>
      <c r="Y216" s="699" t="s">
        <v>752</v>
      </c>
      <c r="Z216" s="699" t="s">
        <v>752</v>
      </c>
      <c r="AA216" s="699" t="s">
        <v>752</v>
      </c>
      <c r="AB216" s="699" t="s">
        <v>752</v>
      </c>
      <c r="AC216" s="699" t="s">
        <v>752</v>
      </c>
      <c r="AD216" s="699" t="s">
        <v>752</v>
      </c>
      <c r="AE216" s="699" t="s">
        <v>752</v>
      </c>
      <c r="AF216" s="699" t="s">
        <v>752</v>
      </c>
      <c r="AG216" s="699" t="s">
        <v>752</v>
      </c>
      <c r="AH216" s="699" t="s">
        <v>752</v>
      </c>
      <c r="AI216" s="699" t="s">
        <v>750</v>
      </c>
      <c r="AJ216" s="699" t="s">
        <v>859</v>
      </c>
      <c r="AK216" s="699" t="s">
        <v>859</v>
      </c>
      <c r="AL216" s="699" t="s">
        <v>860</v>
      </c>
      <c r="AM216" s="699" t="s">
        <v>860</v>
      </c>
      <c r="AN216" s="699" t="s">
        <v>860</v>
      </c>
      <c r="AO216" s="700" t="s">
        <v>860</v>
      </c>
      <c r="AP216" s="633"/>
      <c r="AQ216" s="698" t="s">
        <v>752</v>
      </c>
      <c r="AR216" s="699" t="s">
        <v>861</v>
      </c>
      <c r="AS216" s="699" t="s">
        <v>861</v>
      </c>
      <c r="AT216" s="699" t="s">
        <v>751</v>
      </c>
      <c r="AU216" s="699" t="s">
        <v>751</v>
      </c>
      <c r="AV216" s="699" t="s">
        <v>751</v>
      </c>
      <c r="AW216" s="699" t="s">
        <v>751</v>
      </c>
      <c r="AX216" s="699" t="s">
        <v>751</v>
      </c>
      <c r="AY216" s="699" t="s">
        <v>751</v>
      </c>
      <c r="AZ216" s="699" t="s">
        <v>751</v>
      </c>
      <c r="BA216" s="699" t="s">
        <v>751</v>
      </c>
      <c r="BB216" s="699" t="s">
        <v>751</v>
      </c>
      <c r="BC216" s="699" t="s">
        <v>751</v>
      </c>
      <c r="BD216" s="699" t="s">
        <v>751</v>
      </c>
      <c r="BE216" s="699" t="s">
        <v>751</v>
      </c>
      <c r="BF216" s="699" t="s">
        <v>861</v>
      </c>
      <c r="BG216" s="699" t="s">
        <v>861</v>
      </c>
      <c r="BH216" s="699" t="s">
        <v>861</v>
      </c>
      <c r="BI216" s="699" t="s">
        <v>861</v>
      </c>
      <c r="BJ216" s="699" t="s">
        <v>861</v>
      </c>
      <c r="BK216" s="699" t="s">
        <v>861</v>
      </c>
      <c r="BL216" s="699" t="s">
        <v>861</v>
      </c>
      <c r="BM216" s="699" t="s">
        <v>861</v>
      </c>
      <c r="BN216" s="699" t="s">
        <v>861</v>
      </c>
      <c r="BO216" s="699" t="s">
        <v>861</v>
      </c>
      <c r="BP216" s="699" t="s">
        <v>861</v>
      </c>
      <c r="BQ216" s="699" t="s">
        <v>860</v>
      </c>
      <c r="BR216" s="699" t="s">
        <v>860</v>
      </c>
      <c r="BS216" s="699" t="s">
        <v>860</v>
      </c>
      <c r="BT216" s="700" t="s">
        <v>860</v>
      </c>
      <c r="BU216" s="163"/>
    </row>
    <row r="217" spans="2:73" ht="15.75">
      <c r="B217" s="691" t="s">
        <v>820</v>
      </c>
      <c r="C217" s="691" t="s">
        <v>830</v>
      </c>
      <c r="D217" s="691" t="s">
        <v>858</v>
      </c>
      <c r="E217" s="691" t="s">
        <v>822</v>
      </c>
      <c r="F217" s="691" t="s">
        <v>830</v>
      </c>
      <c r="G217" s="691" t="s">
        <v>823</v>
      </c>
      <c r="H217" s="691">
        <v>2012</v>
      </c>
      <c r="I217" s="644" t="s">
        <v>840</v>
      </c>
      <c r="J217" s="644"/>
      <c r="K217" s="633"/>
      <c r="L217" s="698" t="s">
        <v>752</v>
      </c>
      <c r="M217" s="699">
        <v>6.65</v>
      </c>
      <c r="N217" s="699">
        <v>5.87</v>
      </c>
      <c r="O217" s="699">
        <v>5.87</v>
      </c>
      <c r="P217" s="699">
        <v>5.87</v>
      </c>
      <c r="Q217" s="699">
        <v>5.87</v>
      </c>
      <c r="R217" s="699">
        <v>5.87</v>
      </c>
      <c r="S217" s="699">
        <v>6.65</v>
      </c>
      <c r="T217" s="699">
        <v>6.65</v>
      </c>
      <c r="U217" s="699">
        <v>6.65</v>
      </c>
      <c r="V217" s="699">
        <v>6.65</v>
      </c>
      <c r="W217" s="699">
        <v>2.41</v>
      </c>
      <c r="X217" s="699">
        <v>2.41</v>
      </c>
      <c r="Y217" s="699">
        <v>2.41</v>
      </c>
      <c r="Z217" s="699">
        <v>2.41</v>
      </c>
      <c r="AA217" s="699">
        <v>2.41</v>
      </c>
      <c r="AB217" s="699" t="s">
        <v>752</v>
      </c>
      <c r="AC217" s="699" t="s">
        <v>752</v>
      </c>
      <c r="AD217" s="699" t="s">
        <v>752</v>
      </c>
      <c r="AE217" s="699" t="s">
        <v>752</v>
      </c>
      <c r="AF217" s="699" t="s">
        <v>752</v>
      </c>
      <c r="AG217" s="699" t="s">
        <v>752</v>
      </c>
      <c r="AH217" s="699" t="s">
        <v>752</v>
      </c>
      <c r="AI217" s="699" t="s">
        <v>750</v>
      </c>
      <c r="AJ217" s="699" t="s">
        <v>859</v>
      </c>
      <c r="AK217" s="699" t="s">
        <v>859</v>
      </c>
      <c r="AL217" s="699" t="s">
        <v>860</v>
      </c>
      <c r="AM217" s="699" t="s">
        <v>860</v>
      </c>
      <c r="AN217" s="699" t="s">
        <v>860</v>
      </c>
      <c r="AO217" s="700" t="s">
        <v>860</v>
      </c>
      <c r="AP217" s="633"/>
      <c r="AQ217" s="698" t="s">
        <v>752</v>
      </c>
      <c r="AR217" s="699">
        <v>5452.46</v>
      </c>
      <c r="AS217" s="699">
        <v>3877.82</v>
      </c>
      <c r="AT217" s="699">
        <v>3877.82</v>
      </c>
      <c r="AU217" s="699">
        <v>3877.82</v>
      </c>
      <c r="AV217" s="699">
        <v>3877.82</v>
      </c>
      <c r="AW217" s="699">
        <v>3877.82</v>
      </c>
      <c r="AX217" s="699">
        <v>5452.46</v>
      </c>
      <c r="AY217" s="699">
        <v>5452.46</v>
      </c>
      <c r="AZ217" s="699">
        <v>5452.46</v>
      </c>
      <c r="BA217" s="699">
        <v>5452.46</v>
      </c>
      <c r="BB217" s="699">
        <v>2543.21</v>
      </c>
      <c r="BC217" s="699">
        <v>2543.21</v>
      </c>
      <c r="BD217" s="699">
        <v>2543.21</v>
      </c>
      <c r="BE217" s="699">
        <v>2543.21</v>
      </c>
      <c r="BF217" s="699">
        <v>2543.21</v>
      </c>
      <c r="BG217" s="699" t="s">
        <v>861</v>
      </c>
      <c r="BH217" s="699" t="s">
        <v>861</v>
      </c>
      <c r="BI217" s="699" t="s">
        <v>861</v>
      </c>
      <c r="BJ217" s="699" t="s">
        <v>861</v>
      </c>
      <c r="BK217" s="699" t="s">
        <v>861</v>
      </c>
      <c r="BL217" s="699" t="s">
        <v>861</v>
      </c>
      <c r="BM217" s="699" t="s">
        <v>861</v>
      </c>
      <c r="BN217" s="699" t="s">
        <v>861</v>
      </c>
      <c r="BO217" s="699" t="s">
        <v>861</v>
      </c>
      <c r="BP217" s="699" t="s">
        <v>861</v>
      </c>
      <c r="BQ217" s="699" t="s">
        <v>860</v>
      </c>
      <c r="BR217" s="699" t="s">
        <v>860</v>
      </c>
      <c r="BS217" s="699" t="s">
        <v>860</v>
      </c>
      <c r="BT217" s="700" t="s">
        <v>860</v>
      </c>
      <c r="BU217" s="163"/>
    </row>
    <row r="218" spans="2:73" ht="15.75">
      <c r="B218" s="691" t="s">
        <v>820</v>
      </c>
      <c r="C218" s="691" t="s">
        <v>830</v>
      </c>
      <c r="D218" s="691" t="s">
        <v>858</v>
      </c>
      <c r="E218" s="691" t="s">
        <v>822</v>
      </c>
      <c r="F218" s="691" t="s">
        <v>830</v>
      </c>
      <c r="G218" s="691" t="s">
        <v>823</v>
      </c>
      <c r="H218" s="691">
        <v>2013</v>
      </c>
      <c r="I218" s="644" t="s">
        <v>840</v>
      </c>
      <c r="J218" s="644"/>
      <c r="K218" s="633"/>
      <c r="L218" s="698" t="s">
        <v>752</v>
      </c>
      <c r="M218" s="699" t="s">
        <v>752</v>
      </c>
      <c r="N218" s="699">
        <v>-20.56</v>
      </c>
      <c r="O218" s="699">
        <v>-14.52</v>
      </c>
      <c r="P218" s="699">
        <v>-14.52</v>
      </c>
      <c r="Q218" s="699">
        <v>-14.7</v>
      </c>
      <c r="R218" s="699">
        <v>-8.65</v>
      </c>
      <c r="S218" s="699">
        <v>3.39</v>
      </c>
      <c r="T218" s="699">
        <v>3.39</v>
      </c>
      <c r="U218" s="699">
        <v>3.39</v>
      </c>
      <c r="V218" s="699">
        <v>3.39</v>
      </c>
      <c r="W218" s="699">
        <v>3.39</v>
      </c>
      <c r="X218" s="699">
        <v>3.39</v>
      </c>
      <c r="Y218" s="699">
        <v>3.39</v>
      </c>
      <c r="Z218" s="699">
        <v>3.39</v>
      </c>
      <c r="AA218" s="699">
        <v>3.39</v>
      </c>
      <c r="AB218" s="699">
        <v>3.39</v>
      </c>
      <c r="AC218" s="699" t="s">
        <v>752</v>
      </c>
      <c r="AD218" s="699" t="s">
        <v>752</v>
      </c>
      <c r="AE218" s="699" t="s">
        <v>752</v>
      </c>
      <c r="AF218" s="699" t="s">
        <v>752</v>
      </c>
      <c r="AG218" s="699" t="s">
        <v>752</v>
      </c>
      <c r="AH218" s="699" t="s">
        <v>752</v>
      </c>
      <c r="AI218" s="699" t="s">
        <v>750</v>
      </c>
      <c r="AJ218" s="699" t="s">
        <v>859</v>
      </c>
      <c r="AK218" s="699" t="s">
        <v>859</v>
      </c>
      <c r="AL218" s="699" t="s">
        <v>860</v>
      </c>
      <c r="AM218" s="699" t="s">
        <v>860</v>
      </c>
      <c r="AN218" s="699" t="s">
        <v>860</v>
      </c>
      <c r="AO218" s="700" t="s">
        <v>860</v>
      </c>
      <c r="AP218" s="633"/>
      <c r="AQ218" s="698" t="s">
        <v>752</v>
      </c>
      <c r="AR218" s="699" t="s">
        <v>861</v>
      </c>
      <c r="AS218" s="699">
        <v>-153585.60000000001</v>
      </c>
      <c r="AT218" s="699">
        <v>-101619.24</v>
      </c>
      <c r="AU218" s="699">
        <v>-101619.24</v>
      </c>
      <c r="AV218" s="699">
        <v>-112086.93</v>
      </c>
      <c r="AW218" s="699">
        <v>-60120.57</v>
      </c>
      <c r="AX218" s="699">
        <v>12574.8</v>
      </c>
      <c r="AY218" s="699">
        <v>12574.8</v>
      </c>
      <c r="AZ218" s="699">
        <v>12574.8</v>
      </c>
      <c r="BA218" s="699">
        <v>12574.8</v>
      </c>
      <c r="BB218" s="699">
        <v>12574.8</v>
      </c>
      <c r="BC218" s="699">
        <v>12574.8</v>
      </c>
      <c r="BD218" s="699">
        <v>12574.8</v>
      </c>
      <c r="BE218" s="699">
        <v>12574.8</v>
      </c>
      <c r="BF218" s="699">
        <v>12574.8</v>
      </c>
      <c r="BG218" s="699">
        <v>12574.8</v>
      </c>
      <c r="BH218" s="699" t="s">
        <v>861</v>
      </c>
      <c r="BI218" s="699" t="s">
        <v>861</v>
      </c>
      <c r="BJ218" s="699" t="s">
        <v>861</v>
      </c>
      <c r="BK218" s="699" t="s">
        <v>861</v>
      </c>
      <c r="BL218" s="699" t="s">
        <v>861</v>
      </c>
      <c r="BM218" s="699" t="s">
        <v>861</v>
      </c>
      <c r="BN218" s="699" t="s">
        <v>861</v>
      </c>
      <c r="BO218" s="699" t="s">
        <v>861</v>
      </c>
      <c r="BP218" s="699" t="s">
        <v>861</v>
      </c>
      <c r="BQ218" s="699" t="s">
        <v>860</v>
      </c>
      <c r="BR218" s="699" t="s">
        <v>860</v>
      </c>
      <c r="BS218" s="699" t="s">
        <v>860</v>
      </c>
      <c r="BT218" s="700" t="s">
        <v>860</v>
      </c>
      <c r="BU218" s="163"/>
    </row>
    <row r="219" spans="2:73" ht="15.75">
      <c r="B219" s="691" t="s">
        <v>820</v>
      </c>
      <c r="C219" s="691" t="s">
        <v>830</v>
      </c>
      <c r="D219" s="691" t="s">
        <v>858</v>
      </c>
      <c r="E219" s="691" t="s">
        <v>822</v>
      </c>
      <c r="F219" s="691" t="s">
        <v>830</v>
      </c>
      <c r="G219" s="691" t="s">
        <v>823</v>
      </c>
      <c r="H219" s="691">
        <v>2014</v>
      </c>
      <c r="I219" s="644" t="s">
        <v>840</v>
      </c>
      <c r="J219" s="644"/>
      <c r="K219" s="633"/>
      <c r="L219" s="698" t="s">
        <v>752</v>
      </c>
      <c r="M219" s="699" t="s">
        <v>752</v>
      </c>
      <c r="N219" s="699" t="s">
        <v>753</v>
      </c>
      <c r="O219" s="699">
        <v>41.09</v>
      </c>
      <c r="P219" s="699">
        <v>41.09</v>
      </c>
      <c r="Q219" s="699">
        <v>40.76</v>
      </c>
      <c r="R219" s="699">
        <v>40.76</v>
      </c>
      <c r="S219" s="699">
        <v>40.76</v>
      </c>
      <c r="T219" s="699">
        <v>40.76</v>
      </c>
      <c r="U219" s="699">
        <v>40.76</v>
      </c>
      <c r="V219" s="699">
        <v>40.76</v>
      </c>
      <c r="W219" s="699">
        <v>40.76</v>
      </c>
      <c r="X219" s="699">
        <v>40.76</v>
      </c>
      <c r="Y219" s="699">
        <v>40.76</v>
      </c>
      <c r="Z219" s="699">
        <v>38.520000000000003</v>
      </c>
      <c r="AA219" s="699">
        <v>25</v>
      </c>
      <c r="AB219" s="699">
        <v>25</v>
      </c>
      <c r="AC219" s="699">
        <v>25</v>
      </c>
      <c r="AD219" s="699" t="s">
        <v>752</v>
      </c>
      <c r="AE219" s="699" t="s">
        <v>752</v>
      </c>
      <c r="AF219" s="699" t="s">
        <v>752</v>
      </c>
      <c r="AG219" s="699" t="s">
        <v>752</v>
      </c>
      <c r="AH219" s="699" t="s">
        <v>752</v>
      </c>
      <c r="AI219" s="699" t="s">
        <v>750</v>
      </c>
      <c r="AJ219" s="699" t="s">
        <v>859</v>
      </c>
      <c r="AK219" s="699" t="s">
        <v>859</v>
      </c>
      <c r="AL219" s="699" t="s">
        <v>860</v>
      </c>
      <c r="AM219" s="699" t="s">
        <v>860</v>
      </c>
      <c r="AN219" s="699" t="s">
        <v>860</v>
      </c>
      <c r="AO219" s="700" t="s">
        <v>860</v>
      </c>
      <c r="AP219" s="633"/>
      <c r="AQ219" s="698" t="s">
        <v>752</v>
      </c>
      <c r="AR219" s="699" t="s">
        <v>861</v>
      </c>
      <c r="AS219" s="699" t="s">
        <v>861</v>
      </c>
      <c r="AT219" s="699">
        <v>1056691.7</v>
      </c>
      <c r="AU219" s="699">
        <v>1056691.7</v>
      </c>
      <c r="AV219" s="699">
        <v>1055204.76</v>
      </c>
      <c r="AW219" s="699">
        <v>1055204.76</v>
      </c>
      <c r="AX219" s="699">
        <v>1055204.76</v>
      </c>
      <c r="AY219" s="699">
        <v>1055204.76</v>
      </c>
      <c r="AZ219" s="699">
        <v>1055204.76</v>
      </c>
      <c r="BA219" s="699">
        <v>1055204.76</v>
      </c>
      <c r="BB219" s="699">
        <v>1055204.76</v>
      </c>
      <c r="BC219" s="699">
        <v>1055204.76</v>
      </c>
      <c r="BD219" s="699">
        <v>1055204.76</v>
      </c>
      <c r="BE219" s="699">
        <v>1042262.9</v>
      </c>
      <c r="BF219" s="699">
        <v>635665.36</v>
      </c>
      <c r="BG219" s="699">
        <v>635665.36</v>
      </c>
      <c r="BH219" s="699">
        <v>635665.36</v>
      </c>
      <c r="BI219" s="699" t="s">
        <v>861</v>
      </c>
      <c r="BJ219" s="699" t="s">
        <v>861</v>
      </c>
      <c r="BK219" s="699" t="s">
        <v>861</v>
      </c>
      <c r="BL219" s="699" t="s">
        <v>861</v>
      </c>
      <c r="BM219" s="699" t="s">
        <v>861</v>
      </c>
      <c r="BN219" s="699" t="s">
        <v>861</v>
      </c>
      <c r="BO219" s="699" t="s">
        <v>861</v>
      </c>
      <c r="BP219" s="699" t="s">
        <v>861</v>
      </c>
      <c r="BQ219" s="699" t="s">
        <v>860</v>
      </c>
      <c r="BR219" s="699" t="s">
        <v>860</v>
      </c>
      <c r="BS219" s="699" t="s">
        <v>860</v>
      </c>
      <c r="BT219" s="700" t="s">
        <v>860</v>
      </c>
      <c r="BU219" s="163"/>
    </row>
    <row r="220" spans="2:73" ht="15.75">
      <c r="B220" s="691"/>
      <c r="C220" s="691" t="s">
        <v>95</v>
      </c>
      <c r="D220" s="691"/>
      <c r="E220" s="691"/>
      <c r="F220" s="691"/>
      <c r="G220" s="691"/>
      <c r="H220" s="691"/>
      <c r="I220" s="644"/>
      <c r="J220" s="644"/>
      <c r="K220" s="633"/>
      <c r="L220" s="698"/>
      <c r="M220" s="699"/>
      <c r="N220" s="699"/>
      <c r="O220" s="699"/>
      <c r="P220" s="699">
        <v>38</v>
      </c>
      <c r="Q220" s="699">
        <v>37</v>
      </c>
      <c r="R220" s="699">
        <v>37</v>
      </c>
      <c r="S220" s="699">
        <v>37</v>
      </c>
      <c r="T220" s="699">
        <v>37</v>
      </c>
      <c r="U220" s="699">
        <v>37</v>
      </c>
      <c r="V220" s="699">
        <v>37</v>
      </c>
      <c r="W220" s="699">
        <v>37</v>
      </c>
      <c r="X220" s="699">
        <v>37</v>
      </c>
      <c r="Y220" s="699">
        <v>37</v>
      </c>
      <c r="Z220" s="699">
        <v>32</v>
      </c>
      <c r="AA220" s="699">
        <v>32</v>
      </c>
      <c r="AB220" s="699">
        <v>32</v>
      </c>
      <c r="AC220" s="699">
        <v>32</v>
      </c>
      <c r="AD220" s="699">
        <v>32</v>
      </c>
      <c r="AE220" s="699">
        <v>32</v>
      </c>
      <c r="AF220" s="699">
        <v>13</v>
      </c>
      <c r="AG220" s="699">
        <v>13</v>
      </c>
      <c r="AH220" s="699">
        <v>13</v>
      </c>
      <c r="AI220" s="699">
        <v>13</v>
      </c>
      <c r="AJ220" s="699">
        <v>0</v>
      </c>
      <c r="AK220" s="699">
        <v>0</v>
      </c>
      <c r="AL220" s="699">
        <v>0</v>
      </c>
      <c r="AM220" s="699">
        <v>0</v>
      </c>
      <c r="AN220" s="699">
        <v>0</v>
      </c>
      <c r="AO220" s="700">
        <v>0</v>
      </c>
      <c r="AP220" s="633"/>
      <c r="AQ220" s="698"/>
      <c r="AR220" s="699"/>
      <c r="AS220" s="699"/>
      <c r="AT220" s="699"/>
      <c r="AU220" s="699">
        <v>585232</v>
      </c>
      <c r="AV220" s="699">
        <v>580190</v>
      </c>
      <c r="AW220" s="699">
        <v>580190</v>
      </c>
      <c r="AX220" s="699">
        <v>580190</v>
      </c>
      <c r="AY220" s="699">
        <v>580190</v>
      </c>
      <c r="AZ220" s="699">
        <v>580190</v>
      </c>
      <c r="BA220" s="699">
        <v>580190</v>
      </c>
      <c r="BB220" s="699">
        <v>580033</v>
      </c>
      <c r="BC220" s="699">
        <v>580033</v>
      </c>
      <c r="BD220" s="699">
        <v>580033</v>
      </c>
      <c r="BE220" s="699">
        <v>518769</v>
      </c>
      <c r="BF220" s="699">
        <v>516204</v>
      </c>
      <c r="BG220" s="699">
        <v>516204</v>
      </c>
      <c r="BH220" s="699">
        <v>515276</v>
      </c>
      <c r="BI220" s="699">
        <v>515276</v>
      </c>
      <c r="BJ220" s="699">
        <v>515003</v>
      </c>
      <c r="BK220" s="699">
        <v>202745</v>
      </c>
      <c r="BL220" s="699">
        <v>202745</v>
      </c>
      <c r="BM220" s="699">
        <v>202745</v>
      </c>
      <c r="BN220" s="699">
        <v>202745</v>
      </c>
      <c r="BO220" s="699">
        <v>0</v>
      </c>
      <c r="BP220" s="699">
        <v>0</v>
      </c>
      <c r="BQ220" s="699">
        <v>0</v>
      </c>
      <c r="BR220" s="699">
        <v>0</v>
      </c>
      <c r="BS220" s="699">
        <v>0</v>
      </c>
      <c r="BT220" s="700">
        <v>0</v>
      </c>
      <c r="BU220" s="163"/>
    </row>
    <row r="221" spans="2:73" ht="15.75">
      <c r="B221" s="691"/>
      <c r="C221" s="691" t="s">
        <v>96</v>
      </c>
      <c r="D221" s="691"/>
      <c r="E221" s="691"/>
      <c r="F221" s="691"/>
      <c r="G221" s="691"/>
      <c r="H221" s="691"/>
      <c r="I221" s="644"/>
      <c r="J221" s="644"/>
      <c r="K221" s="633"/>
      <c r="L221" s="698"/>
      <c r="M221" s="699"/>
      <c r="N221" s="699"/>
      <c r="O221" s="699"/>
      <c r="P221" s="699">
        <v>102</v>
      </c>
      <c r="Q221" s="699">
        <v>99</v>
      </c>
      <c r="R221" s="699">
        <v>99</v>
      </c>
      <c r="S221" s="699">
        <v>99</v>
      </c>
      <c r="T221" s="699">
        <v>99</v>
      </c>
      <c r="U221" s="699">
        <v>99</v>
      </c>
      <c r="V221" s="699">
        <v>99</v>
      </c>
      <c r="W221" s="699">
        <v>99</v>
      </c>
      <c r="X221" s="699">
        <v>99</v>
      </c>
      <c r="Y221" s="699">
        <v>99</v>
      </c>
      <c r="Z221" s="699">
        <v>74</v>
      </c>
      <c r="AA221" s="699">
        <v>64</v>
      </c>
      <c r="AB221" s="699">
        <v>64</v>
      </c>
      <c r="AC221" s="699">
        <v>64</v>
      </c>
      <c r="AD221" s="699">
        <v>64</v>
      </c>
      <c r="AE221" s="699">
        <v>64</v>
      </c>
      <c r="AF221" s="699">
        <v>43</v>
      </c>
      <c r="AG221" s="699">
        <v>43</v>
      </c>
      <c r="AH221" s="699">
        <v>43</v>
      </c>
      <c r="AI221" s="699">
        <v>43</v>
      </c>
      <c r="AJ221" s="699">
        <v>0</v>
      </c>
      <c r="AK221" s="699">
        <v>0</v>
      </c>
      <c r="AL221" s="699">
        <v>0</v>
      </c>
      <c r="AM221" s="699">
        <v>0</v>
      </c>
      <c r="AN221" s="699">
        <v>0</v>
      </c>
      <c r="AO221" s="700">
        <v>0</v>
      </c>
      <c r="AP221" s="633"/>
      <c r="AQ221" s="698"/>
      <c r="AR221" s="699"/>
      <c r="AS221" s="699"/>
      <c r="AT221" s="699"/>
      <c r="AU221" s="699">
        <v>1375807</v>
      </c>
      <c r="AV221" s="699">
        <v>1328446</v>
      </c>
      <c r="AW221" s="699">
        <v>1328446</v>
      </c>
      <c r="AX221" s="699">
        <v>1328446</v>
      </c>
      <c r="AY221" s="699">
        <v>1328446</v>
      </c>
      <c r="AZ221" s="699">
        <v>1328446</v>
      </c>
      <c r="BA221" s="699">
        <v>1328446</v>
      </c>
      <c r="BB221" s="699">
        <v>1328446</v>
      </c>
      <c r="BC221" s="699">
        <v>1328446</v>
      </c>
      <c r="BD221" s="699">
        <v>1328446</v>
      </c>
      <c r="BE221" s="699">
        <v>1178266</v>
      </c>
      <c r="BF221" s="699">
        <v>1018592</v>
      </c>
      <c r="BG221" s="699">
        <v>1018592</v>
      </c>
      <c r="BH221" s="699">
        <v>1018592</v>
      </c>
      <c r="BI221" s="699">
        <v>1018592</v>
      </c>
      <c r="BJ221" s="699">
        <v>1018592</v>
      </c>
      <c r="BK221" s="699">
        <v>686140</v>
      </c>
      <c r="BL221" s="699">
        <v>686140</v>
      </c>
      <c r="BM221" s="699">
        <v>686140</v>
      </c>
      <c r="BN221" s="699">
        <v>686140</v>
      </c>
      <c r="BO221" s="699">
        <v>0</v>
      </c>
      <c r="BP221" s="699">
        <v>0</v>
      </c>
      <c r="BQ221" s="699">
        <v>0</v>
      </c>
      <c r="BR221" s="699">
        <v>0</v>
      </c>
      <c r="BS221" s="699">
        <v>0</v>
      </c>
      <c r="BT221" s="700">
        <v>0</v>
      </c>
      <c r="BU221" s="163"/>
    </row>
    <row r="222" spans="2:73" ht="15.75">
      <c r="B222" s="691"/>
      <c r="C222" s="691" t="s">
        <v>97</v>
      </c>
      <c r="D222" s="691"/>
      <c r="E222" s="691"/>
      <c r="F222" s="691"/>
      <c r="G222" s="691"/>
      <c r="H222" s="691"/>
      <c r="I222" s="644"/>
      <c r="J222" s="644"/>
      <c r="K222" s="633"/>
      <c r="L222" s="698"/>
      <c r="M222" s="699"/>
      <c r="N222" s="699"/>
      <c r="O222" s="699"/>
      <c r="P222" s="699">
        <v>13</v>
      </c>
      <c r="Q222" s="699">
        <v>13</v>
      </c>
      <c r="R222" s="699">
        <v>13</v>
      </c>
      <c r="S222" s="699">
        <v>13</v>
      </c>
      <c r="T222" s="699">
        <v>7</v>
      </c>
      <c r="U222" s="699">
        <v>0</v>
      </c>
      <c r="V222" s="699">
        <v>0</v>
      </c>
      <c r="W222" s="699">
        <v>0</v>
      </c>
      <c r="X222" s="699">
        <v>0</v>
      </c>
      <c r="Y222" s="699">
        <v>0</v>
      </c>
      <c r="Z222" s="699">
        <v>0</v>
      </c>
      <c r="AA222" s="699">
        <v>0</v>
      </c>
      <c r="AB222" s="699">
        <v>0</v>
      </c>
      <c r="AC222" s="699">
        <v>0</v>
      </c>
      <c r="AD222" s="699">
        <v>0</v>
      </c>
      <c r="AE222" s="699">
        <v>0</v>
      </c>
      <c r="AF222" s="699">
        <v>0</v>
      </c>
      <c r="AG222" s="699">
        <v>0</v>
      </c>
      <c r="AH222" s="699">
        <v>0</v>
      </c>
      <c r="AI222" s="699">
        <v>0</v>
      </c>
      <c r="AJ222" s="699">
        <v>0</v>
      </c>
      <c r="AK222" s="699">
        <v>0</v>
      </c>
      <c r="AL222" s="699">
        <v>0</v>
      </c>
      <c r="AM222" s="699">
        <v>0</v>
      </c>
      <c r="AN222" s="699">
        <v>0</v>
      </c>
      <c r="AO222" s="700">
        <v>0</v>
      </c>
      <c r="AP222" s="633"/>
      <c r="AQ222" s="698"/>
      <c r="AR222" s="699"/>
      <c r="AS222" s="699"/>
      <c r="AT222" s="699"/>
      <c r="AU222" s="699">
        <v>86849</v>
      </c>
      <c r="AV222" s="699">
        <v>86849</v>
      </c>
      <c r="AW222" s="699">
        <v>86849</v>
      </c>
      <c r="AX222" s="699">
        <v>86432</v>
      </c>
      <c r="AY222" s="699">
        <v>47616</v>
      </c>
      <c r="AZ222" s="699">
        <v>0</v>
      </c>
      <c r="BA222" s="699">
        <v>0</v>
      </c>
      <c r="BB222" s="699">
        <v>0</v>
      </c>
      <c r="BC222" s="699">
        <v>0</v>
      </c>
      <c r="BD222" s="699">
        <v>0</v>
      </c>
      <c r="BE222" s="699">
        <v>0</v>
      </c>
      <c r="BF222" s="699">
        <v>0</v>
      </c>
      <c r="BG222" s="699">
        <v>0</v>
      </c>
      <c r="BH222" s="699">
        <v>0</v>
      </c>
      <c r="BI222" s="699">
        <v>0</v>
      </c>
      <c r="BJ222" s="699">
        <v>0</v>
      </c>
      <c r="BK222" s="699">
        <v>0</v>
      </c>
      <c r="BL222" s="699">
        <v>0</v>
      </c>
      <c r="BM222" s="699">
        <v>0</v>
      </c>
      <c r="BN222" s="699">
        <v>0</v>
      </c>
      <c r="BO222" s="699">
        <v>0</v>
      </c>
      <c r="BP222" s="699">
        <v>0</v>
      </c>
      <c r="BQ222" s="699">
        <v>0</v>
      </c>
      <c r="BR222" s="699">
        <v>0</v>
      </c>
      <c r="BS222" s="699">
        <v>0</v>
      </c>
      <c r="BT222" s="700">
        <v>0</v>
      </c>
      <c r="BU222" s="163"/>
    </row>
    <row r="223" spans="2:73" ht="15.75">
      <c r="B223" s="691"/>
      <c r="C223" s="691" t="s">
        <v>682</v>
      </c>
      <c r="D223" s="691"/>
      <c r="E223" s="691"/>
      <c r="F223" s="691"/>
      <c r="G223" s="691"/>
      <c r="H223" s="691"/>
      <c r="I223" s="644"/>
      <c r="J223" s="644"/>
      <c r="K223" s="633"/>
      <c r="L223" s="698"/>
      <c r="M223" s="699"/>
      <c r="N223" s="699"/>
      <c r="O223" s="699"/>
      <c r="P223" s="699">
        <v>783</v>
      </c>
      <c r="Q223" s="699">
        <v>783</v>
      </c>
      <c r="R223" s="699">
        <v>783</v>
      </c>
      <c r="S223" s="699">
        <v>783</v>
      </c>
      <c r="T223" s="699">
        <v>783</v>
      </c>
      <c r="U223" s="699">
        <v>783</v>
      </c>
      <c r="V223" s="699">
        <v>783</v>
      </c>
      <c r="W223" s="699">
        <v>783</v>
      </c>
      <c r="X223" s="699">
        <v>783</v>
      </c>
      <c r="Y223" s="699">
        <v>783</v>
      </c>
      <c r="Z223" s="699">
        <v>783</v>
      </c>
      <c r="AA223" s="699">
        <v>783</v>
      </c>
      <c r="AB223" s="699">
        <v>783</v>
      </c>
      <c r="AC223" s="699">
        <v>783</v>
      </c>
      <c r="AD223" s="699">
        <v>783</v>
      </c>
      <c r="AE223" s="699">
        <v>783</v>
      </c>
      <c r="AF223" s="699">
        <v>783</v>
      </c>
      <c r="AG223" s="699">
        <v>783</v>
      </c>
      <c r="AH223" s="699">
        <v>696</v>
      </c>
      <c r="AI223" s="699">
        <v>0</v>
      </c>
      <c r="AJ223" s="699">
        <v>0</v>
      </c>
      <c r="AK223" s="699">
        <v>0</v>
      </c>
      <c r="AL223" s="699">
        <v>0</v>
      </c>
      <c r="AM223" s="699">
        <v>0</v>
      </c>
      <c r="AN223" s="699">
        <v>0</v>
      </c>
      <c r="AO223" s="700">
        <v>0</v>
      </c>
      <c r="AP223" s="633"/>
      <c r="AQ223" s="698"/>
      <c r="AR223" s="699"/>
      <c r="AS223" s="699"/>
      <c r="AT223" s="699"/>
      <c r="AU223" s="699">
        <v>1477035</v>
      </c>
      <c r="AV223" s="699">
        <v>1477035</v>
      </c>
      <c r="AW223" s="699">
        <v>1477035</v>
      </c>
      <c r="AX223" s="699">
        <v>1477035</v>
      </c>
      <c r="AY223" s="699">
        <v>1477035</v>
      </c>
      <c r="AZ223" s="699">
        <v>1477035</v>
      </c>
      <c r="BA223" s="699">
        <v>1477035</v>
      </c>
      <c r="BB223" s="699">
        <v>1477035</v>
      </c>
      <c r="BC223" s="699">
        <v>1477035</v>
      </c>
      <c r="BD223" s="699">
        <v>1477035</v>
      </c>
      <c r="BE223" s="699">
        <v>1477035</v>
      </c>
      <c r="BF223" s="699">
        <v>1477035</v>
      </c>
      <c r="BG223" s="699">
        <v>1477035</v>
      </c>
      <c r="BH223" s="699">
        <v>1477035</v>
      </c>
      <c r="BI223" s="699">
        <v>1477035</v>
      </c>
      <c r="BJ223" s="699">
        <v>1477035</v>
      </c>
      <c r="BK223" s="699">
        <v>1477035</v>
      </c>
      <c r="BL223" s="699">
        <v>1477035</v>
      </c>
      <c r="BM223" s="699">
        <v>1399353</v>
      </c>
      <c r="BN223" s="699">
        <v>0</v>
      </c>
      <c r="BO223" s="699">
        <v>0</v>
      </c>
      <c r="BP223" s="699">
        <v>0</v>
      </c>
      <c r="BQ223" s="699">
        <v>0</v>
      </c>
      <c r="BR223" s="699">
        <v>0</v>
      </c>
      <c r="BS223" s="699">
        <v>0</v>
      </c>
      <c r="BT223" s="700">
        <v>0</v>
      </c>
      <c r="BU223" s="163"/>
    </row>
    <row r="224" spans="2:73" ht="15.75">
      <c r="B224" s="691"/>
      <c r="C224" s="691" t="s">
        <v>98</v>
      </c>
      <c r="D224" s="691"/>
      <c r="E224" s="691"/>
      <c r="F224" s="691"/>
      <c r="G224" s="691"/>
      <c r="H224" s="691"/>
      <c r="I224" s="644"/>
      <c r="J224" s="644"/>
      <c r="K224" s="633"/>
      <c r="L224" s="698"/>
      <c r="M224" s="699"/>
      <c r="N224" s="699"/>
      <c r="O224" s="699"/>
      <c r="P224" s="699">
        <v>62</v>
      </c>
      <c r="Q224" s="699">
        <v>62</v>
      </c>
      <c r="R224" s="699">
        <v>62</v>
      </c>
      <c r="S224" s="699">
        <v>62</v>
      </c>
      <c r="T224" s="699">
        <v>62</v>
      </c>
      <c r="U224" s="699">
        <v>62</v>
      </c>
      <c r="V224" s="699">
        <v>62</v>
      </c>
      <c r="W224" s="699">
        <v>62</v>
      </c>
      <c r="X224" s="699">
        <v>62</v>
      </c>
      <c r="Y224" s="699">
        <v>62</v>
      </c>
      <c r="Z224" s="699">
        <v>62</v>
      </c>
      <c r="AA224" s="699">
        <v>62</v>
      </c>
      <c r="AB224" s="699">
        <v>62</v>
      </c>
      <c r="AC224" s="699">
        <v>62</v>
      </c>
      <c r="AD224" s="699">
        <v>62</v>
      </c>
      <c r="AE224" s="699">
        <v>62</v>
      </c>
      <c r="AF224" s="699">
        <v>62</v>
      </c>
      <c r="AG224" s="699">
        <v>62</v>
      </c>
      <c r="AH224" s="699">
        <v>62</v>
      </c>
      <c r="AI224" s="699">
        <v>62</v>
      </c>
      <c r="AJ224" s="699">
        <v>57</v>
      </c>
      <c r="AK224" s="699">
        <v>57</v>
      </c>
      <c r="AL224" s="699">
        <v>57</v>
      </c>
      <c r="AM224" s="699">
        <v>0</v>
      </c>
      <c r="AN224" s="699">
        <v>0</v>
      </c>
      <c r="AO224" s="700">
        <v>0</v>
      </c>
      <c r="AP224" s="633"/>
      <c r="AQ224" s="698"/>
      <c r="AR224" s="699"/>
      <c r="AS224" s="699"/>
      <c r="AT224" s="699"/>
      <c r="AU224" s="699">
        <v>219469</v>
      </c>
      <c r="AV224" s="699">
        <v>219469</v>
      </c>
      <c r="AW224" s="699">
        <v>219469</v>
      </c>
      <c r="AX224" s="699">
        <v>219469</v>
      </c>
      <c r="AY224" s="699">
        <v>219469</v>
      </c>
      <c r="AZ224" s="699">
        <v>219469</v>
      </c>
      <c r="BA224" s="699">
        <v>219469</v>
      </c>
      <c r="BB224" s="699">
        <v>219469</v>
      </c>
      <c r="BC224" s="699">
        <v>219469</v>
      </c>
      <c r="BD224" s="699">
        <v>219469</v>
      </c>
      <c r="BE224" s="699">
        <v>219469</v>
      </c>
      <c r="BF224" s="699">
        <v>219469</v>
      </c>
      <c r="BG224" s="699">
        <v>219469</v>
      </c>
      <c r="BH224" s="699">
        <v>219469</v>
      </c>
      <c r="BI224" s="699">
        <v>219469</v>
      </c>
      <c r="BJ224" s="699">
        <v>219469</v>
      </c>
      <c r="BK224" s="699">
        <v>219469</v>
      </c>
      <c r="BL224" s="699">
        <v>219469</v>
      </c>
      <c r="BM224" s="699">
        <v>219469</v>
      </c>
      <c r="BN224" s="699">
        <v>219469</v>
      </c>
      <c r="BO224" s="699">
        <v>143902</v>
      </c>
      <c r="BP224" s="699">
        <v>143902</v>
      </c>
      <c r="BQ224" s="699">
        <v>143902</v>
      </c>
      <c r="BR224" s="699">
        <v>0</v>
      </c>
      <c r="BS224" s="699">
        <v>0</v>
      </c>
      <c r="BT224" s="700">
        <v>0</v>
      </c>
      <c r="BU224" s="163"/>
    </row>
    <row r="225" spans="2:73" ht="15.75">
      <c r="B225" s="691"/>
      <c r="C225" s="691" t="s">
        <v>99</v>
      </c>
      <c r="D225" s="691"/>
      <c r="E225" s="691"/>
      <c r="F225" s="691"/>
      <c r="G225" s="691"/>
      <c r="H225" s="691"/>
      <c r="I225" s="644"/>
      <c r="J225" s="644"/>
      <c r="K225" s="633"/>
      <c r="L225" s="698"/>
      <c r="M225" s="699"/>
      <c r="N225" s="699"/>
      <c r="O225" s="699"/>
      <c r="P225" s="699">
        <v>106</v>
      </c>
      <c r="Q225" s="699">
        <v>106</v>
      </c>
      <c r="R225" s="699">
        <v>106</v>
      </c>
      <c r="S225" s="699">
        <v>106</v>
      </c>
      <c r="T225" s="699">
        <v>0</v>
      </c>
      <c r="U225" s="699">
        <v>0</v>
      </c>
      <c r="V225" s="699">
        <v>0</v>
      </c>
      <c r="W225" s="699">
        <v>0</v>
      </c>
      <c r="X225" s="699">
        <v>0</v>
      </c>
      <c r="Y225" s="699">
        <v>0</v>
      </c>
      <c r="Z225" s="699">
        <v>0</v>
      </c>
      <c r="AA225" s="699">
        <v>0</v>
      </c>
      <c r="AB225" s="699">
        <v>0</v>
      </c>
      <c r="AC225" s="699">
        <v>0</v>
      </c>
      <c r="AD225" s="699">
        <v>0</v>
      </c>
      <c r="AE225" s="699">
        <v>0</v>
      </c>
      <c r="AF225" s="699">
        <v>0</v>
      </c>
      <c r="AG225" s="699">
        <v>0</v>
      </c>
      <c r="AH225" s="699">
        <v>0</v>
      </c>
      <c r="AI225" s="699">
        <v>0</v>
      </c>
      <c r="AJ225" s="699">
        <v>0</v>
      </c>
      <c r="AK225" s="699">
        <v>0</v>
      </c>
      <c r="AL225" s="699">
        <v>0</v>
      </c>
      <c r="AM225" s="699">
        <v>0</v>
      </c>
      <c r="AN225" s="699">
        <v>0</v>
      </c>
      <c r="AO225" s="700">
        <v>0</v>
      </c>
      <c r="AP225" s="633"/>
      <c r="AQ225" s="698"/>
      <c r="AR225" s="699"/>
      <c r="AS225" s="699"/>
      <c r="AT225" s="699"/>
      <c r="AU225" s="699">
        <v>499499</v>
      </c>
      <c r="AV225" s="699">
        <v>499499</v>
      </c>
      <c r="AW225" s="699">
        <v>499499</v>
      </c>
      <c r="AX225" s="699">
        <v>499499</v>
      </c>
      <c r="AY225" s="699">
        <v>0</v>
      </c>
      <c r="AZ225" s="699">
        <v>0</v>
      </c>
      <c r="BA225" s="699">
        <v>0</v>
      </c>
      <c r="BB225" s="699">
        <v>0</v>
      </c>
      <c r="BC225" s="699">
        <v>0</v>
      </c>
      <c r="BD225" s="699">
        <v>0</v>
      </c>
      <c r="BE225" s="699">
        <v>0</v>
      </c>
      <c r="BF225" s="699">
        <v>0</v>
      </c>
      <c r="BG225" s="699">
        <v>0</v>
      </c>
      <c r="BH225" s="699">
        <v>0</v>
      </c>
      <c r="BI225" s="699">
        <v>0</v>
      </c>
      <c r="BJ225" s="699">
        <v>0</v>
      </c>
      <c r="BK225" s="699">
        <v>0</v>
      </c>
      <c r="BL225" s="699">
        <v>0</v>
      </c>
      <c r="BM225" s="699">
        <v>0</v>
      </c>
      <c r="BN225" s="699">
        <v>0</v>
      </c>
      <c r="BO225" s="699">
        <v>0</v>
      </c>
      <c r="BP225" s="699">
        <v>0</v>
      </c>
      <c r="BQ225" s="699">
        <v>0</v>
      </c>
      <c r="BR225" s="699">
        <v>0</v>
      </c>
      <c r="BS225" s="699">
        <v>0</v>
      </c>
      <c r="BT225" s="700">
        <v>0</v>
      </c>
      <c r="BU225" s="163"/>
    </row>
    <row r="226" spans="2:73" ht="15.75">
      <c r="B226" s="691"/>
      <c r="C226" s="691" t="s">
        <v>100</v>
      </c>
      <c r="D226" s="691"/>
      <c r="E226" s="691"/>
      <c r="F226" s="691"/>
      <c r="G226" s="691"/>
      <c r="H226" s="691"/>
      <c r="I226" s="644"/>
      <c r="J226" s="644"/>
      <c r="K226" s="633"/>
      <c r="L226" s="698"/>
      <c r="M226" s="699"/>
      <c r="N226" s="699"/>
      <c r="O226" s="699"/>
      <c r="P226" s="699">
        <v>2370</v>
      </c>
      <c r="Q226" s="699">
        <v>2370</v>
      </c>
      <c r="R226" s="699">
        <v>2330</v>
      </c>
      <c r="S226" s="699">
        <v>2330</v>
      </c>
      <c r="T226" s="699">
        <v>2330</v>
      </c>
      <c r="U226" s="699">
        <v>2324</v>
      </c>
      <c r="V226" s="699">
        <v>2246</v>
      </c>
      <c r="W226" s="699">
        <v>2246</v>
      </c>
      <c r="X226" s="699">
        <v>2190</v>
      </c>
      <c r="Y226" s="699">
        <v>1936</v>
      </c>
      <c r="Z226" s="699">
        <v>1245</v>
      </c>
      <c r="AA226" s="699">
        <v>1194</v>
      </c>
      <c r="AB226" s="699">
        <v>970</v>
      </c>
      <c r="AC226" s="699">
        <v>795</v>
      </c>
      <c r="AD226" s="699">
        <v>795</v>
      </c>
      <c r="AE226" s="699">
        <v>624</v>
      </c>
      <c r="AF226" s="699">
        <v>336</v>
      </c>
      <c r="AG226" s="699">
        <v>336</v>
      </c>
      <c r="AH226" s="699">
        <v>336</v>
      </c>
      <c r="AI226" s="699">
        <v>336</v>
      </c>
      <c r="AJ226" s="699">
        <v>0</v>
      </c>
      <c r="AK226" s="699">
        <v>0</v>
      </c>
      <c r="AL226" s="699">
        <v>0</v>
      </c>
      <c r="AM226" s="699">
        <v>0</v>
      </c>
      <c r="AN226" s="699">
        <v>0</v>
      </c>
      <c r="AO226" s="700">
        <v>0</v>
      </c>
      <c r="AP226" s="633"/>
      <c r="AQ226" s="698"/>
      <c r="AR226" s="699"/>
      <c r="AS226" s="699"/>
      <c r="AT226" s="699"/>
      <c r="AU226" s="699">
        <v>25824643</v>
      </c>
      <c r="AV226" s="699">
        <v>25824643</v>
      </c>
      <c r="AW226" s="699">
        <v>25697363</v>
      </c>
      <c r="AX226" s="699">
        <v>25696945</v>
      </c>
      <c r="AY226" s="699">
        <v>25696945</v>
      </c>
      <c r="AZ226" s="699">
        <v>25676804</v>
      </c>
      <c r="BA226" s="699">
        <v>25138822</v>
      </c>
      <c r="BB226" s="699">
        <v>25138822</v>
      </c>
      <c r="BC226" s="699">
        <v>24860563</v>
      </c>
      <c r="BD226" s="699">
        <v>23036754</v>
      </c>
      <c r="BE226" s="699">
        <v>18023880</v>
      </c>
      <c r="BF226" s="699">
        <v>17534117</v>
      </c>
      <c r="BG226" s="699">
        <v>4990062</v>
      </c>
      <c r="BH226" s="699">
        <v>4433065</v>
      </c>
      <c r="BI226" s="699">
        <v>4433065</v>
      </c>
      <c r="BJ226" s="699">
        <v>3096171</v>
      </c>
      <c r="BK226" s="699">
        <v>972236</v>
      </c>
      <c r="BL226" s="699">
        <v>972236</v>
      </c>
      <c r="BM226" s="699">
        <v>972236</v>
      </c>
      <c r="BN226" s="699">
        <v>972236</v>
      </c>
      <c r="BO226" s="699">
        <v>0</v>
      </c>
      <c r="BP226" s="699">
        <v>0</v>
      </c>
      <c r="BQ226" s="699">
        <v>0</v>
      </c>
      <c r="BR226" s="699">
        <v>0</v>
      </c>
      <c r="BS226" s="699">
        <v>0</v>
      </c>
      <c r="BT226" s="700">
        <v>0</v>
      </c>
      <c r="BU226" s="163"/>
    </row>
    <row r="227" spans="2:73" ht="15.75">
      <c r="B227" s="691"/>
      <c r="C227" s="691" t="s">
        <v>101</v>
      </c>
      <c r="D227" s="691"/>
      <c r="E227" s="691"/>
      <c r="F227" s="691"/>
      <c r="G227" s="691"/>
      <c r="H227" s="691"/>
      <c r="I227" s="644"/>
      <c r="J227" s="644"/>
      <c r="K227" s="633"/>
      <c r="L227" s="698"/>
      <c r="M227" s="699"/>
      <c r="N227" s="699"/>
      <c r="O227" s="699"/>
      <c r="P227" s="699">
        <v>1178</v>
      </c>
      <c r="Q227" s="699">
        <v>1019</v>
      </c>
      <c r="R227" s="699">
        <v>734</v>
      </c>
      <c r="S227" s="699">
        <v>733</v>
      </c>
      <c r="T227" s="699">
        <v>733</v>
      </c>
      <c r="U227" s="699">
        <v>733</v>
      </c>
      <c r="V227" s="699">
        <v>733</v>
      </c>
      <c r="W227" s="699">
        <v>733</v>
      </c>
      <c r="X227" s="699">
        <v>733</v>
      </c>
      <c r="Y227" s="699">
        <v>733</v>
      </c>
      <c r="Z227" s="699">
        <v>720</v>
      </c>
      <c r="AA227" s="699">
        <v>223</v>
      </c>
      <c r="AB227" s="699">
        <v>0</v>
      </c>
      <c r="AC227" s="699">
        <v>0</v>
      </c>
      <c r="AD227" s="699">
        <v>0</v>
      </c>
      <c r="AE227" s="699">
        <v>0</v>
      </c>
      <c r="AF227" s="699">
        <v>0</v>
      </c>
      <c r="AG227" s="699">
        <v>0</v>
      </c>
      <c r="AH227" s="699">
        <v>0</v>
      </c>
      <c r="AI227" s="699">
        <v>0</v>
      </c>
      <c r="AJ227" s="699">
        <v>0</v>
      </c>
      <c r="AK227" s="699">
        <v>0</v>
      </c>
      <c r="AL227" s="699">
        <v>0</v>
      </c>
      <c r="AM227" s="699">
        <v>0</v>
      </c>
      <c r="AN227" s="699">
        <v>0</v>
      </c>
      <c r="AO227" s="700">
        <v>0</v>
      </c>
      <c r="AP227" s="633"/>
      <c r="AQ227" s="698"/>
      <c r="AR227" s="699"/>
      <c r="AS227" s="699"/>
      <c r="AT227" s="699"/>
      <c r="AU227" s="699">
        <v>4901161</v>
      </c>
      <c r="AV227" s="699">
        <v>4211758</v>
      </c>
      <c r="AW227" s="699">
        <v>3148129</v>
      </c>
      <c r="AX227" s="699">
        <v>3146287</v>
      </c>
      <c r="AY227" s="699">
        <v>3146287</v>
      </c>
      <c r="AZ227" s="699">
        <v>3146287</v>
      </c>
      <c r="BA227" s="699">
        <v>3146287</v>
      </c>
      <c r="BB227" s="699">
        <v>3146287</v>
      </c>
      <c r="BC227" s="699">
        <v>3146287</v>
      </c>
      <c r="BD227" s="699">
        <v>3146287</v>
      </c>
      <c r="BE227" s="699">
        <v>3000236</v>
      </c>
      <c r="BF227" s="699">
        <v>829290</v>
      </c>
      <c r="BG227" s="699">
        <v>0</v>
      </c>
      <c r="BH227" s="699">
        <v>0</v>
      </c>
      <c r="BI227" s="699">
        <v>0</v>
      </c>
      <c r="BJ227" s="699">
        <v>0</v>
      </c>
      <c r="BK227" s="699">
        <v>0</v>
      </c>
      <c r="BL227" s="699">
        <v>0</v>
      </c>
      <c r="BM227" s="699">
        <v>0</v>
      </c>
      <c r="BN227" s="699">
        <v>0</v>
      </c>
      <c r="BO227" s="699">
        <v>0</v>
      </c>
      <c r="BP227" s="699">
        <v>0</v>
      </c>
      <c r="BQ227" s="699">
        <v>0</v>
      </c>
      <c r="BR227" s="699">
        <v>0</v>
      </c>
      <c r="BS227" s="699">
        <v>0</v>
      </c>
      <c r="BT227" s="700">
        <v>0</v>
      </c>
      <c r="BU227" s="163"/>
    </row>
    <row r="228" spans="2:73" ht="15.75">
      <c r="B228" s="691"/>
      <c r="C228" s="691" t="s">
        <v>102</v>
      </c>
      <c r="D228" s="691"/>
      <c r="E228" s="691"/>
      <c r="F228" s="691"/>
      <c r="G228" s="691"/>
      <c r="H228" s="691"/>
      <c r="I228" s="644"/>
      <c r="J228" s="644"/>
      <c r="K228" s="633"/>
      <c r="L228" s="698"/>
      <c r="M228" s="699"/>
      <c r="N228" s="699"/>
      <c r="O228" s="699"/>
      <c r="P228" s="699">
        <v>39</v>
      </c>
      <c r="Q228" s="699">
        <v>39</v>
      </c>
      <c r="R228" s="699">
        <v>39</v>
      </c>
      <c r="S228" s="699">
        <v>39</v>
      </c>
      <c r="T228" s="699">
        <v>39</v>
      </c>
      <c r="U228" s="699">
        <v>39</v>
      </c>
      <c r="V228" s="699">
        <v>39</v>
      </c>
      <c r="W228" s="699">
        <v>39</v>
      </c>
      <c r="X228" s="699">
        <v>39</v>
      </c>
      <c r="Y228" s="699">
        <v>39</v>
      </c>
      <c r="Z228" s="699">
        <v>39</v>
      </c>
      <c r="AA228" s="699">
        <v>39</v>
      </c>
      <c r="AB228" s="699">
        <v>39</v>
      </c>
      <c r="AC228" s="699">
        <v>39</v>
      </c>
      <c r="AD228" s="699">
        <v>32</v>
      </c>
      <c r="AE228" s="699">
        <v>0</v>
      </c>
      <c r="AF228" s="699">
        <v>0</v>
      </c>
      <c r="AG228" s="699">
        <v>0</v>
      </c>
      <c r="AH228" s="699">
        <v>0</v>
      </c>
      <c r="AI228" s="699">
        <v>0</v>
      </c>
      <c r="AJ228" s="699">
        <v>0</v>
      </c>
      <c r="AK228" s="699">
        <v>0</v>
      </c>
      <c r="AL228" s="699">
        <v>0</v>
      </c>
      <c r="AM228" s="699">
        <v>0</v>
      </c>
      <c r="AN228" s="699">
        <v>0</v>
      </c>
      <c r="AO228" s="700">
        <v>0</v>
      </c>
      <c r="AP228" s="633"/>
      <c r="AQ228" s="698"/>
      <c r="AR228" s="699"/>
      <c r="AS228" s="699"/>
      <c r="AT228" s="699"/>
      <c r="AU228" s="699">
        <v>58323</v>
      </c>
      <c r="AV228" s="699">
        <v>58323</v>
      </c>
      <c r="AW228" s="699">
        <v>58323</v>
      </c>
      <c r="AX228" s="699">
        <v>58323</v>
      </c>
      <c r="AY228" s="699">
        <v>58323</v>
      </c>
      <c r="AZ228" s="699">
        <v>58323</v>
      </c>
      <c r="BA228" s="699">
        <v>58323</v>
      </c>
      <c r="BB228" s="699">
        <v>58323</v>
      </c>
      <c r="BC228" s="699">
        <v>58323</v>
      </c>
      <c r="BD228" s="699">
        <v>58323</v>
      </c>
      <c r="BE228" s="699">
        <v>58323</v>
      </c>
      <c r="BF228" s="699">
        <v>58323</v>
      </c>
      <c r="BG228" s="699">
        <v>58323</v>
      </c>
      <c r="BH228" s="699">
        <v>58323</v>
      </c>
      <c r="BI228" s="699">
        <v>29414</v>
      </c>
      <c r="BJ228" s="699">
        <v>0</v>
      </c>
      <c r="BK228" s="699">
        <v>0</v>
      </c>
      <c r="BL228" s="699">
        <v>0</v>
      </c>
      <c r="BM228" s="699">
        <v>0</v>
      </c>
      <c r="BN228" s="699">
        <v>0</v>
      </c>
      <c r="BO228" s="699">
        <v>0</v>
      </c>
      <c r="BP228" s="699">
        <v>0</v>
      </c>
      <c r="BQ228" s="699">
        <v>0</v>
      </c>
      <c r="BR228" s="699">
        <v>0</v>
      </c>
      <c r="BS228" s="699">
        <v>0</v>
      </c>
      <c r="BT228" s="700">
        <v>0</v>
      </c>
      <c r="BU228" s="163"/>
    </row>
    <row r="229" spans="2:73" ht="15.75">
      <c r="B229" s="691"/>
      <c r="C229" s="691" t="s">
        <v>103</v>
      </c>
      <c r="D229" s="691"/>
      <c r="E229" s="691"/>
      <c r="F229" s="691"/>
      <c r="G229" s="691"/>
      <c r="H229" s="691"/>
      <c r="I229" s="644"/>
      <c r="J229" s="644"/>
      <c r="K229" s="633"/>
      <c r="L229" s="698"/>
      <c r="M229" s="699"/>
      <c r="N229" s="699"/>
      <c r="O229" s="699"/>
      <c r="P229" s="699">
        <v>250</v>
      </c>
      <c r="Q229" s="699">
        <v>250</v>
      </c>
      <c r="R229" s="699">
        <v>250</v>
      </c>
      <c r="S229" s="699">
        <v>0</v>
      </c>
      <c r="T229" s="699">
        <v>0</v>
      </c>
      <c r="U229" s="699">
        <v>0</v>
      </c>
      <c r="V229" s="699">
        <v>0</v>
      </c>
      <c r="W229" s="699">
        <v>0</v>
      </c>
      <c r="X229" s="699">
        <v>0</v>
      </c>
      <c r="Y229" s="699">
        <v>0</v>
      </c>
      <c r="Z229" s="699">
        <v>0</v>
      </c>
      <c r="AA229" s="699">
        <v>0</v>
      </c>
      <c r="AB229" s="699">
        <v>0</v>
      </c>
      <c r="AC229" s="699">
        <v>0</v>
      </c>
      <c r="AD229" s="699">
        <v>0</v>
      </c>
      <c r="AE229" s="699">
        <v>0</v>
      </c>
      <c r="AF229" s="699">
        <v>0</v>
      </c>
      <c r="AG229" s="699">
        <v>0</v>
      </c>
      <c r="AH229" s="699">
        <v>0</v>
      </c>
      <c r="AI229" s="699">
        <v>0</v>
      </c>
      <c r="AJ229" s="699">
        <v>0</v>
      </c>
      <c r="AK229" s="699">
        <v>0</v>
      </c>
      <c r="AL229" s="699">
        <v>0</v>
      </c>
      <c r="AM229" s="699">
        <v>0</v>
      </c>
      <c r="AN229" s="699">
        <v>0</v>
      </c>
      <c r="AO229" s="700">
        <v>0</v>
      </c>
      <c r="AP229" s="633"/>
      <c r="AQ229" s="698"/>
      <c r="AR229" s="699"/>
      <c r="AS229" s="699"/>
      <c r="AT229" s="699"/>
      <c r="AU229" s="699">
        <v>596676</v>
      </c>
      <c r="AV229" s="699">
        <v>596676</v>
      </c>
      <c r="AW229" s="699">
        <v>596676</v>
      </c>
      <c r="AX229" s="699">
        <v>0</v>
      </c>
      <c r="AY229" s="699">
        <v>0</v>
      </c>
      <c r="AZ229" s="699">
        <v>0</v>
      </c>
      <c r="BA229" s="699">
        <v>0</v>
      </c>
      <c r="BB229" s="699">
        <v>0</v>
      </c>
      <c r="BC229" s="699">
        <v>0</v>
      </c>
      <c r="BD229" s="699">
        <v>0</v>
      </c>
      <c r="BE229" s="699">
        <v>0</v>
      </c>
      <c r="BF229" s="699">
        <v>0</v>
      </c>
      <c r="BG229" s="699">
        <v>0</v>
      </c>
      <c r="BH229" s="699">
        <v>0</v>
      </c>
      <c r="BI229" s="699">
        <v>0</v>
      </c>
      <c r="BJ229" s="699">
        <v>0</v>
      </c>
      <c r="BK229" s="699">
        <v>0</v>
      </c>
      <c r="BL229" s="699">
        <v>0</v>
      </c>
      <c r="BM229" s="699">
        <v>0</v>
      </c>
      <c r="BN229" s="699">
        <v>0</v>
      </c>
      <c r="BO229" s="699">
        <v>0</v>
      </c>
      <c r="BP229" s="699">
        <v>0</v>
      </c>
      <c r="BQ229" s="699">
        <v>0</v>
      </c>
      <c r="BR229" s="699">
        <v>0</v>
      </c>
      <c r="BS229" s="699">
        <v>0</v>
      </c>
      <c r="BT229" s="700">
        <v>0</v>
      </c>
      <c r="BU229" s="163"/>
    </row>
    <row r="230" spans="2:73" ht="15.75">
      <c r="B230" s="691"/>
      <c r="C230" s="691" t="s">
        <v>104</v>
      </c>
      <c r="D230" s="691"/>
      <c r="E230" s="691"/>
      <c r="F230" s="691"/>
      <c r="G230" s="691"/>
      <c r="H230" s="691"/>
      <c r="I230" s="644"/>
      <c r="J230" s="644"/>
      <c r="K230" s="633"/>
      <c r="L230" s="698"/>
      <c r="M230" s="699"/>
      <c r="N230" s="699"/>
      <c r="O230" s="699"/>
      <c r="P230" s="699">
        <v>3348</v>
      </c>
      <c r="Q230" s="699">
        <v>3348</v>
      </c>
      <c r="R230" s="699">
        <v>3348</v>
      </c>
      <c r="S230" s="699">
        <v>3348</v>
      </c>
      <c r="T230" s="699">
        <v>3348</v>
      </c>
      <c r="U230" s="699">
        <v>3348</v>
      </c>
      <c r="V230" s="699">
        <v>3348</v>
      </c>
      <c r="W230" s="699">
        <v>3348</v>
      </c>
      <c r="X230" s="699">
        <v>3348</v>
      </c>
      <c r="Y230" s="699">
        <v>3348</v>
      </c>
      <c r="Z230" s="699">
        <v>157</v>
      </c>
      <c r="AA230" s="699">
        <v>157</v>
      </c>
      <c r="AB230" s="699">
        <v>157</v>
      </c>
      <c r="AC230" s="699">
        <v>157</v>
      </c>
      <c r="AD230" s="699">
        <v>157</v>
      </c>
      <c r="AE230" s="699">
        <v>0</v>
      </c>
      <c r="AF230" s="699">
        <v>0</v>
      </c>
      <c r="AG230" s="699">
        <v>0</v>
      </c>
      <c r="AH230" s="699">
        <v>0</v>
      </c>
      <c r="AI230" s="699">
        <v>0</v>
      </c>
      <c r="AJ230" s="699">
        <v>0</v>
      </c>
      <c r="AK230" s="699">
        <v>0</v>
      </c>
      <c r="AL230" s="699">
        <v>0</v>
      </c>
      <c r="AM230" s="699">
        <v>0</v>
      </c>
      <c r="AN230" s="699">
        <v>0</v>
      </c>
      <c r="AO230" s="700">
        <v>0</v>
      </c>
      <c r="AP230" s="633"/>
      <c r="AQ230" s="698"/>
      <c r="AR230" s="699"/>
      <c r="AS230" s="699"/>
      <c r="AT230" s="699"/>
      <c r="AU230" s="699">
        <v>29092220</v>
      </c>
      <c r="AV230" s="699">
        <v>29092220</v>
      </c>
      <c r="AW230" s="699">
        <v>29092220</v>
      </c>
      <c r="AX230" s="699">
        <v>29092220</v>
      </c>
      <c r="AY230" s="699">
        <v>29092220</v>
      </c>
      <c r="AZ230" s="699">
        <v>29092220</v>
      </c>
      <c r="BA230" s="699">
        <v>29092220</v>
      </c>
      <c r="BB230" s="699">
        <v>29092220</v>
      </c>
      <c r="BC230" s="699">
        <v>29092220</v>
      </c>
      <c r="BD230" s="699">
        <v>29092220</v>
      </c>
      <c r="BE230" s="699">
        <v>1377500</v>
      </c>
      <c r="BF230" s="699">
        <v>1377500</v>
      </c>
      <c r="BG230" s="699">
        <v>1377500</v>
      </c>
      <c r="BH230" s="699">
        <v>1377500</v>
      </c>
      <c r="BI230" s="699">
        <v>1377500</v>
      </c>
      <c r="BJ230" s="699">
        <v>0</v>
      </c>
      <c r="BK230" s="699">
        <v>0</v>
      </c>
      <c r="BL230" s="699">
        <v>0</v>
      </c>
      <c r="BM230" s="699">
        <v>0</v>
      </c>
      <c r="BN230" s="699">
        <v>0</v>
      </c>
      <c r="BO230" s="699">
        <v>0</v>
      </c>
      <c r="BP230" s="699">
        <v>0</v>
      </c>
      <c r="BQ230" s="699">
        <v>0</v>
      </c>
      <c r="BR230" s="699">
        <v>0</v>
      </c>
      <c r="BS230" s="699">
        <v>0</v>
      </c>
      <c r="BT230" s="700">
        <v>0</v>
      </c>
      <c r="BU230" s="163"/>
    </row>
    <row r="231" spans="2:73" ht="15.75">
      <c r="B231" s="691"/>
      <c r="C231" s="691" t="s">
        <v>106</v>
      </c>
      <c r="D231" s="691"/>
      <c r="E231" s="691"/>
      <c r="F231" s="691"/>
      <c r="G231" s="691"/>
      <c r="H231" s="691"/>
      <c r="I231" s="644"/>
      <c r="J231" s="644"/>
      <c r="K231" s="633"/>
      <c r="L231" s="698"/>
      <c r="M231" s="699"/>
      <c r="N231" s="699"/>
      <c r="O231" s="699"/>
      <c r="P231" s="699">
        <v>116</v>
      </c>
      <c r="Q231" s="699">
        <v>116</v>
      </c>
      <c r="R231" s="699">
        <v>116</v>
      </c>
      <c r="S231" s="699">
        <v>116</v>
      </c>
      <c r="T231" s="699">
        <v>116</v>
      </c>
      <c r="U231" s="699">
        <v>103</v>
      </c>
      <c r="V231" s="699">
        <v>103</v>
      </c>
      <c r="W231" s="699">
        <v>103</v>
      </c>
      <c r="X231" s="699">
        <v>100</v>
      </c>
      <c r="Y231" s="699">
        <v>92</v>
      </c>
      <c r="Z231" s="699">
        <v>65</v>
      </c>
      <c r="AA231" s="699">
        <v>12</v>
      </c>
      <c r="AB231" s="699">
        <v>0</v>
      </c>
      <c r="AC231" s="699">
        <v>0</v>
      </c>
      <c r="AD231" s="699">
        <v>0</v>
      </c>
      <c r="AE231" s="699">
        <v>0</v>
      </c>
      <c r="AF231" s="699">
        <v>0</v>
      </c>
      <c r="AG231" s="699">
        <v>0</v>
      </c>
      <c r="AH231" s="699">
        <v>0</v>
      </c>
      <c r="AI231" s="699">
        <v>0</v>
      </c>
      <c r="AJ231" s="699">
        <v>0</v>
      </c>
      <c r="AK231" s="699">
        <v>0</v>
      </c>
      <c r="AL231" s="699">
        <v>0</v>
      </c>
      <c r="AM231" s="699">
        <v>0</v>
      </c>
      <c r="AN231" s="699">
        <v>0</v>
      </c>
      <c r="AO231" s="700">
        <v>0</v>
      </c>
      <c r="AP231" s="633"/>
      <c r="AQ231" s="698"/>
      <c r="AR231" s="699"/>
      <c r="AS231" s="699"/>
      <c r="AT231" s="699"/>
      <c r="AU231" s="699">
        <v>1382502</v>
      </c>
      <c r="AV231" s="699">
        <v>1382502</v>
      </c>
      <c r="AW231" s="699">
        <v>1382502</v>
      </c>
      <c r="AX231" s="699">
        <v>1382502</v>
      </c>
      <c r="AY231" s="699">
        <v>1358635</v>
      </c>
      <c r="AZ231" s="699">
        <v>1320160</v>
      </c>
      <c r="BA231" s="699">
        <v>1320160</v>
      </c>
      <c r="BB231" s="699">
        <v>1312773</v>
      </c>
      <c r="BC231" s="699">
        <v>1299574</v>
      </c>
      <c r="BD231" s="699">
        <v>528341</v>
      </c>
      <c r="BE231" s="699">
        <v>442298</v>
      </c>
      <c r="BF231" s="699">
        <v>80814</v>
      </c>
      <c r="BG231" s="699">
        <v>2948</v>
      </c>
      <c r="BH231" s="699">
        <v>2948</v>
      </c>
      <c r="BI231" s="699">
        <v>2948</v>
      </c>
      <c r="BJ231" s="699">
        <v>0</v>
      </c>
      <c r="BK231" s="699">
        <v>0</v>
      </c>
      <c r="BL231" s="699">
        <v>0</v>
      </c>
      <c r="BM231" s="699">
        <v>0</v>
      </c>
      <c r="BN231" s="699">
        <v>0</v>
      </c>
      <c r="BO231" s="699">
        <v>0</v>
      </c>
      <c r="BP231" s="699">
        <v>0</v>
      </c>
      <c r="BQ231" s="699">
        <v>0</v>
      </c>
      <c r="BR231" s="699">
        <v>0</v>
      </c>
      <c r="BS231" s="699">
        <v>0</v>
      </c>
      <c r="BT231" s="700">
        <v>0</v>
      </c>
      <c r="BU231" s="163"/>
    </row>
    <row r="232" spans="2:73" ht="15.75">
      <c r="B232" s="691"/>
      <c r="C232" s="691" t="s">
        <v>105</v>
      </c>
      <c r="D232" s="691"/>
      <c r="E232" s="691"/>
      <c r="F232" s="691"/>
      <c r="G232" s="691"/>
      <c r="H232" s="691"/>
      <c r="I232" s="644"/>
      <c r="J232" s="644"/>
      <c r="K232" s="633"/>
      <c r="L232" s="698"/>
      <c r="M232" s="699"/>
      <c r="N232" s="699"/>
      <c r="O232" s="699"/>
      <c r="P232" s="699">
        <v>0</v>
      </c>
      <c r="Q232" s="699">
        <v>0</v>
      </c>
      <c r="R232" s="699">
        <v>0</v>
      </c>
      <c r="S232" s="699">
        <v>0</v>
      </c>
      <c r="T232" s="699">
        <v>0</v>
      </c>
      <c r="U232" s="699">
        <v>0</v>
      </c>
      <c r="V232" s="699">
        <v>0</v>
      </c>
      <c r="W232" s="699">
        <v>0</v>
      </c>
      <c r="X232" s="699">
        <v>0</v>
      </c>
      <c r="Y232" s="699">
        <v>0</v>
      </c>
      <c r="Z232" s="699">
        <v>0</v>
      </c>
      <c r="AA232" s="699">
        <v>0</v>
      </c>
      <c r="AB232" s="699">
        <v>0</v>
      </c>
      <c r="AC232" s="699">
        <v>0</v>
      </c>
      <c r="AD232" s="699">
        <v>0</v>
      </c>
      <c r="AE232" s="699">
        <v>0</v>
      </c>
      <c r="AF232" s="699">
        <v>0</v>
      </c>
      <c r="AG232" s="699">
        <v>0</v>
      </c>
      <c r="AH232" s="699">
        <v>0</v>
      </c>
      <c r="AI232" s="699">
        <v>0</v>
      </c>
      <c r="AJ232" s="699">
        <v>0</v>
      </c>
      <c r="AK232" s="699">
        <v>0</v>
      </c>
      <c r="AL232" s="699">
        <v>0</v>
      </c>
      <c r="AM232" s="699">
        <v>0</v>
      </c>
      <c r="AN232" s="699">
        <v>0</v>
      </c>
      <c r="AO232" s="700">
        <v>0</v>
      </c>
      <c r="AP232" s="633"/>
      <c r="AQ232" s="698"/>
      <c r="AR232" s="699"/>
      <c r="AS232" s="699"/>
      <c r="AT232" s="699"/>
      <c r="AU232" s="699">
        <v>0</v>
      </c>
      <c r="AV232" s="699">
        <v>0</v>
      </c>
      <c r="AW232" s="699">
        <v>0</v>
      </c>
      <c r="AX232" s="699">
        <v>0</v>
      </c>
      <c r="AY232" s="699">
        <v>0</v>
      </c>
      <c r="AZ232" s="699">
        <v>0</v>
      </c>
      <c r="BA232" s="699">
        <v>0</v>
      </c>
      <c r="BB232" s="699">
        <v>0</v>
      </c>
      <c r="BC232" s="699">
        <v>0</v>
      </c>
      <c r="BD232" s="699">
        <v>0</v>
      </c>
      <c r="BE232" s="699">
        <v>0</v>
      </c>
      <c r="BF232" s="699">
        <v>0</v>
      </c>
      <c r="BG232" s="699">
        <v>0</v>
      </c>
      <c r="BH232" s="699">
        <v>0</v>
      </c>
      <c r="BI232" s="699">
        <v>0</v>
      </c>
      <c r="BJ232" s="699">
        <v>0</v>
      </c>
      <c r="BK232" s="699">
        <v>0</v>
      </c>
      <c r="BL232" s="699">
        <v>0</v>
      </c>
      <c r="BM232" s="699">
        <v>0</v>
      </c>
      <c r="BN232" s="699">
        <v>0</v>
      </c>
      <c r="BO232" s="699">
        <v>0</v>
      </c>
      <c r="BP232" s="699">
        <v>0</v>
      </c>
      <c r="BQ232" s="699">
        <v>0</v>
      </c>
      <c r="BR232" s="699">
        <v>0</v>
      </c>
      <c r="BS232" s="699">
        <v>0</v>
      </c>
      <c r="BT232" s="700">
        <v>0</v>
      </c>
      <c r="BU232" s="163"/>
    </row>
    <row r="233" spans="2:73" ht="15.75">
      <c r="B233" s="691"/>
      <c r="C233" s="691" t="s">
        <v>108</v>
      </c>
      <c r="D233" s="691"/>
      <c r="E233" s="691"/>
      <c r="F233" s="691"/>
      <c r="G233" s="691"/>
      <c r="H233" s="691"/>
      <c r="I233" s="644"/>
      <c r="J233" s="644"/>
      <c r="K233" s="633"/>
      <c r="L233" s="698"/>
      <c r="M233" s="699"/>
      <c r="N233" s="699"/>
      <c r="O233" s="699"/>
      <c r="P233" s="699">
        <v>20</v>
      </c>
      <c r="Q233" s="699">
        <v>17</v>
      </c>
      <c r="R233" s="699">
        <v>17</v>
      </c>
      <c r="S233" s="699">
        <v>16</v>
      </c>
      <c r="T233" s="699">
        <v>16</v>
      </c>
      <c r="U233" s="699">
        <v>16</v>
      </c>
      <c r="V233" s="699">
        <v>16</v>
      </c>
      <c r="W233" s="699">
        <v>16</v>
      </c>
      <c r="X233" s="699">
        <v>12</v>
      </c>
      <c r="Y233" s="699">
        <v>12</v>
      </c>
      <c r="Z233" s="699">
        <v>11</v>
      </c>
      <c r="AA233" s="699">
        <v>11</v>
      </c>
      <c r="AB233" s="699">
        <v>11</v>
      </c>
      <c r="AC233" s="699">
        <v>11</v>
      </c>
      <c r="AD233" s="699">
        <v>2</v>
      </c>
      <c r="AE233" s="699">
        <v>2</v>
      </c>
      <c r="AF233" s="699">
        <v>2</v>
      </c>
      <c r="AG233" s="699">
        <v>2</v>
      </c>
      <c r="AH233" s="699">
        <v>2</v>
      </c>
      <c r="AI233" s="699">
        <v>2</v>
      </c>
      <c r="AJ233" s="699">
        <v>1</v>
      </c>
      <c r="AK233" s="699">
        <v>0</v>
      </c>
      <c r="AL233" s="699">
        <v>0</v>
      </c>
      <c r="AM233" s="699">
        <v>0</v>
      </c>
      <c r="AN233" s="699">
        <v>0</v>
      </c>
      <c r="AO233" s="700">
        <v>0</v>
      </c>
      <c r="AP233" s="633"/>
      <c r="AQ233" s="698"/>
      <c r="AR233" s="699"/>
      <c r="AS233" s="699"/>
      <c r="AT233" s="699"/>
      <c r="AU233" s="699">
        <v>237547</v>
      </c>
      <c r="AV233" s="699">
        <v>185413</v>
      </c>
      <c r="AW233" s="699">
        <v>176726</v>
      </c>
      <c r="AX233" s="699">
        <v>169475</v>
      </c>
      <c r="AY233" s="699">
        <v>169475</v>
      </c>
      <c r="AZ233" s="699">
        <v>169475</v>
      </c>
      <c r="BA233" s="699">
        <v>166931</v>
      </c>
      <c r="BB233" s="699">
        <v>166831</v>
      </c>
      <c r="BC233" s="699">
        <v>86294</v>
      </c>
      <c r="BD233" s="699">
        <v>85862</v>
      </c>
      <c r="BE233" s="699">
        <v>81001</v>
      </c>
      <c r="BF233" s="699">
        <v>80388</v>
      </c>
      <c r="BG233" s="699">
        <v>79825</v>
      </c>
      <c r="BH233" s="699">
        <v>79825</v>
      </c>
      <c r="BI233" s="699">
        <v>8230</v>
      </c>
      <c r="BJ233" s="699">
        <v>8134</v>
      </c>
      <c r="BK233" s="699">
        <v>8134</v>
      </c>
      <c r="BL233" s="699">
        <v>8134</v>
      </c>
      <c r="BM233" s="699">
        <v>8134</v>
      </c>
      <c r="BN233" s="699">
        <v>8134</v>
      </c>
      <c r="BO233" s="699">
        <v>4649</v>
      </c>
      <c r="BP233" s="699">
        <v>0</v>
      </c>
      <c r="BQ233" s="699">
        <v>0</v>
      </c>
      <c r="BR233" s="699">
        <v>0</v>
      </c>
      <c r="BS233" s="699">
        <v>0</v>
      </c>
      <c r="BT233" s="700">
        <v>0</v>
      </c>
      <c r="BU233" s="163"/>
    </row>
    <row r="234" spans="2:73" ht="15.75">
      <c r="B234" s="691"/>
      <c r="C234" s="691" t="s">
        <v>109</v>
      </c>
      <c r="D234" s="691"/>
      <c r="E234" s="691"/>
      <c r="F234" s="691"/>
      <c r="G234" s="691"/>
      <c r="H234" s="691"/>
      <c r="I234" s="644"/>
      <c r="J234" s="644"/>
      <c r="K234" s="633"/>
      <c r="L234" s="698"/>
      <c r="M234" s="699"/>
      <c r="N234" s="699"/>
      <c r="O234" s="699"/>
      <c r="P234" s="699">
        <v>0</v>
      </c>
      <c r="Q234" s="699">
        <v>0</v>
      </c>
      <c r="R234" s="699">
        <v>0</v>
      </c>
      <c r="S234" s="699">
        <v>0</v>
      </c>
      <c r="T234" s="699">
        <v>0</v>
      </c>
      <c r="U234" s="699">
        <v>0</v>
      </c>
      <c r="V234" s="699">
        <v>0</v>
      </c>
      <c r="W234" s="699">
        <v>0</v>
      </c>
      <c r="X234" s="699">
        <v>0</v>
      </c>
      <c r="Y234" s="699">
        <v>0</v>
      </c>
      <c r="Z234" s="699">
        <v>0</v>
      </c>
      <c r="AA234" s="699">
        <v>0</v>
      </c>
      <c r="AB234" s="699">
        <v>0</v>
      </c>
      <c r="AC234" s="699">
        <v>0</v>
      </c>
      <c r="AD234" s="699">
        <v>0</v>
      </c>
      <c r="AE234" s="699">
        <v>0</v>
      </c>
      <c r="AF234" s="699">
        <v>0</v>
      </c>
      <c r="AG234" s="699">
        <v>0</v>
      </c>
      <c r="AH234" s="699">
        <v>0</v>
      </c>
      <c r="AI234" s="699">
        <v>0</v>
      </c>
      <c r="AJ234" s="699">
        <v>0</v>
      </c>
      <c r="AK234" s="699">
        <v>0</v>
      </c>
      <c r="AL234" s="699">
        <v>0</v>
      </c>
      <c r="AM234" s="699">
        <v>0</v>
      </c>
      <c r="AN234" s="699">
        <v>0</v>
      </c>
      <c r="AO234" s="700">
        <v>0</v>
      </c>
      <c r="AP234" s="633"/>
      <c r="AQ234" s="698"/>
      <c r="AR234" s="699"/>
      <c r="AS234" s="699"/>
      <c r="AT234" s="699"/>
      <c r="AU234" s="699">
        <v>0</v>
      </c>
      <c r="AV234" s="699">
        <v>0</v>
      </c>
      <c r="AW234" s="699">
        <v>0</v>
      </c>
      <c r="AX234" s="699">
        <v>0</v>
      </c>
      <c r="AY234" s="699">
        <v>0</v>
      </c>
      <c r="AZ234" s="699">
        <v>0</v>
      </c>
      <c r="BA234" s="699">
        <v>0</v>
      </c>
      <c r="BB234" s="699">
        <v>0</v>
      </c>
      <c r="BC234" s="699">
        <v>0</v>
      </c>
      <c r="BD234" s="699">
        <v>0</v>
      </c>
      <c r="BE234" s="699">
        <v>0</v>
      </c>
      <c r="BF234" s="699">
        <v>0</v>
      </c>
      <c r="BG234" s="699">
        <v>0</v>
      </c>
      <c r="BH234" s="699">
        <v>0</v>
      </c>
      <c r="BI234" s="699">
        <v>0</v>
      </c>
      <c r="BJ234" s="699">
        <v>0</v>
      </c>
      <c r="BK234" s="699">
        <v>0</v>
      </c>
      <c r="BL234" s="699">
        <v>0</v>
      </c>
      <c r="BM234" s="699">
        <v>0</v>
      </c>
      <c r="BN234" s="699">
        <v>0</v>
      </c>
      <c r="BO234" s="699">
        <v>0</v>
      </c>
      <c r="BP234" s="699">
        <v>0</v>
      </c>
      <c r="BQ234" s="699">
        <v>0</v>
      </c>
      <c r="BR234" s="699">
        <v>0</v>
      </c>
      <c r="BS234" s="699">
        <v>0</v>
      </c>
      <c r="BT234" s="700">
        <v>0</v>
      </c>
      <c r="BU234" s="163"/>
    </row>
    <row r="235" spans="2:73" ht="15.75">
      <c r="B235" s="691"/>
      <c r="C235" s="691" t="s">
        <v>110</v>
      </c>
      <c r="D235" s="691"/>
      <c r="E235" s="691"/>
      <c r="F235" s="691"/>
      <c r="G235" s="691"/>
      <c r="H235" s="691"/>
      <c r="I235" s="644"/>
      <c r="J235" s="644"/>
      <c r="K235" s="633"/>
      <c r="L235" s="698"/>
      <c r="M235" s="699"/>
      <c r="N235" s="699"/>
      <c r="O235" s="699"/>
      <c r="P235" s="699">
        <v>505</v>
      </c>
      <c r="Q235" s="699">
        <v>0</v>
      </c>
      <c r="R235" s="699">
        <v>0</v>
      </c>
      <c r="S235" s="699">
        <v>0</v>
      </c>
      <c r="T235" s="699">
        <v>0</v>
      </c>
      <c r="U235" s="699">
        <v>0</v>
      </c>
      <c r="V235" s="699">
        <v>0</v>
      </c>
      <c r="W235" s="699">
        <v>0</v>
      </c>
      <c r="X235" s="699">
        <v>0</v>
      </c>
      <c r="Y235" s="699">
        <v>0</v>
      </c>
      <c r="Z235" s="699">
        <v>0</v>
      </c>
      <c r="AA235" s="699">
        <v>0</v>
      </c>
      <c r="AB235" s="699">
        <v>0</v>
      </c>
      <c r="AC235" s="699">
        <v>0</v>
      </c>
      <c r="AD235" s="699">
        <v>0</v>
      </c>
      <c r="AE235" s="699">
        <v>0</v>
      </c>
      <c r="AF235" s="699">
        <v>0</v>
      </c>
      <c r="AG235" s="699">
        <v>0</v>
      </c>
      <c r="AH235" s="699">
        <v>0</v>
      </c>
      <c r="AI235" s="699">
        <v>0</v>
      </c>
      <c r="AJ235" s="699">
        <v>0</v>
      </c>
      <c r="AK235" s="699">
        <v>0</v>
      </c>
      <c r="AL235" s="699">
        <v>0</v>
      </c>
      <c r="AM235" s="699">
        <v>0</v>
      </c>
      <c r="AN235" s="699">
        <v>0</v>
      </c>
      <c r="AO235" s="700">
        <v>0</v>
      </c>
      <c r="AP235" s="633"/>
      <c r="AQ235" s="698"/>
      <c r="AR235" s="699"/>
      <c r="AS235" s="699"/>
      <c r="AT235" s="699"/>
      <c r="AU235" s="699">
        <v>2978654</v>
      </c>
      <c r="AV235" s="699">
        <v>0</v>
      </c>
      <c r="AW235" s="699">
        <v>0</v>
      </c>
      <c r="AX235" s="699">
        <v>0</v>
      </c>
      <c r="AY235" s="699">
        <v>0</v>
      </c>
      <c r="AZ235" s="699">
        <v>0</v>
      </c>
      <c r="BA235" s="699">
        <v>0</v>
      </c>
      <c r="BB235" s="699">
        <v>0</v>
      </c>
      <c r="BC235" s="699">
        <v>0</v>
      </c>
      <c r="BD235" s="699">
        <v>0</v>
      </c>
      <c r="BE235" s="699">
        <v>0</v>
      </c>
      <c r="BF235" s="699">
        <v>0</v>
      </c>
      <c r="BG235" s="699">
        <v>0</v>
      </c>
      <c r="BH235" s="699">
        <v>0</v>
      </c>
      <c r="BI235" s="699">
        <v>0</v>
      </c>
      <c r="BJ235" s="699">
        <v>0</v>
      </c>
      <c r="BK235" s="699">
        <v>0</v>
      </c>
      <c r="BL235" s="699">
        <v>0</v>
      </c>
      <c r="BM235" s="699">
        <v>0</v>
      </c>
      <c r="BN235" s="699">
        <v>0</v>
      </c>
      <c r="BO235" s="699">
        <v>0</v>
      </c>
      <c r="BP235" s="699">
        <v>0</v>
      </c>
      <c r="BQ235" s="699">
        <v>0</v>
      </c>
      <c r="BR235" s="699">
        <v>0</v>
      </c>
      <c r="BS235" s="699">
        <v>0</v>
      </c>
      <c r="BT235" s="700">
        <v>0</v>
      </c>
      <c r="BU235" s="163"/>
    </row>
    <row r="236" spans="2:73" ht="15.75">
      <c r="B236" s="691"/>
      <c r="C236" s="691" t="s">
        <v>111</v>
      </c>
      <c r="D236" s="691"/>
      <c r="E236" s="691"/>
      <c r="F236" s="691"/>
      <c r="G236" s="691"/>
      <c r="H236" s="691"/>
      <c r="I236" s="644"/>
      <c r="J236" s="644"/>
      <c r="K236" s="633"/>
      <c r="L236" s="698"/>
      <c r="M236" s="699"/>
      <c r="N236" s="699"/>
      <c r="O236" s="699"/>
      <c r="P236" s="699">
        <v>0</v>
      </c>
      <c r="Q236" s="699">
        <v>0</v>
      </c>
      <c r="R236" s="699">
        <v>0</v>
      </c>
      <c r="S236" s="699">
        <v>0</v>
      </c>
      <c r="T236" s="699">
        <v>0</v>
      </c>
      <c r="U236" s="699">
        <v>0</v>
      </c>
      <c r="V236" s="699">
        <v>0</v>
      </c>
      <c r="W236" s="699">
        <v>0</v>
      </c>
      <c r="X236" s="699">
        <v>0</v>
      </c>
      <c r="Y236" s="699">
        <v>0</v>
      </c>
      <c r="Z236" s="699">
        <v>0</v>
      </c>
      <c r="AA236" s="699">
        <v>0</v>
      </c>
      <c r="AB236" s="699">
        <v>0</v>
      </c>
      <c r="AC236" s="699">
        <v>0</v>
      </c>
      <c r="AD236" s="699">
        <v>0</v>
      </c>
      <c r="AE236" s="699">
        <v>0</v>
      </c>
      <c r="AF236" s="699">
        <v>0</v>
      </c>
      <c r="AG236" s="699">
        <v>0</v>
      </c>
      <c r="AH236" s="699">
        <v>0</v>
      </c>
      <c r="AI236" s="699">
        <v>0</v>
      </c>
      <c r="AJ236" s="699">
        <v>0</v>
      </c>
      <c r="AK236" s="699">
        <v>0</v>
      </c>
      <c r="AL236" s="699">
        <v>0</v>
      </c>
      <c r="AM236" s="699">
        <v>0</v>
      </c>
      <c r="AN236" s="699">
        <v>0</v>
      </c>
      <c r="AO236" s="700">
        <v>0</v>
      </c>
      <c r="AP236" s="633"/>
      <c r="AQ236" s="698"/>
      <c r="AR236" s="699"/>
      <c r="AS236" s="699"/>
      <c r="AT236" s="699"/>
      <c r="AU236" s="699">
        <v>0</v>
      </c>
      <c r="AV236" s="699">
        <v>0</v>
      </c>
      <c r="AW236" s="699">
        <v>0</v>
      </c>
      <c r="AX236" s="699">
        <v>0</v>
      </c>
      <c r="AY236" s="699">
        <v>0</v>
      </c>
      <c r="AZ236" s="699">
        <v>0</v>
      </c>
      <c r="BA236" s="699">
        <v>0</v>
      </c>
      <c r="BB236" s="699">
        <v>0</v>
      </c>
      <c r="BC236" s="699">
        <v>0</v>
      </c>
      <c r="BD236" s="699">
        <v>0</v>
      </c>
      <c r="BE236" s="699">
        <v>0</v>
      </c>
      <c r="BF236" s="699">
        <v>0</v>
      </c>
      <c r="BG236" s="699">
        <v>0</v>
      </c>
      <c r="BH236" s="699">
        <v>0</v>
      </c>
      <c r="BI236" s="699">
        <v>0</v>
      </c>
      <c r="BJ236" s="699">
        <v>0</v>
      </c>
      <c r="BK236" s="699">
        <v>0</v>
      </c>
      <c r="BL236" s="699">
        <v>0</v>
      </c>
      <c r="BM236" s="699">
        <v>0</v>
      </c>
      <c r="BN236" s="699">
        <v>0</v>
      </c>
      <c r="BO236" s="699">
        <v>0</v>
      </c>
      <c r="BP236" s="699">
        <v>0</v>
      </c>
      <c r="BQ236" s="699">
        <v>0</v>
      </c>
      <c r="BR236" s="699">
        <v>0</v>
      </c>
      <c r="BS236" s="699">
        <v>0</v>
      </c>
      <c r="BT236" s="700">
        <v>0</v>
      </c>
      <c r="BU236" s="163"/>
    </row>
    <row r="237" spans="2:73" ht="15.75">
      <c r="B237" s="691"/>
      <c r="C237" s="691" t="s">
        <v>112</v>
      </c>
      <c r="D237" s="691"/>
      <c r="E237" s="691"/>
      <c r="F237" s="691"/>
      <c r="G237" s="691"/>
      <c r="H237" s="691"/>
      <c r="I237" s="644"/>
      <c r="J237" s="644"/>
      <c r="K237" s="633"/>
      <c r="L237" s="698"/>
      <c r="M237" s="699"/>
      <c r="N237" s="699"/>
      <c r="O237" s="699"/>
      <c r="P237" s="699">
        <v>0</v>
      </c>
      <c r="Q237" s="699">
        <v>0</v>
      </c>
      <c r="R237" s="699">
        <v>0</v>
      </c>
      <c r="S237" s="699">
        <v>0</v>
      </c>
      <c r="T237" s="699">
        <v>0</v>
      </c>
      <c r="U237" s="699">
        <v>0</v>
      </c>
      <c r="V237" s="699">
        <v>0</v>
      </c>
      <c r="W237" s="699">
        <v>0</v>
      </c>
      <c r="X237" s="699">
        <v>0</v>
      </c>
      <c r="Y237" s="699">
        <v>0</v>
      </c>
      <c r="Z237" s="699">
        <v>0</v>
      </c>
      <c r="AA237" s="699">
        <v>0</v>
      </c>
      <c r="AB237" s="699">
        <v>0</v>
      </c>
      <c r="AC237" s="699">
        <v>0</v>
      </c>
      <c r="AD237" s="699">
        <v>0</v>
      </c>
      <c r="AE237" s="699">
        <v>0</v>
      </c>
      <c r="AF237" s="699">
        <v>0</v>
      </c>
      <c r="AG237" s="699">
        <v>0</v>
      </c>
      <c r="AH237" s="699">
        <v>0</v>
      </c>
      <c r="AI237" s="699">
        <v>0</v>
      </c>
      <c r="AJ237" s="699">
        <v>0</v>
      </c>
      <c r="AK237" s="699">
        <v>0</v>
      </c>
      <c r="AL237" s="699">
        <v>0</v>
      </c>
      <c r="AM237" s="699">
        <v>0</v>
      </c>
      <c r="AN237" s="699">
        <v>0</v>
      </c>
      <c r="AO237" s="700">
        <v>0</v>
      </c>
      <c r="AP237" s="633"/>
      <c r="AQ237" s="698"/>
      <c r="AR237" s="699"/>
      <c r="AS237" s="699"/>
      <c r="AT237" s="699"/>
      <c r="AU237" s="699">
        <v>0</v>
      </c>
      <c r="AV237" s="699">
        <v>0</v>
      </c>
      <c r="AW237" s="699">
        <v>0</v>
      </c>
      <c r="AX237" s="699">
        <v>0</v>
      </c>
      <c r="AY237" s="699">
        <v>0</v>
      </c>
      <c r="AZ237" s="699">
        <v>0</v>
      </c>
      <c r="BA237" s="699">
        <v>0</v>
      </c>
      <c r="BB237" s="699">
        <v>0</v>
      </c>
      <c r="BC237" s="699">
        <v>0</v>
      </c>
      <c r="BD237" s="699">
        <v>0</v>
      </c>
      <c r="BE237" s="699">
        <v>0</v>
      </c>
      <c r="BF237" s="699">
        <v>0</v>
      </c>
      <c r="BG237" s="699">
        <v>0</v>
      </c>
      <c r="BH237" s="699">
        <v>0</v>
      </c>
      <c r="BI237" s="699">
        <v>0</v>
      </c>
      <c r="BJ237" s="699">
        <v>0</v>
      </c>
      <c r="BK237" s="699">
        <v>0</v>
      </c>
      <c r="BL237" s="699">
        <v>0</v>
      </c>
      <c r="BM237" s="699">
        <v>0</v>
      </c>
      <c r="BN237" s="699">
        <v>0</v>
      </c>
      <c r="BO237" s="699">
        <v>0</v>
      </c>
      <c r="BP237" s="699">
        <v>0</v>
      </c>
      <c r="BQ237" s="699">
        <v>0</v>
      </c>
      <c r="BR237" s="699">
        <v>0</v>
      </c>
      <c r="BS237" s="699">
        <v>0</v>
      </c>
      <c r="BT237" s="700">
        <v>0</v>
      </c>
      <c r="BU237" s="163"/>
    </row>
    <row r="238" spans="2:73" ht="15.75">
      <c r="B238" s="691"/>
      <c r="C238" s="691" t="s">
        <v>495</v>
      </c>
      <c r="D238" s="691"/>
      <c r="E238" s="691"/>
      <c r="F238" s="691"/>
      <c r="G238" s="691"/>
      <c r="H238" s="691"/>
      <c r="I238" s="644"/>
      <c r="J238" s="644"/>
      <c r="K238" s="633"/>
      <c r="L238" s="698"/>
      <c r="M238" s="699"/>
      <c r="N238" s="699"/>
      <c r="O238" s="699"/>
      <c r="P238" s="699">
        <v>0</v>
      </c>
      <c r="Q238" s="699">
        <v>0</v>
      </c>
      <c r="R238" s="699">
        <v>0</v>
      </c>
      <c r="S238" s="699">
        <v>0</v>
      </c>
      <c r="T238" s="699">
        <v>0</v>
      </c>
      <c r="U238" s="699">
        <v>0</v>
      </c>
      <c r="V238" s="699">
        <v>0</v>
      </c>
      <c r="W238" s="699">
        <v>0</v>
      </c>
      <c r="X238" s="699">
        <v>0</v>
      </c>
      <c r="Y238" s="699">
        <v>0</v>
      </c>
      <c r="Z238" s="699">
        <v>0</v>
      </c>
      <c r="AA238" s="699">
        <v>0</v>
      </c>
      <c r="AB238" s="699">
        <v>0</v>
      </c>
      <c r="AC238" s="699">
        <v>0</v>
      </c>
      <c r="AD238" s="699">
        <v>0</v>
      </c>
      <c r="AE238" s="699">
        <v>0</v>
      </c>
      <c r="AF238" s="699">
        <v>0</v>
      </c>
      <c r="AG238" s="699">
        <v>0</v>
      </c>
      <c r="AH238" s="699">
        <v>0</v>
      </c>
      <c r="AI238" s="699">
        <v>0</v>
      </c>
      <c r="AJ238" s="699">
        <v>0</v>
      </c>
      <c r="AK238" s="699">
        <v>0</v>
      </c>
      <c r="AL238" s="699">
        <v>0</v>
      </c>
      <c r="AM238" s="699">
        <v>0</v>
      </c>
      <c r="AN238" s="699">
        <v>0</v>
      </c>
      <c r="AO238" s="700">
        <v>0</v>
      </c>
      <c r="AP238" s="633"/>
      <c r="AQ238" s="698"/>
      <c r="AR238" s="699"/>
      <c r="AS238" s="699"/>
      <c r="AT238" s="699"/>
      <c r="AU238" s="699">
        <v>0</v>
      </c>
      <c r="AV238" s="699">
        <v>0</v>
      </c>
      <c r="AW238" s="699">
        <v>0</v>
      </c>
      <c r="AX238" s="699">
        <v>0</v>
      </c>
      <c r="AY238" s="699">
        <v>0</v>
      </c>
      <c r="AZ238" s="699">
        <v>0</v>
      </c>
      <c r="BA238" s="699">
        <v>0</v>
      </c>
      <c r="BB238" s="699">
        <v>0</v>
      </c>
      <c r="BC238" s="699">
        <v>0</v>
      </c>
      <c r="BD238" s="699">
        <v>0</v>
      </c>
      <c r="BE238" s="699">
        <v>0</v>
      </c>
      <c r="BF238" s="699">
        <v>0</v>
      </c>
      <c r="BG238" s="699">
        <v>0</v>
      </c>
      <c r="BH238" s="699">
        <v>0</v>
      </c>
      <c r="BI238" s="699">
        <v>0</v>
      </c>
      <c r="BJ238" s="699">
        <v>0</v>
      </c>
      <c r="BK238" s="699">
        <v>0</v>
      </c>
      <c r="BL238" s="699">
        <v>0</v>
      </c>
      <c r="BM238" s="699">
        <v>0</v>
      </c>
      <c r="BN238" s="699">
        <v>0</v>
      </c>
      <c r="BO238" s="699">
        <v>0</v>
      </c>
      <c r="BP238" s="699">
        <v>0</v>
      </c>
      <c r="BQ238" s="699">
        <v>0</v>
      </c>
      <c r="BR238" s="699">
        <v>0</v>
      </c>
      <c r="BS238" s="699">
        <v>0</v>
      </c>
      <c r="BT238" s="700">
        <v>0</v>
      </c>
      <c r="BU238" s="163"/>
    </row>
    <row r="239" spans="2:73" ht="15.75">
      <c r="B239" s="691"/>
      <c r="C239" s="691" t="s">
        <v>491</v>
      </c>
      <c r="D239" s="691"/>
      <c r="E239" s="691"/>
      <c r="F239" s="691"/>
      <c r="G239" s="691"/>
      <c r="H239" s="691"/>
      <c r="I239" s="644"/>
      <c r="J239" s="644"/>
      <c r="K239" s="633"/>
      <c r="L239" s="698"/>
      <c r="M239" s="699"/>
      <c r="N239" s="699"/>
      <c r="O239" s="699"/>
      <c r="P239" s="699">
        <v>0</v>
      </c>
      <c r="Q239" s="699">
        <v>0</v>
      </c>
      <c r="R239" s="699">
        <v>0</v>
      </c>
      <c r="S239" s="699">
        <v>0</v>
      </c>
      <c r="T239" s="699">
        <v>0</v>
      </c>
      <c r="U239" s="699">
        <v>0</v>
      </c>
      <c r="V239" s="699">
        <v>0</v>
      </c>
      <c r="W239" s="699">
        <v>0</v>
      </c>
      <c r="X239" s="699">
        <v>0</v>
      </c>
      <c r="Y239" s="699">
        <v>0</v>
      </c>
      <c r="Z239" s="699">
        <v>0</v>
      </c>
      <c r="AA239" s="699">
        <v>0</v>
      </c>
      <c r="AB239" s="699">
        <v>0</v>
      </c>
      <c r="AC239" s="699">
        <v>0</v>
      </c>
      <c r="AD239" s="699">
        <v>0</v>
      </c>
      <c r="AE239" s="699">
        <v>0</v>
      </c>
      <c r="AF239" s="699">
        <v>0</v>
      </c>
      <c r="AG239" s="699">
        <v>0</v>
      </c>
      <c r="AH239" s="699">
        <v>0</v>
      </c>
      <c r="AI239" s="699">
        <v>0</v>
      </c>
      <c r="AJ239" s="699">
        <v>0</v>
      </c>
      <c r="AK239" s="699">
        <v>0</v>
      </c>
      <c r="AL239" s="699">
        <v>0</v>
      </c>
      <c r="AM239" s="699">
        <v>0</v>
      </c>
      <c r="AN239" s="699">
        <v>0</v>
      </c>
      <c r="AO239" s="700">
        <v>0</v>
      </c>
      <c r="AP239" s="633"/>
      <c r="AQ239" s="698"/>
      <c r="AR239" s="699"/>
      <c r="AS239" s="699"/>
      <c r="AT239" s="699"/>
      <c r="AU239" s="699">
        <v>417923</v>
      </c>
      <c r="AV239" s="699">
        <v>417923</v>
      </c>
      <c r="AW239" s="699">
        <v>417923</v>
      </c>
      <c r="AX239" s="699">
        <v>417923</v>
      </c>
      <c r="AY239" s="699">
        <v>417923</v>
      </c>
      <c r="AZ239" s="699">
        <v>417923</v>
      </c>
      <c r="BA239" s="699">
        <v>417923</v>
      </c>
      <c r="BB239" s="699">
        <v>417923</v>
      </c>
      <c r="BC239" s="699">
        <v>417923</v>
      </c>
      <c r="BD239" s="699">
        <v>417923</v>
      </c>
      <c r="BE239" s="699">
        <v>417923</v>
      </c>
      <c r="BF239" s="699">
        <v>417923</v>
      </c>
      <c r="BG239" s="699">
        <v>417923</v>
      </c>
      <c r="BH239" s="699">
        <v>417923</v>
      </c>
      <c r="BI239" s="699">
        <v>417923</v>
      </c>
      <c r="BJ239" s="699">
        <v>0</v>
      </c>
      <c r="BK239" s="699">
        <v>0</v>
      </c>
      <c r="BL239" s="699">
        <v>0</v>
      </c>
      <c r="BM239" s="699">
        <v>0</v>
      </c>
      <c r="BN239" s="699">
        <v>0</v>
      </c>
      <c r="BO239" s="699">
        <v>0</v>
      </c>
      <c r="BP239" s="699">
        <v>0</v>
      </c>
      <c r="BQ239" s="699">
        <v>0</v>
      </c>
      <c r="BR239" s="699">
        <v>0</v>
      </c>
      <c r="BS239" s="699">
        <v>0</v>
      </c>
      <c r="BT239" s="700">
        <v>0</v>
      </c>
      <c r="BU239" s="163"/>
    </row>
    <row r="240" spans="2:73" ht="15.75">
      <c r="B240" s="691"/>
      <c r="C240" s="691" t="s">
        <v>113</v>
      </c>
      <c r="D240" s="691"/>
      <c r="E240" s="691"/>
      <c r="F240" s="691"/>
      <c r="G240" s="691"/>
      <c r="H240" s="691"/>
      <c r="I240" s="644"/>
      <c r="J240" s="644"/>
      <c r="K240" s="633"/>
      <c r="L240" s="698"/>
      <c r="M240" s="699"/>
      <c r="N240" s="699"/>
      <c r="O240" s="699"/>
      <c r="P240" s="699">
        <v>252</v>
      </c>
      <c r="Q240" s="699">
        <v>250</v>
      </c>
      <c r="R240" s="699">
        <v>250</v>
      </c>
      <c r="S240" s="699">
        <v>250</v>
      </c>
      <c r="T240" s="699">
        <v>250</v>
      </c>
      <c r="U240" s="699">
        <v>250</v>
      </c>
      <c r="V240" s="699">
        <v>250</v>
      </c>
      <c r="W240" s="699">
        <v>249</v>
      </c>
      <c r="X240" s="699">
        <v>249</v>
      </c>
      <c r="Y240" s="699">
        <v>249</v>
      </c>
      <c r="Z240" s="699">
        <v>224</v>
      </c>
      <c r="AA240" s="699">
        <v>224</v>
      </c>
      <c r="AB240" s="699">
        <v>224</v>
      </c>
      <c r="AC240" s="699">
        <v>223</v>
      </c>
      <c r="AD240" s="699">
        <v>223</v>
      </c>
      <c r="AE240" s="699">
        <v>222</v>
      </c>
      <c r="AF240" s="699">
        <v>61</v>
      </c>
      <c r="AG240" s="699">
        <v>61</v>
      </c>
      <c r="AH240" s="699">
        <v>61</v>
      </c>
      <c r="AI240" s="699">
        <v>61</v>
      </c>
      <c r="AJ240" s="699">
        <v>0</v>
      </c>
      <c r="AK240" s="699">
        <v>0</v>
      </c>
      <c r="AL240" s="699">
        <v>0</v>
      </c>
      <c r="AM240" s="699">
        <v>0</v>
      </c>
      <c r="AN240" s="699">
        <v>0</v>
      </c>
      <c r="AO240" s="700">
        <v>0</v>
      </c>
      <c r="AP240" s="633"/>
      <c r="AQ240" s="698"/>
      <c r="AR240" s="699"/>
      <c r="AS240" s="699"/>
      <c r="AT240" s="699"/>
      <c r="AU240" s="699">
        <v>3913143</v>
      </c>
      <c r="AV240" s="699">
        <v>3879729</v>
      </c>
      <c r="AW240" s="699">
        <v>3879729</v>
      </c>
      <c r="AX240" s="699">
        <v>3879729</v>
      </c>
      <c r="AY240" s="699">
        <v>3879729</v>
      </c>
      <c r="AZ240" s="699">
        <v>3879729</v>
      </c>
      <c r="BA240" s="699">
        <v>3879729</v>
      </c>
      <c r="BB240" s="699">
        <v>3877505</v>
      </c>
      <c r="BC240" s="699">
        <v>3877505</v>
      </c>
      <c r="BD240" s="699">
        <v>3877505</v>
      </c>
      <c r="BE240" s="699">
        <v>3636835</v>
      </c>
      <c r="BF240" s="699">
        <v>3616432</v>
      </c>
      <c r="BG240" s="699">
        <v>3616432</v>
      </c>
      <c r="BH240" s="699">
        <v>3540890</v>
      </c>
      <c r="BI240" s="699">
        <v>3540890</v>
      </c>
      <c r="BJ240" s="699">
        <v>3532881</v>
      </c>
      <c r="BK240" s="699">
        <v>975158</v>
      </c>
      <c r="BL240" s="699">
        <v>975158</v>
      </c>
      <c r="BM240" s="699">
        <v>975158</v>
      </c>
      <c r="BN240" s="699">
        <v>975158</v>
      </c>
      <c r="BO240" s="699">
        <v>0</v>
      </c>
      <c r="BP240" s="699">
        <v>0</v>
      </c>
      <c r="BQ240" s="699">
        <v>0</v>
      </c>
      <c r="BR240" s="699">
        <v>0</v>
      </c>
      <c r="BS240" s="699">
        <v>0</v>
      </c>
      <c r="BT240" s="700">
        <v>0</v>
      </c>
      <c r="BU240" s="163"/>
    </row>
    <row r="241" spans="2:73" ht="15.75">
      <c r="B241" s="691"/>
      <c r="C241" s="691" t="s">
        <v>114</v>
      </c>
      <c r="D241" s="691"/>
      <c r="E241" s="691"/>
      <c r="F241" s="691"/>
      <c r="G241" s="691"/>
      <c r="H241" s="691"/>
      <c r="I241" s="644"/>
      <c r="J241" s="644"/>
      <c r="K241" s="633"/>
      <c r="L241" s="698"/>
      <c r="M241" s="699"/>
      <c r="N241" s="699"/>
      <c r="O241" s="699"/>
      <c r="P241" s="699">
        <v>837</v>
      </c>
      <c r="Q241" s="699">
        <v>837</v>
      </c>
      <c r="R241" s="699">
        <v>837</v>
      </c>
      <c r="S241" s="699">
        <v>837</v>
      </c>
      <c r="T241" s="699">
        <v>837</v>
      </c>
      <c r="U241" s="699">
        <v>837</v>
      </c>
      <c r="V241" s="699">
        <v>837</v>
      </c>
      <c r="W241" s="699">
        <v>837</v>
      </c>
      <c r="X241" s="699">
        <v>837</v>
      </c>
      <c r="Y241" s="699">
        <v>837</v>
      </c>
      <c r="Z241" s="699">
        <v>837</v>
      </c>
      <c r="AA241" s="699">
        <v>837</v>
      </c>
      <c r="AB241" s="699">
        <v>837</v>
      </c>
      <c r="AC241" s="699">
        <v>837</v>
      </c>
      <c r="AD241" s="699">
        <v>837</v>
      </c>
      <c r="AE241" s="699">
        <v>837</v>
      </c>
      <c r="AF241" s="699">
        <v>837</v>
      </c>
      <c r="AG241" s="699">
        <v>837</v>
      </c>
      <c r="AH241" s="699">
        <v>752</v>
      </c>
      <c r="AI241" s="699">
        <v>0</v>
      </c>
      <c r="AJ241" s="699">
        <v>0</v>
      </c>
      <c r="AK241" s="699">
        <v>0</v>
      </c>
      <c r="AL241" s="699">
        <v>0</v>
      </c>
      <c r="AM241" s="699">
        <v>0</v>
      </c>
      <c r="AN241" s="699">
        <v>0</v>
      </c>
      <c r="AO241" s="700">
        <v>0</v>
      </c>
      <c r="AP241" s="633"/>
      <c r="AQ241" s="698"/>
      <c r="AR241" s="699"/>
      <c r="AS241" s="699"/>
      <c r="AT241" s="699"/>
      <c r="AU241" s="699">
        <v>1587453</v>
      </c>
      <c r="AV241" s="699">
        <v>1587453</v>
      </c>
      <c r="AW241" s="699">
        <v>1587453</v>
      </c>
      <c r="AX241" s="699">
        <v>1587453</v>
      </c>
      <c r="AY241" s="699">
        <v>1587453</v>
      </c>
      <c r="AZ241" s="699">
        <v>1587453</v>
      </c>
      <c r="BA241" s="699">
        <v>1587453</v>
      </c>
      <c r="BB241" s="699">
        <v>1587453</v>
      </c>
      <c r="BC241" s="699">
        <v>1587453</v>
      </c>
      <c r="BD241" s="699">
        <v>1587453</v>
      </c>
      <c r="BE241" s="699">
        <v>1587453</v>
      </c>
      <c r="BF241" s="699">
        <v>1587453</v>
      </c>
      <c r="BG241" s="699">
        <v>1587453</v>
      </c>
      <c r="BH241" s="699">
        <v>1587453</v>
      </c>
      <c r="BI241" s="699">
        <v>1587453</v>
      </c>
      <c r="BJ241" s="699">
        <v>1587453</v>
      </c>
      <c r="BK241" s="699">
        <v>1587453</v>
      </c>
      <c r="BL241" s="699">
        <v>1587453</v>
      </c>
      <c r="BM241" s="699">
        <v>1511512</v>
      </c>
      <c r="BN241" s="699">
        <v>0</v>
      </c>
      <c r="BO241" s="699">
        <v>0</v>
      </c>
      <c r="BP241" s="699">
        <v>0</v>
      </c>
      <c r="BQ241" s="699">
        <v>0</v>
      </c>
      <c r="BR241" s="699">
        <v>0</v>
      </c>
      <c r="BS241" s="699">
        <v>0</v>
      </c>
      <c r="BT241" s="700">
        <v>0</v>
      </c>
      <c r="BU241" s="163"/>
    </row>
    <row r="242" spans="2:73" ht="15.75">
      <c r="B242" s="691"/>
      <c r="C242" s="691" t="s">
        <v>116</v>
      </c>
      <c r="D242" s="691"/>
      <c r="E242" s="691"/>
      <c r="F242" s="691"/>
      <c r="G242" s="691"/>
      <c r="H242" s="691"/>
      <c r="I242" s="644"/>
      <c r="J242" s="644"/>
      <c r="K242" s="633"/>
      <c r="L242" s="698"/>
      <c r="M242" s="699"/>
      <c r="N242" s="699"/>
      <c r="O242" s="699"/>
      <c r="P242" s="699">
        <v>0</v>
      </c>
      <c r="Q242" s="699">
        <v>0</v>
      </c>
      <c r="R242" s="699">
        <v>0</v>
      </c>
      <c r="S242" s="699">
        <v>0</v>
      </c>
      <c r="T242" s="699">
        <v>0</v>
      </c>
      <c r="U242" s="699">
        <v>0</v>
      </c>
      <c r="V242" s="699">
        <v>0</v>
      </c>
      <c r="W242" s="699">
        <v>0</v>
      </c>
      <c r="X242" s="699">
        <v>0</v>
      </c>
      <c r="Y242" s="699">
        <v>0</v>
      </c>
      <c r="Z242" s="699">
        <v>0</v>
      </c>
      <c r="AA242" s="699">
        <v>0</v>
      </c>
      <c r="AB242" s="699">
        <v>0</v>
      </c>
      <c r="AC242" s="699">
        <v>0</v>
      </c>
      <c r="AD242" s="699">
        <v>0</v>
      </c>
      <c r="AE242" s="699">
        <v>0</v>
      </c>
      <c r="AF242" s="699">
        <v>0</v>
      </c>
      <c r="AG242" s="699">
        <v>0</v>
      </c>
      <c r="AH242" s="699">
        <v>0</v>
      </c>
      <c r="AI242" s="699">
        <v>0</v>
      </c>
      <c r="AJ242" s="699">
        <v>0</v>
      </c>
      <c r="AK242" s="699">
        <v>0</v>
      </c>
      <c r="AL242" s="699">
        <v>0</v>
      </c>
      <c r="AM242" s="699">
        <v>0</v>
      </c>
      <c r="AN242" s="699">
        <v>0</v>
      </c>
      <c r="AO242" s="700">
        <v>0</v>
      </c>
      <c r="AP242" s="633"/>
      <c r="AQ242" s="698"/>
      <c r="AR242" s="699"/>
      <c r="AS242" s="699"/>
      <c r="AT242" s="699"/>
      <c r="AU242" s="699">
        <v>0</v>
      </c>
      <c r="AV242" s="699">
        <v>0</v>
      </c>
      <c r="AW242" s="699">
        <v>0</v>
      </c>
      <c r="AX242" s="699">
        <v>0</v>
      </c>
      <c r="AY242" s="699">
        <v>0</v>
      </c>
      <c r="AZ242" s="699">
        <v>0</v>
      </c>
      <c r="BA242" s="699">
        <v>0</v>
      </c>
      <c r="BB242" s="699">
        <v>0</v>
      </c>
      <c r="BC242" s="699">
        <v>0</v>
      </c>
      <c r="BD242" s="699">
        <v>0</v>
      </c>
      <c r="BE242" s="699">
        <v>0</v>
      </c>
      <c r="BF242" s="699">
        <v>0</v>
      </c>
      <c r="BG242" s="699">
        <v>0</v>
      </c>
      <c r="BH242" s="699">
        <v>0</v>
      </c>
      <c r="BI242" s="699">
        <v>0</v>
      </c>
      <c r="BJ242" s="699">
        <v>0</v>
      </c>
      <c r="BK242" s="699">
        <v>0</v>
      </c>
      <c r="BL242" s="699">
        <v>0</v>
      </c>
      <c r="BM242" s="699">
        <v>0</v>
      </c>
      <c r="BN242" s="699">
        <v>0</v>
      </c>
      <c r="BO242" s="699">
        <v>0</v>
      </c>
      <c r="BP242" s="699">
        <v>0</v>
      </c>
      <c r="BQ242" s="699">
        <v>0</v>
      </c>
      <c r="BR242" s="699">
        <v>0</v>
      </c>
      <c r="BS242" s="699">
        <v>0</v>
      </c>
      <c r="BT242" s="700">
        <v>0</v>
      </c>
      <c r="BU242" s="163"/>
    </row>
    <row r="243" spans="2:73" ht="15.75">
      <c r="B243" s="691"/>
      <c r="C243" s="691" t="s">
        <v>117</v>
      </c>
      <c r="D243" s="691"/>
      <c r="E243" s="691"/>
      <c r="F243" s="691"/>
      <c r="G243" s="691"/>
      <c r="H243" s="691"/>
      <c r="I243" s="644"/>
      <c r="J243" s="644"/>
      <c r="K243" s="633"/>
      <c r="L243" s="698"/>
      <c r="M243" s="699"/>
      <c r="N243" s="699"/>
      <c r="O243" s="699"/>
      <c r="P243" s="699">
        <v>0</v>
      </c>
      <c r="Q243" s="699">
        <v>0</v>
      </c>
      <c r="R243" s="699">
        <v>0</v>
      </c>
      <c r="S243" s="699">
        <v>0</v>
      </c>
      <c r="T243" s="699">
        <v>0</v>
      </c>
      <c r="U243" s="699">
        <v>0</v>
      </c>
      <c r="V243" s="699">
        <v>0</v>
      </c>
      <c r="W243" s="699">
        <v>0</v>
      </c>
      <c r="X243" s="699">
        <v>0</v>
      </c>
      <c r="Y243" s="699">
        <v>0</v>
      </c>
      <c r="Z243" s="699">
        <v>0</v>
      </c>
      <c r="AA243" s="699">
        <v>0</v>
      </c>
      <c r="AB243" s="699">
        <v>0</v>
      </c>
      <c r="AC243" s="699">
        <v>0</v>
      </c>
      <c r="AD243" s="699">
        <v>0</v>
      </c>
      <c r="AE243" s="699">
        <v>0</v>
      </c>
      <c r="AF243" s="699">
        <v>0</v>
      </c>
      <c r="AG243" s="699">
        <v>0</v>
      </c>
      <c r="AH243" s="699">
        <v>0</v>
      </c>
      <c r="AI243" s="699">
        <v>0</v>
      </c>
      <c r="AJ243" s="699">
        <v>0</v>
      </c>
      <c r="AK243" s="699">
        <v>0</v>
      </c>
      <c r="AL243" s="699">
        <v>0</v>
      </c>
      <c r="AM243" s="699">
        <v>0</v>
      </c>
      <c r="AN243" s="699">
        <v>0</v>
      </c>
      <c r="AO243" s="700">
        <v>0</v>
      </c>
      <c r="AP243" s="633"/>
      <c r="AQ243" s="698"/>
      <c r="AR243" s="699"/>
      <c r="AS243" s="699"/>
      <c r="AT243" s="699"/>
      <c r="AU243" s="699">
        <v>0</v>
      </c>
      <c r="AV243" s="699">
        <v>0</v>
      </c>
      <c r="AW243" s="699">
        <v>0</v>
      </c>
      <c r="AX243" s="699">
        <v>0</v>
      </c>
      <c r="AY243" s="699">
        <v>0</v>
      </c>
      <c r="AZ243" s="699">
        <v>0</v>
      </c>
      <c r="BA243" s="699">
        <v>0</v>
      </c>
      <c r="BB243" s="699">
        <v>0</v>
      </c>
      <c r="BC243" s="699">
        <v>0</v>
      </c>
      <c r="BD243" s="699">
        <v>0</v>
      </c>
      <c r="BE243" s="699">
        <v>0</v>
      </c>
      <c r="BF243" s="699">
        <v>0</v>
      </c>
      <c r="BG243" s="699">
        <v>0</v>
      </c>
      <c r="BH243" s="699">
        <v>0</v>
      </c>
      <c r="BI243" s="699">
        <v>0</v>
      </c>
      <c r="BJ243" s="699">
        <v>0</v>
      </c>
      <c r="BK243" s="699">
        <v>0</v>
      </c>
      <c r="BL243" s="699">
        <v>0</v>
      </c>
      <c r="BM243" s="699">
        <v>0</v>
      </c>
      <c r="BN243" s="699">
        <v>0</v>
      </c>
      <c r="BO243" s="699">
        <v>0</v>
      </c>
      <c r="BP243" s="699">
        <v>0</v>
      </c>
      <c r="BQ243" s="699">
        <v>0</v>
      </c>
      <c r="BR243" s="699">
        <v>0</v>
      </c>
      <c r="BS243" s="699">
        <v>0</v>
      </c>
      <c r="BT243" s="700">
        <v>0</v>
      </c>
      <c r="BU243" s="163"/>
    </row>
    <row r="244" spans="2:73" ht="15.75">
      <c r="B244" s="691"/>
      <c r="C244" s="691" t="s">
        <v>118</v>
      </c>
      <c r="D244" s="691"/>
      <c r="E244" s="691"/>
      <c r="F244" s="691"/>
      <c r="G244" s="691"/>
      <c r="H244" s="691"/>
      <c r="I244" s="644"/>
      <c r="J244" s="644"/>
      <c r="K244" s="633"/>
      <c r="L244" s="698"/>
      <c r="M244" s="699"/>
      <c r="N244" s="699"/>
      <c r="O244" s="699"/>
      <c r="P244" s="699">
        <v>260</v>
      </c>
      <c r="Q244" s="699">
        <v>260</v>
      </c>
      <c r="R244" s="699">
        <v>260</v>
      </c>
      <c r="S244" s="699">
        <v>260</v>
      </c>
      <c r="T244" s="699">
        <v>260</v>
      </c>
      <c r="U244" s="699">
        <v>260</v>
      </c>
      <c r="V244" s="699">
        <v>245</v>
      </c>
      <c r="W244" s="699">
        <v>245</v>
      </c>
      <c r="X244" s="699">
        <v>243</v>
      </c>
      <c r="Y244" s="699">
        <v>195</v>
      </c>
      <c r="Z244" s="699">
        <v>75</v>
      </c>
      <c r="AA244" s="699">
        <v>72</v>
      </c>
      <c r="AB244" s="699">
        <v>44</v>
      </c>
      <c r="AC244" s="699">
        <v>44</v>
      </c>
      <c r="AD244" s="699">
        <v>44</v>
      </c>
      <c r="AE244" s="699">
        <v>37</v>
      </c>
      <c r="AF244" s="699">
        <v>31</v>
      </c>
      <c r="AG244" s="699">
        <v>31</v>
      </c>
      <c r="AH244" s="699">
        <v>31</v>
      </c>
      <c r="AI244" s="699">
        <v>31</v>
      </c>
      <c r="AJ244" s="699">
        <v>0</v>
      </c>
      <c r="AK244" s="699">
        <v>0</v>
      </c>
      <c r="AL244" s="699">
        <v>0</v>
      </c>
      <c r="AM244" s="699">
        <v>0</v>
      </c>
      <c r="AN244" s="699">
        <v>0</v>
      </c>
      <c r="AO244" s="700">
        <v>0</v>
      </c>
      <c r="AP244" s="633"/>
      <c r="AQ244" s="698"/>
      <c r="AR244" s="699"/>
      <c r="AS244" s="699"/>
      <c r="AT244" s="699"/>
      <c r="AU244" s="699">
        <v>1883044</v>
      </c>
      <c r="AV244" s="699">
        <v>1883044</v>
      </c>
      <c r="AW244" s="699">
        <v>1882176</v>
      </c>
      <c r="AX244" s="699">
        <v>1882176</v>
      </c>
      <c r="AY244" s="699">
        <v>1882176</v>
      </c>
      <c r="AZ244" s="699">
        <v>1882176</v>
      </c>
      <c r="BA244" s="699">
        <v>1786538</v>
      </c>
      <c r="BB244" s="699">
        <v>1786538</v>
      </c>
      <c r="BC244" s="699">
        <v>1755270</v>
      </c>
      <c r="BD244" s="699">
        <v>1432240</v>
      </c>
      <c r="BE244" s="699">
        <v>564489</v>
      </c>
      <c r="BF244" s="699">
        <v>485719</v>
      </c>
      <c r="BG244" s="699">
        <v>149063</v>
      </c>
      <c r="BH244" s="699">
        <v>149063</v>
      </c>
      <c r="BI244" s="699">
        <v>149063</v>
      </c>
      <c r="BJ244" s="699">
        <v>94214</v>
      </c>
      <c r="BK244" s="699">
        <v>75233</v>
      </c>
      <c r="BL244" s="699">
        <v>75233</v>
      </c>
      <c r="BM244" s="699">
        <v>75233</v>
      </c>
      <c r="BN244" s="699">
        <v>75233</v>
      </c>
      <c r="BO244" s="699">
        <v>0</v>
      </c>
      <c r="BP244" s="699">
        <v>0</v>
      </c>
      <c r="BQ244" s="699">
        <v>0</v>
      </c>
      <c r="BR244" s="699">
        <v>0</v>
      </c>
      <c r="BS244" s="699">
        <v>0</v>
      </c>
      <c r="BT244" s="700">
        <v>0</v>
      </c>
      <c r="BU244" s="163"/>
    </row>
    <row r="245" spans="2:73" ht="15.75">
      <c r="B245" s="691"/>
      <c r="C245" s="691"/>
      <c r="D245" s="691" t="s">
        <v>113</v>
      </c>
      <c r="E245" s="691"/>
      <c r="F245" s="691"/>
      <c r="G245" s="691"/>
      <c r="H245" s="691" t="s">
        <v>862</v>
      </c>
      <c r="I245" s="644"/>
      <c r="J245" s="644"/>
      <c r="K245" s="633"/>
      <c r="L245" s="698"/>
      <c r="M245" s="699"/>
      <c r="N245" s="699"/>
      <c r="O245" s="699"/>
      <c r="P245" s="699">
        <v>25</v>
      </c>
      <c r="Q245" s="699">
        <v>25</v>
      </c>
      <c r="R245" s="699">
        <v>25</v>
      </c>
      <c r="S245" s="699">
        <v>25</v>
      </c>
      <c r="T245" s="699">
        <v>25</v>
      </c>
      <c r="U245" s="699">
        <v>25</v>
      </c>
      <c r="V245" s="699">
        <v>25</v>
      </c>
      <c r="W245" s="699">
        <v>25</v>
      </c>
      <c r="X245" s="699">
        <v>25</v>
      </c>
      <c r="Y245" s="699">
        <v>25</v>
      </c>
      <c r="Z245" s="699">
        <v>22</v>
      </c>
      <c r="AA245" s="699">
        <v>22</v>
      </c>
      <c r="AB245" s="699">
        <v>22</v>
      </c>
      <c r="AC245" s="699">
        <v>22</v>
      </c>
      <c r="AD245" s="699">
        <v>22</v>
      </c>
      <c r="AE245" s="699">
        <v>22</v>
      </c>
      <c r="AF245" s="699">
        <v>11</v>
      </c>
      <c r="AG245" s="699">
        <v>11</v>
      </c>
      <c r="AH245" s="699">
        <v>11</v>
      </c>
      <c r="AI245" s="699">
        <v>11</v>
      </c>
      <c r="AJ245" s="699">
        <v>0</v>
      </c>
      <c r="AK245" s="699">
        <v>0</v>
      </c>
      <c r="AL245" s="699">
        <v>0</v>
      </c>
      <c r="AM245" s="699">
        <v>0</v>
      </c>
      <c r="AN245" s="699">
        <v>0</v>
      </c>
      <c r="AO245" s="700">
        <v>0</v>
      </c>
      <c r="AP245" s="633"/>
      <c r="AQ245" s="698"/>
      <c r="AR245" s="699"/>
      <c r="AS245" s="699"/>
      <c r="AT245" s="699"/>
      <c r="AU245" s="699">
        <v>388248</v>
      </c>
      <c r="AV245" s="699">
        <v>382738</v>
      </c>
      <c r="AW245" s="699">
        <v>382738</v>
      </c>
      <c r="AX245" s="699">
        <v>382738</v>
      </c>
      <c r="AY245" s="699">
        <v>382738</v>
      </c>
      <c r="AZ245" s="699">
        <v>382738</v>
      </c>
      <c r="BA245" s="699">
        <v>382738</v>
      </c>
      <c r="BB245" s="699">
        <v>382396</v>
      </c>
      <c r="BC245" s="699">
        <v>382396</v>
      </c>
      <c r="BD245" s="699">
        <v>382396</v>
      </c>
      <c r="BE245" s="699">
        <v>357819</v>
      </c>
      <c r="BF245" s="699">
        <v>357256</v>
      </c>
      <c r="BG245" s="699">
        <v>357256</v>
      </c>
      <c r="BH245" s="699">
        <v>355162</v>
      </c>
      <c r="BI245" s="699">
        <v>355162</v>
      </c>
      <c r="BJ245" s="699">
        <v>354426</v>
      </c>
      <c r="BK245" s="699">
        <v>181989</v>
      </c>
      <c r="BL245" s="699">
        <v>181989</v>
      </c>
      <c r="BM245" s="699">
        <v>181989</v>
      </c>
      <c r="BN245" s="699">
        <v>181989</v>
      </c>
      <c r="BO245" s="699">
        <v>0</v>
      </c>
      <c r="BP245" s="699">
        <v>0</v>
      </c>
      <c r="BQ245" s="699">
        <v>0</v>
      </c>
      <c r="BR245" s="699">
        <v>0</v>
      </c>
      <c r="BS245" s="699">
        <v>0</v>
      </c>
      <c r="BT245" s="700">
        <v>0</v>
      </c>
      <c r="BU245" s="163"/>
    </row>
    <row r="246" spans="2:73" ht="15.75">
      <c r="B246" s="691"/>
      <c r="C246" s="691"/>
      <c r="D246" s="691" t="s">
        <v>863</v>
      </c>
      <c r="E246" s="691"/>
      <c r="F246" s="691"/>
      <c r="G246" s="691"/>
      <c r="H246" s="691" t="s">
        <v>862</v>
      </c>
      <c r="I246" s="644"/>
      <c r="J246" s="644"/>
      <c r="K246" s="633"/>
      <c r="L246" s="698"/>
      <c r="M246" s="699"/>
      <c r="N246" s="699"/>
      <c r="O246" s="699"/>
      <c r="P246" s="699">
        <v>90</v>
      </c>
      <c r="Q246" s="699">
        <v>90</v>
      </c>
      <c r="R246" s="699">
        <v>90</v>
      </c>
      <c r="S246" s="699">
        <v>90</v>
      </c>
      <c r="T246" s="699">
        <v>90</v>
      </c>
      <c r="U246" s="699">
        <v>90</v>
      </c>
      <c r="V246" s="699">
        <v>90</v>
      </c>
      <c r="W246" s="699">
        <v>90</v>
      </c>
      <c r="X246" s="699">
        <v>90</v>
      </c>
      <c r="Y246" s="699">
        <v>90</v>
      </c>
      <c r="Z246" s="699">
        <v>90</v>
      </c>
      <c r="AA246" s="699">
        <v>90</v>
      </c>
      <c r="AB246" s="699">
        <v>90</v>
      </c>
      <c r="AC246" s="699">
        <v>90</v>
      </c>
      <c r="AD246" s="699">
        <v>90</v>
      </c>
      <c r="AE246" s="699">
        <v>90</v>
      </c>
      <c r="AF246" s="699">
        <v>90</v>
      </c>
      <c r="AG246" s="699">
        <v>90</v>
      </c>
      <c r="AH246" s="699">
        <v>83</v>
      </c>
      <c r="AI246" s="699">
        <v>0</v>
      </c>
      <c r="AJ246" s="699">
        <v>0</v>
      </c>
      <c r="AK246" s="699">
        <v>0</v>
      </c>
      <c r="AL246" s="699">
        <v>0</v>
      </c>
      <c r="AM246" s="699">
        <v>0</v>
      </c>
      <c r="AN246" s="699">
        <v>0</v>
      </c>
      <c r="AO246" s="700">
        <v>0</v>
      </c>
      <c r="AP246" s="633"/>
      <c r="AQ246" s="698"/>
      <c r="AR246" s="699"/>
      <c r="AS246" s="699"/>
      <c r="AT246" s="699"/>
      <c r="AU246" s="699">
        <v>172830</v>
      </c>
      <c r="AV246" s="699">
        <v>172830</v>
      </c>
      <c r="AW246" s="699">
        <v>172830</v>
      </c>
      <c r="AX246" s="699">
        <v>172830</v>
      </c>
      <c r="AY246" s="699">
        <v>172830</v>
      </c>
      <c r="AZ246" s="699">
        <v>172830</v>
      </c>
      <c r="BA246" s="699">
        <v>172830</v>
      </c>
      <c r="BB246" s="699">
        <v>172830</v>
      </c>
      <c r="BC246" s="699">
        <v>172830</v>
      </c>
      <c r="BD246" s="699">
        <v>172830</v>
      </c>
      <c r="BE246" s="699">
        <v>172830</v>
      </c>
      <c r="BF246" s="699">
        <v>172830</v>
      </c>
      <c r="BG246" s="699">
        <v>172830</v>
      </c>
      <c r="BH246" s="699">
        <v>172830</v>
      </c>
      <c r="BI246" s="699">
        <v>172830</v>
      </c>
      <c r="BJ246" s="699">
        <v>172830</v>
      </c>
      <c r="BK246" s="699">
        <v>172830</v>
      </c>
      <c r="BL246" s="699">
        <v>172830</v>
      </c>
      <c r="BM246" s="699">
        <v>166478</v>
      </c>
      <c r="BN246" s="699">
        <v>0</v>
      </c>
      <c r="BO246" s="699">
        <v>0</v>
      </c>
      <c r="BP246" s="699">
        <v>0</v>
      </c>
      <c r="BQ246" s="699">
        <v>0</v>
      </c>
      <c r="BR246" s="699">
        <v>0</v>
      </c>
      <c r="BS246" s="699">
        <v>0</v>
      </c>
      <c r="BT246" s="700">
        <v>0</v>
      </c>
      <c r="BU246" s="163"/>
    </row>
    <row r="247" spans="2:73" ht="15.75">
      <c r="B247" s="691"/>
      <c r="C247" s="691"/>
      <c r="D247" s="691" t="s">
        <v>115</v>
      </c>
      <c r="E247" s="691"/>
      <c r="F247" s="691"/>
      <c r="G247" s="691"/>
      <c r="H247" s="691" t="s">
        <v>862</v>
      </c>
      <c r="I247" s="644"/>
      <c r="J247" s="644"/>
      <c r="K247" s="633"/>
      <c r="L247" s="698"/>
      <c r="M247" s="699"/>
      <c r="N247" s="699"/>
      <c r="O247" s="699"/>
      <c r="P247" s="699">
        <v>0</v>
      </c>
      <c r="Q247" s="699">
        <v>0</v>
      </c>
      <c r="R247" s="699">
        <v>0</v>
      </c>
      <c r="S247" s="699">
        <v>0</v>
      </c>
      <c r="T247" s="699">
        <v>0</v>
      </c>
      <c r="U247" s="699">
        <v>0</v>
      </c>
      <c r="V247" s="699">
        <v>0</v>
      </c>
      <c r="W247" s="699">
        <v>0</v>
      </c>
      <c r="X247" s="699">
        <v>0</v>
      </c>
      <c r="Y247" s="699">
        <v>0</v>
      </c>
      <c r="Z247" s="699">
        <v>0</v>
      </c>
      <c r="AA247" s="699">
        <v>0</v>
      </c>
      <c r="AB247" s="699">
        <v>0</v>
      </c>
      <c r="AC247" s="699">
        <v>0</v>
      </c>
      <c r="AD247" s="699">
        <v>0</v>
      </c>
      <c r="AE247" s="699">
        <v>0</v>
      </c>
      <c r="AF247" s="699">
        <v>0</v>
      </c>
      <c r="AG247" s="699">
        <v>0</v>
      </c>
      <c r="AH247" s="699">
        <v>0</v>
      </c>
      <c r="AI247" s="699">
        <v>0</v>
      </c>
      <c r="AJ247" s="699">
        <v>0</v>
      </c>
      <c r="AK247" s="699">
        <v>0</v>
      </c>
      <c r="AL247" s="699">
        <v>0</v>
      </c>
      <c r="AM247" s="699">
        <v>0</v>
      </c>
      <c r="AN247" s="699">
        <v>0</v>
      </c>
      <c r="AO247" s="700">
        <v>0</v>
      </c>
      <c r="AP247" s="633"/>
      <c r="AQ247" s="698"/>
      <c r="AR247" s="699"/>
      <c r="AS247" s="699"/>
      <c r="AT247" s="699"/>
      <c r="AU247" s="699">
        <v>0</v>
      </c>
      <c r="AV247" s="699">
        <v>0</v>
      </c>
      <c r="AW247" s="699">
        <v>0</v>
      </c>
      <c r="AX247" s="699">
        <v>0</v>
      </c>
      <c r="AY247" s="699">
        <v>0</v>
      </c>
      <c r="AZ247" s="699">
        <v>0</v>
      </c>
      <c r="BA247" s="699">
        <v>0</v>
      </c>
      <c r="BB247" s="699">
        <v>0</v>
      </c>
      <c r="BC247" s="699">
        <v>0</v>
      </c>
      <c r="BD247" s="699">
        <v>0</v>
      </c>
      <c r="BE247" s="699">
        <v>0</v>
      </c>
      <c r="BF247" s="699">
        <v>0</v>
      </c>
      <c r="BG247" s="699">
        <v>0</v>
      </c>
      <c r="BH247" s="699">
        <v>0</v>
      </c>
      <c r="BI247" s="699">
        <v>0</v>
      </c>
      <c r="BJ247" s="699">
        <v>0</v>
      </c>
      <c r="BK247" s="699">
        <v>0</v>
      </c>
      <c r="BL247" s="699">
        <v>0</v>
      </c>
      <c r="BM247" s="699">
        <v>0</v>
      </c>
      <c r="BN247" s="699">
        <v>0</v>
      </c>
      <c r="BO247" s="699">
        <v>0</v>
      </c>
      <c r="BP247" s="699">
        <v>0</v>
      </c>
      <c r="BQ247" s="699">
        <v>0</v>
      </c>
      <c r="BR247" s="699">
        <v>0</v>
      </c>
      <c r="BS247" s="699">
        <v>0</v>
      </c>
      <c r="BT247" s="700">
        <v>0</v>
      </c>
      <c r="BU247" s="163"/>
    </row>
    <row r="248" spans="2:73" ht="15.75">
      <c r="B248" s="691"/>
      <c r="C248" s="691"/>
      <c r="D248" s="691" t="s">
        <v>116</v>
      </c>
      <c r="E248" s="691"/>
      <c r="F248" s="691"/>
      <c r="G248" s="691"/>
      <c r="H248" s="691" t="s">
        <v>862</v>
      </c>
      <c r="I248" s="644"/>
      <c r="J248" s="644"/>
      <c r="K248" s="633"/>
      <c r="L248" s="698"/>
      <c r="M248" s="699"/>
      <c r="N248" s="699"/>
      <c r="O248" s="699"/>
      <c r="P248" s="699">
        <v>0</v>
      </c>
      <c r="Q248" s="699">
        <v>0</v>
      </c>
      <c r="R248" s="699">
        <v>0</v>
      </c>
      <c r="S248" s="699">
        <v>0</v>
      </c>
      <c r="T248" s="699">
        <v>0</v>
      </c>
      <c r="U248" s="699">
        <v>0</v>
      </c>
      <c r="V248" s="699">
        <v>0</v>
      </c>
      <c r="W248" s="699">
        <v>0</v>
      </c>
      <c r="X248" s="699">
        <v>0</v>
      </c>
      <c r="Y248" s="699">
        <v>0</v>
      </c>
      <c r="Z248" s="699">
        <v>0</v>
      </c>
      <c r="AA248" s="699">
        <v>0</v>
      </c>
      <c r="AB248" s="699">
        <v>0</v>
      </c>
      <c r="AC248" s="699">
        <v>0</v>
      </c>
      <c r="AD248" s="699">
        <v>0</v>
      </c>
      <c r="AE248" s="699">
        <v>0</v>
      </c>
      <c r="AF248" s="699">
        <v>0</v>
      </c>
      <c r="AG248" s="699">
        <v>0</v>
      </c>
      <c r="AH248" s="699">
        <v>0</v>
      </c>
      <c r="AI248" s="699">
        <v>0</v>
      </c>
      <c r="AJ248" s="699">
        <v>0</v>
      </c>
      <c r="AK248" s="699">
        <v>0</v>
      </c>
      <c r="AL248" s="699">
        <v>0</v>
      </c>
      <c r="AM248" s="699">
        <v>0</v>
      </c>
      <c r="AN248" s="699">
        <v>0</v>
      </c>
      <c r="AO248" s="700">
        <v>0</v>
      </c>
      <c r="AP248" s="633"/>
      <c r="AQ248" s="698"/>
      <c r="AR248" s="699"/>
      <c r="AS248" s="699"/>
      <c r="AT248" s="699"/>
      <c r="AU248" s="699">
        <v>0</v>
      </c>
      <c r="AV248" s="699">
        <v>0</v>
      </c>
      <c r="AW248" s="699">
        <v>0</v>
      </c>
      <c r="AX248" s="699">
        <v>0</v>
      </c>
      <c r="AY248" s="699">
        <v>0</v>
      </c>
      <c r="AZ248" s="699">
        <v>0</v>
      </c>
      <c r="BA248" s="699">
        <v>0</v>
      </c>
      <c r="BB248" s="699">
        <v>0</v>
      </c>
      <c r="BC248" s="699">
        <v>0</v>
      </c>
      <c r="BD248" s="699">
        <v>0</v>
      </c>
      <c r="BE248" s="699">
        <v>0</v>
      </c>
      <c r="BF248" s="699">
        <v>0</v>
      </c>
      <c r="BG248" s="699">
        <v>0</v>
      </c>
      <c r="BH248" s="699">
        <v>0</v>
      </c>
      <c r="BI248" s="699">
        <v>0</v>
      </c>
      <c r="BJ248" s="699">
        <v>0</v>
      </c>
      <c r="BK248" s="699">
        <v>0</v>
      </c>
      <c r="BL248" s="699">
        <v>0</v>
      </c>
      <c r="BM248" s="699">
        <v>0</v>
      </c>
      <c r="BN248" s="699">
        <v>0</v>
      </c>
      <c r="BO248" s="699">
        <v>0</v>
      </c>
      <c r="BP248" s="699">
        <v>0</v>
      </c>
      <c r="BQ248" s="699">
        <v>0</v>
      </c>
      <c r="BR248" s="699">
        <v>0</v>
      </c>
      <c r="BS248" s="699">
        <v>0</v>
      </c>
      <c r="BT248" s="700">
        <v>0</v>
      </c>
      <c r="BU248" s="163"/>
    </row>
    <row r="249" spans="2:73" ht="15.75">
      <c r="B249" s="691"/>
      <c r="C249" s="691"/>
      <c r="D249" s="691" t="s">
        <v>117</v>
      </c>
      <c r="E249" s="691"/>
      <c r="F249" s="691"/>
      <c r="G249" s="691"/>
      <c r="H249" s="691" t="s">
        <v>862</v>
      </c>
      <c r="I249" s="644"/>
      <c r="J249" s="644"/>
      <c r="K249" s="633"/>
      <c r="L249" s="698"/>
      <c r="M249" s="699"/>
      <c r="N249" s="699"/>
      <c r="O249" s="699"/>
      <c r="P249" s="699">
        <v>16</v>
      </c>
      <c r="Q249" s="699">
        <v>16</v>
      </c>
      <c r="R249" s="699">
        <v>16</v>
      </c>
      <c r="S249" s="699">
        <v>16</v>
      </c>
      <c r="T249" s="699">
        <v>16</v>
      </c>
      <c r="U249" s="699">
        <v>16</v>
      </c>
      <c r="V249" s="699">
        <v>16</v>
      </c>
      <c r="W249" s="699">
        <v>16</v>
      </c>
      <c r="X249" s="699">
        <v>16</v>
      </c>
      <c r="Y249" s="699">
        <v>16</v>
      </c>
      <c r="Z249" s="699">
        <v>16</v>
      </c>
      <c r="AA249" s="699">
        <v>16</v>
      </c>
      <c r="AB249" s="699">
        <v>16</v>
      </c>
      <c r="AC249" s="699">
        <v>11</v>
      </c>
      <c r="AD249" s="699">
        <v>0</v>
      </c>
      <c r="AE249" s="699">
        <v>0</v>
      </c>
      <c r="AF249" s="699">
        <v>0</v>
      </c>
      <c r="AG249" s="699">
        <v>0</v>
      </c>
      <c r="AH249" s="699">
        <v>0</v>
      </c>
      <c r="AI249" s="699">
        <v>0</v>
      </c>
      <c r="AJ249" s="699">
        <v>0</v>
      </c>
      <c r="AK249" s="699">
        <v>0</v>
      </c>
      <c r="AL249" s="699">
        <v>0</v>
      </c>
      <c r="AM249" s="699">
        <v>0</v>
      </c>
      <c r="AN249" s="699">
        <v>0</v>
      </c>
      <c r="AO249" s="700">
        <v>0</v>
      </c>
      <c r="AP249" s="633"/>
      <c r="AQ249" s="698"/>
      <c r="AR249" s="699"/>
      <c r="AS249" s="699"/>
      <c r="AT249" s="699"/>
      <c r="AU249" s="699">
        <v>76159</v>
      </c>
      <c r="AV249" s="699">
        <v>76159</v>
      </c>
      <c r="AW249" s="699">
        <v>76159</v>
      </c>
      <c r="AX249" s="699">
        <v>76159</v>
      </c>
      <c r="AY249" s="699">
        <v>76159</v>
      </c>
      <c r="AZ249" s="699">
        <v>76159</v>
      </c>
      <c r="BA249" s="699">
        <v>76159</v>
      </c>
      <c r="BB249" s="699">
        <v>76159</v>
      </c>
      <c r="BC249" s="699">
        <v>76159</v>
      </c>
      <c r="BD249" s="699">
        <v>76159</v>
      </c>
      <c r="BE249" s="699">
        <v>76159</v>
      </c>
      <c r="BF249" s="699">
        <v>76159</v>
      </c>
      <c r="BG249" s="699">
        <v>76159</v>
      </c>
      <c r="BH249" s="699">
        <v>53311</v>
      </c>
      <c r="BI249" s="699">
        <v>0</v>
      </c>
      <c r="BJ249" s="699">
        <v>0</v>
      </c>
      <c r="BK249" s="699">
        <v>0</v>
      </c>
      <c r="BL249" s="699">
        <v>0</v>
      </c>
      <c r="BM249" s="699">
        <v>0</v>
      </c>
      <c r="BN249" s="699">
        <v>0</v>
      </c>
      <c r="BO249" s="699">
        <v>0</v>
      </c>
      <c r="BP249" s="699">
        <v>0</v>
      </c>
      <c r="BQ249" s="699">
        <v>0</v>
      </c>
      <c r="BR249" s="699">
        <v>0</v>
      </c>
      <c r="BS249" s="699">
        <v>0</v>
      </c>
      <c r="BT249" s="700">
        <v>0</v>
      </c>
      <c r="BU249" s="163"/>
    </row>
    <row r="250" spans="2:73" ht="15.75">
      <c r="B250" s="691"/>
      <c r="C250" s="691"/>
      <c r="D250" s="691" t="s">
        <v>118</v>
      </c>
      <c r="E250" s="691"/>
      <c r="F250" s="691"/>
      <c r="G250" s="691"/>
      <c r="H250" s="691" t="s">
        <v>862</v>
      </c>
      <c r="I250" s="644"/>
      <c r="J250" s="644"/>
      <c r="K250" s="633"/>
      <c r="L250" s="698"/>
      <c r="M250" s="699"/>
      <c r="N250" s="699"/>
      <c r="O250" s="699"/>
      <c r="P250" s="699">
        <v>475</v>
      </c>
      <c r="Q250" s="699">
        <v>432</v>
      </c>
      <c r="R250" s="699">
        <v>424</v>
      </c>
      <c r="S250" s="699">
        <v>424</v>
      </c>
      <c r="T250" s="699">
        <v>424</v>
      </c>
      <c r="U250" s="699">
        <v>424</v>
      </c>
      <c r="V250" s="699">
        <v>402</v>
      </c>
      <c r="W250" s="699">
        <v>402</v>
      </c>
      <c r="X250" s="699">
        <v>398</v>
      </c>
      <c r="Y250" s="699">
        <v>328</v>
      </c>
      <c r="Z250" s="699">
        <v>98</v>
      </c>
      <c r="AA250" s="699">
        <v>67</v>
      </c>
      <c r="AB250" s="699">
        <v>44</v>
      </c>
      <c r="AC250" s="699">
        <v>44</v>
      </c>
      <c r="AD250" s="699">
        <v>44</v>
      </c>
      <c r="AE250" s="699">
        <v>28</v>
      </c>
      <c r="AF250" s="699">
        <v>3</v>
      </c>
      <c r="AG250" s="699">
        <v>3</v>
      </c>
      <c r="AH250" s="699">
        <v>3</v>
      </c>
      <c r="AI250" s="699">
        <v>3</v>
      </c>
      <c r="AJ250" s="699">
        <v>0</v>
      </c>
      <c r="AK250" s="699">
        <v>0</v>
      </c>
      <c r="AL250" s="699">
        <v>0</v>
      </c>
      <c r="AM250" s="699">
        <v>0</v>
      </c>
      <c r="AN250" s="699">
        <v>0</v>
      </c>
      <c r="AO250" s="700">
        <v>0</v>
      </c>
      <c r="AP250" s="633"/>
      <c r="AQ250" s="698"/>
      <c r="AR250" s="699"/>
      <c r="AS250" s="699"/>
      <c r="AT250" s="699"/>
      <c r="AU250" s="699">
        <v>3004373</v>
      </c>
      <c r="AV250" s="699">
        <v>2867197</v>
      </c>
      <c r="AW250" s="699">
        <v>2840727</v>
      </c>
      <c r="AX250" s="699">
        <v>2840727</v>
      </c>
      <c r="AY250" s="699">
        <v>2840727</v>
      </c>
      <c r="AZ250" s="699">
        <v>2840727</v>
      </c>
      <c r="BA250" s="699">
        <v>2695898</v>
      </c>
      <c r="BB250" s="699">
        <v>2695898</v>
      </c>
      <c r="BC250" s="699">
        <v>2681930</v>
      </c>
      <c r="BD250" s="699">
        <v>2223924</v>
      </c>
      <c r="BE250" s="699">
        <v>853115</v>
      </c>
      <c r="BF250" s="699">
        <v>740441</v>
      </c>
      <c r="BG250" s="699">
        <v>517391</v>
      </c>
      <c r="BH250" s="699">
        <v>517391</v>
      </c>
      <c r="BI250" s="699">
        <v>517391</v>
      </c>
      <c r="BJ250" s="699">
        <v>342200</v>
      </c>
      <c r="BK250" s="699">
        <v>1553</v>
      </c>
      <c r="BL250" s="699">
        <v>1553</v>
      </c>
      <c r="BM250" s="699">
        <v>1553</v>
      </c>
      <c r="BN250" s="699">
        <v>1553</v>
      </c>
      <c r="BO250" s="699">
        <v>0</v>
      </c>
      <c r="BP250" s="699">
        <v>0</v>
      </c>
      <c r="BQ250" s="699">
        <v>0</v>
      </c>
      <c r="BR250" s="699">
        <v>0</v>
      </c>
      <c r="BS250" s="699">
        <v>0</v>
      </c>
      <c r="BT250" s="700">
        <v>0</v>
      </c>
      <c r="BU250" s="163"/>
    </row>
    <row r="251" spans="2:73" ht="15.75">
      <c r="B251" s="691"/>
      <c r="C251" s="691"/>
      <c r="D251" s="691" t="s">
        <v>95</v>
      </c>
      <c r="E251" s="691"/>
      <c r="F251" s="691"/>
      <c r="G251" s="691"/>
      <c r="H251" s="691" t="s">
        <v>862</v>
      </c>
      <c r="I251" s="644"/>
      <c r="J251" s="644"/>
      <c r="K251" s="633"/>
      <c r="L251" s="698"/>
      <c r="M251" s="699"/>
      <c r="N251" s="699"/>
      <c r="O251" s="699"/>
      <c r="P251" s="699"/>
      <c r="Q251" s="699"/>
      <c r="R251" s="699"/>
      <c r="S251" s="699"/>
      <c r="T251" s="699"/>
      <c r="U251" s="699"/>
      <c r="V251" s="699"/>
      <c r="W251" s="699"/>
      <c r="X251" s="699"/>
      <c r="Y251" s="699"/>
      <c r="Z251" s="699"/>
      <c r="AA251" s="699"/>
      <c r="AB251" s="699"/>
      <c r="AC251" s="699"/>
      <c r="AD251" s="699"/>
      <c r="AE251" s="699"/>
      <c r="AF251" s="699"/>
      <c r="AG251" s="699"/>
      <c r="AH251" s="699"/>
      <c r="AI251" s="699"/>
      <c r="AJ251" s="699"/>
      <c r="AK251" s="699"/>
      <c r="AL251" s="699"/>
      <c r="AM251" s="699"/>
      <c r="AN251" s="699"/>
      <c r="AO251" s="700"/>
      <c r="AP251" s="633"/>
      <c r="AQ251" s="698"/>
      <c r="AR251" s="699"/>
      <c r="AS251" s="699"/>
      <c r="AT251" s="699"/>
      <c r="AU251" s="699">
        <v>3141</v>
      </c>
      <c r="AV251" s="699">
        <v>3081</v>
      </c>
      <c r="AW251" s="699">
        <v>3081</v>
      </c>
      <c r="AX251" s="699">
        <v>3081</v>
      </c>
      <c r="AY251" s="699">
        <v>3081</v>
      </c>
      <c r="AZ251" s="699">
        <v>3081</v>
      </c>
      <c r="BA251" s="699">
        <v>3081</v>
      </c>
      <c r="BB251" s="699">
        <v>3064</v>
      </c>
      <c r="BC251" s="699">
        <v>3064</v>
      </c>
      <c r="BD251" s="699">
        <v>3064</v>
      </c>
      <c r="BE251" s="699">
        <v>3103</v>
      </c>
      <c r="BF251" s="699">
        <v>3103</v>
      </c>
      <c r="BG251" s="699">
        <v>3103</v>
      </c>
      <c r="BH251" s="699">
        <v>3066</v>
      </c>
      <c r="BI251" s="699">
        <v>3066</v>
      </c>
      <c r="BJ251" s="699">
        <v>3064</v>
      </c>
      <c r="BK251" s="699">
        <v>0</v>
      </c>
      <c r="BL251" s="699">
        <v>0</v>
      </c>
      <c r="BM251" s="699">
        <v>0</v>
      </c>
      <c r="BN251" s="699">
        <v>0</v>
      </c>
      <c r="BO251" s="699">
        <v>0</v>
      </c>
      <c r="BP251" s="699">
        <v>0</v>
      </c>
      <c r="BQ251" s="699">
        <v>0</v>
      </c>
      <c r="BR251" s="699">
        <v>0</v>
      </c>
      <c r="BS251" s="699">
        <v>0</v>
      </c>
      <c r="BT251" s="700">
        <v>0</v>
      </c>
      <c r="BU251" s="163"/>
    </row>
    <row r="252" spans="2:73" ht="15.75">
      <c r="B252" s="691"/>
      <c r="C252" s="691"/>
      <c r="D252" s="691" t="s">
        <v>96</v>
      </c>
      <c r="E252" s="691"/>
      <c r="F252" s="691"/>
      <c r="G252" s="691"/>
      <c r="H252" s="691" t="s">
        <v>862</v>
      </c>
      <c r="I252" s="644"/>
      <c r="J252" s="644"/>
      <c r="K252" s="633"/>
      <c r="L252" s="698"/>
      <c r="M252" s="699"/>
      <c r="N252" s="699"/>
      <c r="O252" s="699"/>
      <c r="P252" s="699"/>
      <c r="Q252" s="699"/>
      <c r="R252" s="699"/>
      <c r="S252" s="699"/>
      <c r="T252" s="699"/>
      <c r="U252" s="699"/>
      <c r="V252" s="699"/>
      <c r="W252" s="699"/>
      <c r="X252" s="699"/>
      <c r="Y252" s="699"/>
      <c r="Z252" s="699"/>
      <c r="AA252" s="699"/>
      <c r="AB252" s="699"/>
      <c r="AC252" s="699"/>
      <c r="AD252" s="699"/>
      <c r="AE252" s="699"/>
      <c r="AF252" s="699"/>
      <c r="AG252" s="699"/>
      <c r="AH252" s="699"/>
      <c r="AI252" s="699"/>
      <c r="AJ252" s="699"/>
      <c r="AK252" s="699"/>
      <c r="AL252" s="699"/>
      <c r="AM252" s="699"/>
      <c r="AN252" s="699"/>
      <c r="AO252" s="700"/>
      <c r="AP252" s="633"/>
      <c r="AQ252" s="698"/>
      <c r="AR252" s="699"/>
      <c r="AS252" s="699"/>
      <c r="AT252" s="699"/>
      <c r="AU252" s="699">
        <v>0</v>
      </c>
      <c r="AV252" s="699">
        <v>0</v>
      </c>
      <c r="AW252" s="699">
        <v>0</v>
      </c>
      <c r="AX252" s="699">
        <v>0</v>
      </c>
      <c r="AY252" s="699">
        <v>0</v>
      </c>
      <c r="AZ252" s="699">
        <v>0</v>
      </c>
      <c r="BA252" s="699">
        <v>0</v>
      </c>
      <c r="BB252" s="699">
        <v>0</v>
      </c>
      <c r="BC252" s="699">
        <v>0</v>
      </c>
      <c r="BD252" s="699">
        <v>0</v>
      </c>
      <c r="BE252" s="699">
        <v>0</v>
      </c>
      <c r="BF252" s="699">
        <v>0</v>
      </c>
      <c r="BG252" s="699">
        <v>0</v>
      </c>
      <c r="BH252" s="699">
        <v>0</v>
      </c>
      <c r="BI252" s="699">
        <v>0</v>
      </c>
      <c r="BJ252" s="699">
        <v>0</v>
      </c>
      <c r="BK252" s="699">
        <v>0</v>
      </c>
      <c r="BL252" s="699">
        <v>0</v>
      </c>
      <c r="BM252" s="699">
        <v>0</v>
      </c>
      <c r="BN252" s="699">
        <v>0</v>
      </c>
      <c r="BO252" s="699">
        <v>0</v>
      </c>
      <c r="BP252" s="699">
        <v>0</v>
      </c>
      <c r="BQ252" s="699">
        <v>0</v>
      </c>
      <c r="BR252" s="699">
        <v>0</v>
      </c>
      <c r="BS252" s="699">
        <v>0</v>
      </c>
      <c r="BT252" s="700">
        <v>0</v>
      </c>
      <c r="BU252" s="163"/>
    </row>
    <row r="253" spans="2:73" ht="15.75">
      <c r="B253" s="691"/>
      <c r="C253" s="691"/>
      <c r="D253" s="691" t="s">
        <v>682</v>
      </c>
      <c r="E253" s="691"/>
      <c r="F253" s="691"/>
      <c r="G253" s="691"/>
      <c r="H253" s="691" t="s">
        <v>862</v>
      </c>
      <c r="I253" s="644"/>
      <c r="J253" s="644"/>
      <c r="K253" s="633"/>
      <c r="L253" s="698"/>
      <c r="M253" s="699"/>
      <c r="N253" s="699"/>
      <c r="O253" s="699"/>
      <c r="P253" s="699">
        <v>20</v>
      </c>
      <c r="Q253" s="699">
        <v>20</v>
      </c>
      <c r="R253" s="699">
        <v>20</v>
      </c>
      <c r="S253" s="699">
        <v>20</v>
      </c>
      <c r="T253" s="699">
        <v>20</v>
      </c>
      <c r="U253" s="699">
        <v>20</v>
      </c>
      <c r="V253" s="699">
        <v>20</v>
      </c>
      <c r="W253" s="699">
        <v>20</v>
      </c>
      <c r="X253" s="699">
        <v>20</v>
      </c>
      <c r="Y253" s="699">
        <v>20</v>
      </c>
      <c r="Z253" s="699">
        <v>20</v>
      </c>
      <c r="AA253" s="699">
        <v>20</v>
      </c>
      <c r="AB253" s="699">
        <v>20</v>
      </c>
      <c r="AC253" s="699">
        <v>20</v>
      </c>
      <c r="AD253" s="699">
        <v>20</v>
      </c>
      <c r="AE253" s="699">
        <v>20</v>
      </c>
      <c r="AF253" s="699">
        <v>20</v>
      </c>
      <c r="AG253" s="699">
        <v>20</v>
      </c>
      <c r="AH253" s="699">
        <v>18</v>
      </c>
      <c r="AI253" s="699">
        <v>0</v>
      </c>
      <c r="AJ253" s="699">
        <v>0</v>
      </c>
      <c r="AK253" s="699">
        <v>0</v>
      </c>
      <c r="AL253" s="699">
        <v>0</v>
      </c>
      <c r="AM253" s="699">
        <v>0</v>
      </c>
      <c r="AN253" s="699">
        <v>0</v>
      </c>
      <c r="AO253" s="700">
        <v>0</v>
      </c>
      <c r="AP253" s="633"/>
      <c r="AQ253" s="698"/>
      <c r="AR253" s="699"/>
      <c r="AS253" s="699"/>
      <c r="AT253" s="699"/>
      <c r="AU253" s="699">
        <v>37584</v>
      </c>
      <c r="AV253" s="699">
        <v>37584</v>
      </c>
      <c r="AW253" s="699">
        <v>37584</v>
      </c>
      <c r="AX253" s="699">
        <v>37584</v>
      </c>
      <c r="AY253" s="699">
        <v>37584</v>
      </c>
      <c r="AZ253" s="699">
        <v>37584</v>
      </c>
      <c r="BA253" s="699">
        <v>37584</v>
      </c>
      <c r="BB253" s="699">
        <v>37584</v>
      </c>
      <c r="BC253" s="699">
        <v>37584</v>
      </c>
      <c r="BD253" s="699">
        <v>37584</v>
      </c>
      <c r="BE253" s="699">
        <v>37584</v>
      </c>
      <c r="BF253" s="699">
        <v>37584</v>
      </c>
      <c r="BG253" s="699">
        <v>37584</v>
      </c>
      <c r="BH253" s="699">
        <v>37584</v>
      </c>
      <c r="BI253" s="699">
        <v>37584</v>
      </c>
      <c r="BJ253" s="699">
        <v>37584</v>
      </c>
      <c r="BK253" s="699">
        <v>37584</v>
      </c>
      <c r="BL253" s="699">
        <v>37584</v>
      </c>
      <c r="BM253" s="699">
        <v>35925</v>
      </c>
      <c r="BN253" s="699">
        <v>0</v>
      </c>
      <c r="BO253" s="699">
        <v>0</v>
      </c>
      <c r="BP253" s="699">
        <v>0</v>
      </c>
      <c r="BQ253" s="699">
        <v>0</v>
      </c>
      <c r="BR253" s="699">
        <v>0</v>
      </c>
      <c r="BS253" s="699">
        <v>0</v>
      </c>
      <c r="BT253" s="700">
        <v>0</v>
      </c>
      <c r="BU253" s="163"/>
    </row>
    <row r="254" spans="2:73" ht="15.75">
      <c r="B254" s="691"/>
      <c r="C254" s="691"/>
      <c r="D254" s="691" t="s">
        <v>98</v>
      </c>
      <c r="E254" s="691"/>
      <c r="F254" s="691"/>
      <c r="G254" s="691"/>
      <c r="H254" s="691" t="s">
        <v>862</v>
      </c>
      <c r="I254" s="644"/>
      <c r="J254" s="644"/>
      <c r="K254" s="633"/>
      <c r="L254" s="698"/>
      <c r="M254" s="699"/>
      <c r="N254" s="699"/>
      <c r="O254" s="699"/>
      <c r="P254" s="699">
        <v>42</v>
      </c>
      <c r="Q254" s="699">
        <v>42</v>
      </c>
      <c r="R254" s="699">
        <v>42</v>
      </c>
      <c r="S254" s="699">
        <v>42</v>
      </c>
      <c r="T254" s="699">
        <v>42</v>
      </c>
      <c r="U254" s="699">
        <v>42</v>
      </c>
      <c r="V254" s="699">
        <v>42</v>
      </c>
      <c r="W254" s="699">
        <v>42</v>
      </c>
      <c r="X254" s="699">
        <v>42</v>
      </c>
      <c r="Y254" s="699">
        <v>42</v>
      </c>
      <c r="Z254" s="699">
        <v>42</v>
      </c>
      <c r="AA254" s="699">
        <v>42</v>
      </c>
      <c r="AB254" s="699">
        <v>42</v>
      </c>
      <c r="AC254" s="699">
        <v>42</v>
      </c>
      <c r="AD254" s="699">
        <v>42</v>
      </c>
      <c r="AE254" s="699">
        <v>42</v>
      </c>
      <c r="AF254" s="699">
        <v>10</v>
      </c>
      <c r="AG254" s="699">
        <v>10</v>
      </c>
      <c r="AH254" s="699">
        <v>10</v>
      </c>
      <c r="AI254" s="699">
        <v>10</v>
      </c>
      <c r="AJ254" s="699">
        <v>9</v>
      </c>
      <c r="AK254" s="699">
        <v>9</v>
      </c>
      <c r="AL254" s="699">
        <v>9</v>
      </c>
      <c r="AM254" s="699">
        <v>0</v>
      </c>
      <c r="AN254" s="699">
        <v>0</v>
      </c>
      <c r="AO254" s="700">
        <v>0</v>
      </c>
      <c r="AP254" s="633"/>
      <c r="AQ254" s="698"/>
      <c r="AR254" s="699"/>
      <c r="AS254" s="699"/>
      <c r="AT254" s="699"/>
      <c r="AU254" s="699">
        <v>807475</v>
      </c>
      <c r="AV254" s="699">
        <v>807475</v>
      </c>
      <c r="AW254" s="699">
        <v>807475</v>
      </c>
      <c r="AX254" s="699">
        <v>807475</v>
      </c>
      <c r="AY254" s="699">
        <v>807475</v>
      </c>
      <c r="AZ254" s="699">
        <v>807475</v>
      </c>
      <c r="BA254" s="699">
        <v>807475</v>
      </c>
      <c r="BB254" s="699">
        <v>807475</v>
      </c>
      <c r="BC254" s="699">
        <v>807475</v>
      </c>
      <c r="BD254" s="699">
        <v>807475</v>
      </c>
      <c r="BE254" s="699">
        <v>807475</v>
      </c>
      <c r="BF254" s="699">
        <v>807475</v>
      </c>
      <c r="BG254" s="699">
        <v>807475</v>
      </c>
      <c r="BH254" s="699">
        <v>807475</v>
      </c>
      <c r="BI254" s="699">
        <v>807475</v>
      </c>
      <c r="BJ254" s="699">
        <v>807475</v>
      </c>
      <c r="BK254" s="699">
        <v>204021</v>
      </c>
      <c r="BL254" s="699">
        <v>204021</v>
      </c>
      <c r="BM254" s="699">
        <v>204021</v>
      </c>
      <c r="BN254" s="699">
        <v>204021</v>
      </c>
      <c r="BO254" s="699">
        <v>192325</v>
      </c>
      <c r="BP254" s="699">
        <v>192325</v>
      </c>
      <c r="BQ254" s="699">
        <v>192325</v>
      </c>
      <c r="BR254" s="699">
        <v>0</v>
      </c>
      <c r="BS254" s="699">
        <v>0</v>
      </c>
      <c r="BT254" s="700">
        <v>0</v>
      </c>
      <c r="BU254" s="163"/>
    </row>
    <row r="255" spans="2:73" ht="15.75">
      <c r="B255" s="691"/>
      <c r="C255" s="691"/>
      <c r="D255" s="691" t="s">
        <v>99</v>
      </c>
      <c r="E255" s="691"/>
      <c r="F255" s="691"/>
      <c r="G255" s="691"/>
      <c r="H255" s="691" t="s">
        <v>862</v>
      </c>
      <c r="I255" s="644"/>
      <c r="J255" s="644"/>
      <c r="K255" s="633"/>
      <c r="L255" s="698"/>
      <c r="M255" s="699"/>
      <c r="N255" s="699"/>
      <c r="O255" s="699"/>
      <c r="P255" s="699">
        <v>72</v>
      </c>
      <c r="Q255" s="699">
        <v>72</v>
      </c>
      <c r="R255" s="699">
        <v>72</v>
      </c>
      <c r="S255" s="699">
        <v>72</v>
      </c>
      <c r="T255" s="699">
        <v>188</v>
      </c>
      <c r="U255" s="699">
        <v>188</v>
      </c>
      <c r="V255" s="699">
        <v>188</v>
      </c>
      <c r="W255" s="699">
        <v>188</v>
      </c>
      <c r="X255" s="699">
        <v>188</v>
      </c>
      <c r="Y255" s="699">
        <v>188</v>
      </c>
      <c r="Z255" s="699">
        <v>188</v>
      </c>
      <c r="AA255" s="699">
        <v>188</v>
      </c>
      <c r="AB255" s="699">
        <v>188</v>
      </c>
      <c r="AC255" s="699">
        <v>131</v>
      </c>
      <c r="AD255" s="699">
        <v>0</v>
      </c>
      <c r="AE255" s="699">
        <v>0</v>
      </c>
      <c r="AF255" s="699">
        <v>0</v>
      </c>
      <c r="AG255" s="699">
        <v>0</v>
      </c>
      <c r="AH255" s="699">
        <v>0</v>
      </c>
      <c r="AI255" s="699">
        <v>0</v>
      </c>
      <c r="AJ255" s="699">
        <v>0</v>
      </c>
      <c r="AK255" s="699">
        <v>0</v>
      </c>
      <c r="AL255" s="699">
        <v>0</v>
      </c>
      <c r="AM255" s="699">
        <v>0</v>
      </c>
      <c r="AN255" s="699">
        <v>0</v>
      </c>
      <c r="AO255" s="700">
        <v>0</v>
      </c>
      <c r="AP255" s="633"/>
      <c r="AQ255" s="698"/>
      <c r="AR255" s="699"/>
      <c r="AS255" s="699"/>
      <c r="AT255" s="699"/>
      <c r="AU255" s="699">
        <v>338247</v>
      </c>
      <c r="AV255" s="699">
        <v>338247</v>
      </c>
      <c r="AW255" s="699">
        <v>338247</v>
      </c>
      <c r="AX255" s="699">
        <v>338247</v>
      </c>
      <c r="AY255" s="699">
        <v>837746</v>
      </c>
      <c r="AZ255" s="699">
        <v>837746</v>
      </c>
      <c r="BA255" s="699">
        <v>837746</v>
      </c>
      <c r="BB255" s="699">
        <v>837746</v>
      </c>
      <c r="BC255" s="699">
        <v>837746</v>
      </c>
      <c r="BD255" s="699">
        <v>837746</v>
      </c>
      <c r="BE255" s="699">
        <v>837746</v>
      </c>
      <c r="BF255" s="699">
        <v>837746</v>
      </c>
      <c r="BG255" s="699">
        <v>837746</v>
      </c>
      <c r="BH255" s="699">
        <v>586422</v>
      </c>
      <c r="BI255" s="699">
        <v>0</v>
      </c>
      <c r="BJ255" s="699">
        <v>0</v>
      </c>
      <c r="BK255" s="699">
        <v>0</v>
      </c>
      <c r="BL255" s="699">
        <v>0</v>
      </c>
      <c r="BM255" s="699">
        <v>0</v>
      </c>
      <c r="BN255" s="699">
        <v>0</v>
      </c>
      <c r="BO255" s="699">
        <v>0</v>
      </c>
      <c r="BP255" s="699">
        <v>0</v>
      </c>
      <c r="BQ255" s="699">
        <v>0</v>
      </c>
      <c r="BR255" s="699">
        <v>0</v>
      </c>
      <c r="BS255" s="699">
        <v>0</v>
      </c>
      <c r="BT255" s="700">
        <v>0</v>
      </c>
      <c r="BU255" s="163"/>
    </row>
    <row r="256" spans="2:73" ht="15.75">
      <c r="B256" s="691"/>
      <c r="C256" s="691"/>
      <c r="D256" s="691" t="s">
        <v>100</v>
      </c>
      <c r="E256" s="691"/>
      <c r="F256" s="691"/>
      <c r="G256" s="691"/>
      <c r="H256" s="691" t="s">
        <v>862</v>
      </c>
      <c r="I256" s="644"/>
      <c r="J256" s="644"/>
      <c r="K256" s="633"/>
      <c r="L256" s="698"/>
      <c r="M256" s="699"/>
      <c r="N256" s="699"/>
      <c r="O256" s="699"/>
      <c r="P256" s="699">
        <v>139</v>
      </c>
      <c r="Q256" s="699">
        <v>139</v>
      </c>
      <c r="R256" s="699">
        <v>139</v>
      </c>
      <c r="S256" s="699">
        <v>130</v>
      </c>
      <c r="T256" s="699">
        <v>130</v>
      </c>
      <c r="U256" s="699">
        <v>130</v>
      </c>
      <c r="V256" s="699">
        <v>127</v>
      </c>
      <c r="W256" s="699">
        <v>127</v>
      </c>
      <c r="X256" s="699">
        <v>127</v>
      </c>
      <c r="Y256" s="699">
        <v>113</v>
      </c>
      <c r="Z256" s="699">
        <v>100</v>
      </c>
      <c r="AA256" s="699">
        <v>100</v>
      </c>
      <c r="AB256" s="699">
        <v>67</v>
      </c>
      <c r="AC256" s="699">
        <v>67</v>
      </c>
      <c r="AD256" s="699">
        <v>67</v>
      </c>
      <c r="AE256" s="699">
        <v>51</v>
      </c>
      <c r="AF256" s="699">
        <v>4</v>
      </c>
      <c r="AG256" s="699">
        <v>4</v>
      </c>
      <c r="AH256" s="699">
        <v>4</v>
      </c>
      <c r="AI256" s="699">
        <v>4</v>
      </c>
      <c r="AJ256" s="699">
        <v>0</v>
      </c>
      <c r="AK256" s="699">
        <v>0</v>
      </c>
      <c r="AL256" s="699">
        <v>0</v>
      </c>
      <c r="AM256" s="699">
        <v>0</v>
      </c>
      <c r="AN256" s="699">
        <v>0</v>
      </c>
      <c r="AO256" s="700">
        <v>0</v>
      </c>
      <c r="AP256" s="633"/>
      <c r="AQ256" s="698"/>
      <c r="AR256" s="699"/>
      <c r="AS256" s="699"/>
      <c r="AT256" s="699"/>
      <c r="AU256" s="699">
        <v>679088</v>
      </c>
      <c r="AV256" s="699">
        <v>679088</v>
      </c>
      <c r="AW256" s="699">
        <v>679088</v>
      </c>
      <c r="AX256" s="699">
        <v>650499</v>
      </c>
      <c r="AY256" s="699">
        <v>650499</v>
      </c>
      <c r="AZ256" s="699">
        <v>650499</v>
      </c>
      <c r="BA256" s="699">
        <v>623767</v>
      </c>
      <c r="BB256" s="699">
        <v>623767</v>
      </c>
      <c r="BC256" s="699">
        <v>623767</v>
      </c>
      <c r="BD256" s="699">
        <v>510518</v>
      </c>
      <c r="BE256" s="699">
        <v>399681</v>
      </c>
      <c r="BF256" s="699">
        <v>399681</v>
      </c>
      <c r="BG256" s="699">
        <v>204589</v>
      </c>
      <c r="BH256" s="699">
        <v>204589</v>
      </c>
      <c r="BI256" s="699">
        <v>204589</v>
      </c>
      <c r="BJ256" s="699">
        <v>155734</v>
      </c>
      <c r="BK256" s="699">
        <v>11858</v>
      </c>
      <c r="BL256" s="699">
        <v>11858</v>
      </c>
      <c r="BM256" s="699">
        <v>11858</v>
      </c>
      <c r="BN256" s="699">
        <v>11858</v>
      </c>
      <c r="BO256" s="699">
        <v>0</v>
      </c>
      <c r="BP256" s="699">
        <v>0</v>
      </c>
      <c r="BQ256" s="699">
        <v>0</v>
      </c>
      <c r="BR256" s="699">
        <v>0</v>
      </c>
      <c r="BS256" s="699">
        <v>0</v>
      </c>
      <c r="BT256" s="700">
        <v>0</v>
      </c>
      <c r="BU256" s="163"/>
    </row>
    <row r="257" spans="2:73" ht="15.75">
      <c r="B257" s="691"/>
      <c r="C257" s="691"/>
      <c r="D257" s="691" t="s">
        <v>101</v>
      </c>
      <c r="E257" s="691"/>
      <c r="F257" s="691"/>
      <c r="G257" s="691"/>
      <c r="H257" s="691" t="s">
        <v>862</v>
      </c>
      <c r="I257" s="644"/>
      <c r="J257" s="644"/>
      <c r="K257" s="633"/>
      <c r="L257" s="698"/>
      <c r="M257" s="699"/>
      <c r="N257" s="699"/>
      <c r="O257" s="699"/>
      <c r="P257" s="699">
        <v>0</v>
      </c>
      <c r="Q257" s="699">
        <v>0</v>
      </c>
      <c r="R257" s="699">
        <v>0</v>
      </c>
      <c r="S257" s="699">
        <v>0</v>
      </c>
      <c r="T257" s="699">
        <v>0</v>
      </c>
      <c r="U257" s="699">
        <v>0</v>
      </c>
      <c r="V257" s="699">
        <v>0</v>
      </c>
      <c r="W257" s="699">
        <v>0</v>
      </c>
      <c r="X257" s="699">
        <v>0</v>
      </c>
      <c r="Y257" s="699">
        <v>0</v>
      </c>
      <c r="Z257" s="699">
        <v>0</v>
      </c>
      <c r="AA257" s="699">
        <v>0</v>
      </c>
      <c r="AB257" s="699">
        <v>0</v>
      </c>
      <c r="AC257" s="699">
        <v>0</v>
      </c>
      <c r="AD257" s="699">
        <v>0</v>
      </c>
      <c r="AE257" s="699">
        <v>0</v>
      </c>
      <c r="AF257" s="699">
        <v>0</v>
      </c>
      <c r="AG257" s="699">
        <v>0</v>
      </c>
      <c r="AH257" s="699">
        <v>0</v>
      </c>
      <c r="AI257" s="699">
        <v>0</v>
      </c>
      <c r="AJ257" s="699">
        <v>0</v>
      </c>
      <c r="AK257" s="699">
        <v>0</v>
      </c>
      <c r="AL257" s="699">
        <v>0</v>
      </c>
      <c r="AM257" s="699">
        <v>0</v>
      </c>
      <c r="AN257" s="699">
        <v>0</v>
      </c>
      <c r="AO257" s="700">
        <v>0</v>
      </c>
      <c r="AP257" s="633"/>
      <c r="AQ257" s="698"/>
      <c r="AR257" s="699"/>
      <c r="AS257" s="699"/>
      <c r="AT257" s="699"/>
      <c r="AU257" s="699">
        <v>0</v>
      </c>
      <c r="AV257" s="699">
        <v>0</v>
      </c>
      <c r="AW257" s="699">
        <v>0</v>
      </c>
      <c r="AX257" s="699">
        <v>0</v>
      </c>
      <c r="AY257" s="699">
        <v>0</v>
      </c>
      <c r="AZ257" s="699">
        <v>0</v>
      </c>
      <c r="BA257" s="699">
        <v>0</v>
      </c>
      <c r="BB257" s="699">
        <v>0</v>
      </c>
      <c r="BC257" s="699">
        <v>0</v>
      </c>
      <c r="BD257" s="699">
        <v>0</v>
      </c>
      <c r="BE257" s="699">
        <v>0</v>
      </c>
      <c r="BF257" s="699">
        <v>0</v>
      </c>
      <c r="BG257" s="699">
        <v>0</v>
      </c>
      <c r="BH257" s="699">
        <v>0</v>
      </c>
      <c r="BI257" s="699">
        <v>0</v>
      </c>
      <c r="BJ257" s="699">
        <v>0</v>
      </c>
      <c r="BK257" s="699">
        <v>0</v>
      </c>
      <c r="BL257" s="699">
        <v>0</v>
      </c>
      <c r="BM257" s="699">
        <v>0</v>
      </c>
      <c r="BN257" s="699">
        <v>0</v>
      </c>
      <c r="BO257" s="699">
        <v>0</v>
      </c>
      <c r="BP257" s="699">
        <v>0</v>
      </c>
      <c r="BQ257" s="699">
        <v>0</v>
      </c>
      <c r="BR257" s="699">
        <v>0</v>
      </c>
      <c r="BS257" s="699">
        <v>0</v>
      </c>
      <c r="BT257" s="700">
        <v>0</v>
      </c>
      <c r="BU257" s="163"/>
    </row>
    <row r="258" spans="2:73" ht="15.75">
      <c r="B258" s="691"/>
      <c r="C258" s="691"/>
      <c r="D258" s="691" t="s">
        <v>102</v>
      </c>
      <c r="E258" s="691"/>
      <c r="F258" s="691"/>
      <c r="G258" s="691"/>
      <c r="H258" s="691" t="s">
        <v>862</v>
      </c>
      <c r="I258" s="644"/>
      <c r="J258" s="644"/>
      <c r="K258" s="633"/>
      <c r="L258" s="698"/>
      <c r="M258" s="699"/>
      <c r="N258" s="699"/>
      <c r="O258" s="699"/>
      <c r="P258" s="699">
        <v>364</v>
      </c>
      <c r="Q258" s="699">
        <v>364</v>
      </c>
      <c r="R258" s="699">
        <v>364</v>
      </c>
      <c r="S258" s="699">
        <v>364</v>
      </c>
      <c r="T258" s="699">
        <v>364</v>
      </c>
      <c r="U258" s="699">
        <v>364</v>
      </c>
      <c r="V258" s="699">
        <v>364</v>
      </c>
      <c r="W258" s="699">
        <v>364</v>
      </c>
      <c r="X258" s="699">
        <v>364</v>
      </c>
      <c r="Y258" s="699">
        <v>364</v>
      </c>
      <c r="Z258" s="699">
        <v>364</v>
      </c>
      <c r="AA258" s="699">
        <v>364</v>
      </c>
      <c r="AB258" s="699">
        <v>364</v>
      </c>
      <c r="AC258" s="699">
        <v>364</v>
      </c>
      <c r="AD258" s="699">
        <v>158</v>
      </c>
      <c r="AE258" s="699">
        <v>0</v>
      </c>
      <c r="AF258" s="699">
        <v>0</v>
      </c>
      <c r="AG258" s="699">
        <v>0</v>
      </c>
      <c r="AH258" s="699">
        <v>0</v>
      </c>
      <c r="AI258" s="699">
        <v>0</v>
      </c>
      <c r="AJ258" s="699">
        <v>0</v>
      </c>
      <c r="AK258" s="699">
        <v>0</v>
      </c>
      <c r="AL258" s="699">
        <v>0</v>
      </c>
      <c r="AM258" s="699">
        <v>0</v>
      </c>
      <c r="AN258" s="699">
        <v>0</v>
      </c>
      <c r="AO258" s="700">
        <v>0</v>
      </c>
      <c r="AP258" s="633"/>
      <c r="AQ258" s="698"/>
      <c r="AR258" s="699"/>
      <c r="AS258" s="699"/>
      <c r="AT258" s="699"/>
      <c r="AU258" s="699">
        <v>878463</v>
      </c>
      <c r="AV258" s="699">
        <v>878463</v>
      </c>
      <c r="AW258" s="699">
        <v>878463</v>
      </c>
      <c r="AX258" s="699">
        <v>878463</v>
      </c>
      <c r="AY258" s="699">
        <v>878463</v>
      </c>
      <c r="AZ258" s="699">
        <v>878463</v>
      </c>
      <c r="BA258" s="699">
        <v>878463</v>
      </c>
      <c r="BB258" s="699">
        <v>878463</v>
      </c>
      <c r="BC258" s="699">
        <v>878463</v>
      </c>
      <c r="BD258" s="699">
        <v>878463</v>
      </c>
      <c r="BE258" s="699">
        <v>878463</v>
      </c>
      <c r="BF258" s="699">
        <v>878463</v>
      </c>
      <c r="BG258" s="699">
        <v>878463</v>
      </c>
      <c r="BH258" s="699">
        <v>878463</v>
      </c>
      <c r="BI258" s="699">
        <v>381173</v>
      </c>
      <c r="BJ258" s="699">
        <v>0</v>
      </c>
      <c r="BK258" s="699">
        <v>0</v>
      </c>
      <c r="BL258" s="699">
        <v>0</v>
      </c>
      <c r="BM258" s="699">
        <v>0</v>
      </c>
      <c r="BN258" s="699">
        <v>0</v>
      </c>
      <c r="BO258" s="699">
        <v>0</v>
      </c>
      <c r="BP258" s="699">
        <v>0</v>
      </c>
      <c r="BQ258" s="699">
        <v>0</v>
      </c>
      <c r="BR258" s="699">
        <v>0</v>
      </c>
      <c r="BS258" s="699">
        <v>0</v>
      </c>
      <c r="BT258" s="700">
        <v>0</v>
      </c>
      <c r="BU258" s="163"/>
    </row>
    <row r="259" spans="2:73" ht="15.75">
      <c r="B259" s="691"/>
      <c r="C259" s="691"/>
      <c r="D259" s="691" t="s">
        <v>103</v>
      </c>
      <c r="E259" s="691"/>
      <c r="F259" s="691"/>
      <c r="G259" s="691"/>
      <c r="H259" s="691" t="s">
        <v>862</v>
      </c>
      <c r="I259" s="644"/>
      <c r="J259" s="644"/>
      <c r="K259" s="633"/>
      <c r="L259" s="698"/>
      <c r="M259" s="699"/>
      <c r="N259" s="699"/>
      <c r="O259" s="699"/>
      <c r="P259" s="699">
        <v>0</v>
      </c>
      <c r="Q259" s="699">
        <v>0</v>
      </c>
      <c r="R259" s="699">
        <v>0</v>
      </c>
      <c r="S259" s="699">
        <v>0</v>
      </c>
      <c r="T259" s="699">
        <v>0</v>
      </c>
      <c r="U259" s="699">
        <v>0</v>
      </c>
      <c r="V259" s="699">
        <v>0</v>
      </c>
      <c r="W259" s="699">
        <v>0</v>
      </c>
      <c r="X259" s="699">
        <v>0</v>
      </c>
      <c r="Y259" s="699">
        <v>0</v>
      </c>
      <c r="Z259" s="699">
        <v>0</v>
      </c>
      <c r="AA259" s="699">
        <v>0</v>
      </c>
      <c r="AB259" s="699">
        <v>0</v>
      </c>
      <c r="AC259" s="699">
        <v>0</v>
      </c>
      <c r="AD259" s="699">
        <v>0</v>
      </c>
      <c r="AE259" s="699">
        <v>0</v>
      </c>
      <c r="AF259" s="699">
        <v>0</v>
      </c>
      <c r="AG259" s="699">
        <v>0</v>
      </c>
      <c r="AH259" s="699">
        <v>0</v>
      </c>
      <c r="AI259" s="699">
        <v>0</v>
      </c>
      <c r="AJ259" s="699">
        <v>0</v>
      </c>
      <c r="AK259" s="699">
        <v>0</v>
      </c>
      <c r="AL259" s="699">
        <v>0</v>
      </c>
      <c r="AM259" s="699">
        <v>0</v>
      </c>
      <c r="AN259" s="699">
        <v>0</v>
      </c>
      <c r="AO259" s="700">
        <v>0</v>
      </c>
      <c r="AP259" s="633"/>
      <c r="AQ259" s="698"/>
      <c r="AR259" s="699"/>
      <c r="AS259" s="699"/>
      <c r="AT259" s="699"/>
      <c r="AU259" s="699">
        <v>0</v>
      </c>
      <c r="AV259" s="699">
        <v>0</v>
      </c>
      <c r="AW259" s="699">
        <v>0</v>
      </c>
      <c r="AX259" s="699">
        <v>0</v>
      </c>
      <c r="AY259" s="699">
        <v>0</v>
      </c>
      <c r="AZ259" s="699">
        <v>0</v>
      </c>
      <c r="BA259" s="699">
        <v>0</v>
      </c>
      <c r="BB259" s="699">
        <v>0</v>
      </c>
      <c r="BC259" s="699">
        <v>0</v>
      </c>
      <c r="BD259" s="699">
        <v>0</v>
      </c>
      <c r="BE259" s="699">
        <v>0</v>
      </c>
      <c r="BF259" s="699">
        <v>0</v>
      </c>
      <c r="BG259" s="699">
        <v>0</v>
      </c>
      <c r="BH259" s="699">
        <v>0</v>
      </c>
      <c r="BI259" s="699">
        <v>0</v>
      </c>
      <c r="BJ259" s="699">
        <v>0</v>
      </c>
      <c r="BK259" s="699">
        <v>0</v>
      </c>
      <c r="BL259" s="699">
        <v>0</v>
      </c>
      <c r="BM259" s="699">
        <v>0</v>
      </c>
      <c r="BN259" s="699">
        <v>0</v>
      </c>
      <c r="BO259" s="699">
        <v>0</v>
      </c>
      <c r="BP259" s="699">
        <v>0</v>
      </c>
      <c r="BQ259" s="699">
        <v>0</v>
      </c>
      <c r="BR259" s="699">
        <v>0</v>
      </c>
      <c r="BS259" s="699">
        <v>0</v>
      </c>
      <c r="BT259" s="700">
        <v>0</v>
      </c>
      <c r="BU259" s="163"/>
    </row>
    <row r="260" spans="2:73" ht="15.75">
      <c r="B260" s="691"/>
      <c r="C260" s="691"/>
      <c r="D260" s="691" t="s">
        <v>104</v>
      </c>
      <c r="E260" s="691"/>
      <c r="F260" s="691"/>
      <c r="G260" s="691"/>
      <c r="H260" s="691" t="s">
        <v>862</v>
      </c>
      <c r="I260" s="644"/>
      <c r="J260" s="644"/>
      <c r="K260" s="633"/>
      <c r="L260" s="698"/>
      <c r="M260" s="699"/>
      <c r="N260" s="699"/>
      <c r="O260" s="699"/>
      <c r="P260" s="699">
        <v>0</v>
      </c>
      <c r="Q260" s="699">
        <v>0</v>
      </c>
      <c r="R260" s="699">
        <v>0</v>
      </c>
      <c r="S260" s="699">
        <v>0</v>
      </c>
      <c r="T260" s="699">
        <v>0</v>
      </c>
      <c r="U260" s="699">
        <v>0</v>
      </c>
      <c r="V260" s="699">
        <v>0</v>
      </c>
      <c r="W260" s="699">
        <v>0</v>
      </c>
      <c r="X260" s="699">
        <v>0</v>
      </c>
      <c r="Y260" s="699">
        <v>0</v>
      </c>
      <c r="Z260" s="699">
        <v>0</v>
      </c>
      <c r="AA260" s="699">
        <v>0</v>
      </c>
      <c r="AB260" s="699">
        <v>0</v>
      </c>
      <c r="AC260" s="699">
        <v>0</v>
      </c>
      <c r="AD260" s="699">
        <v>0</v>
      </c>
      <c r="AE260" s="699">
        <v>0</v>
      </c>
      <c r="AF260" s="699">
        <v>0</v>
      </c>
      <c r="AG260" s="699">
        <v>0</v>
      </c>
      <c r="AH260" s="699">
        <v>0</v>
      </c>
      <c r="AI260" s="699">
        <v>0</v>
      </c>
      <c r="AJ260" s="699">
        <v>0</v>
      </c>
      <c r="AK260" s="699">
        <v>0</v>
      </c>
      <c r="AL260" s="699">
        <v>0</v>
      </c>
      <c r="AM260" s="699">
        <v>0</v>
      </c>
      <c r="AN260" s="699">
        <v>0</v>
      </c>
      <c r="AO260" s="700">
        <v>0</v>
      </c>
      <c r="AP260" s="633"/>
      <c r="AQ260" s="698"/>
      <c r="AR260" s="699"/>
      <c r="AS260" s="699"/>
      <c r="AT260" s="699"/>
      <c r="AU260" s="699">
        <v>0</v>
      </c>
      <c r="AV260" s="699">
        <v>0</v>
      </c>
      <c r="AW260" s="699">
        <v>0</v>
      </c>
      <c r="AX260" s="699">
        <v>0</v>
      </c>
      <c r="AY260" s="699">
        <v>0</v>
      </c>
      <c r="AZ260" s="699">
        <v>0</v>
      </c>
      <c r="BA260" s="699">
        <v>0</v>
      </c>
      <c r="BB260" s="699">
        <v>0</v>
      </c>
      <c r="BC260" s="699">
        <v>0</v>
      </c>
      <c r="BD260" s="699">
        <v>0</v>
      </c>
      <c r="BE260" s="699">
        <v>0</v>
      </c>
      <c r="BF260" s="699">
        <v>0</v>
      </c>
      <c r="BG260" s="699">
        <v>0</v>
      </c>
      <c r="BH260" s="699">
        <v>0</v>
      </c>
      <c r="BI260" s="699">
        <v>0</v>
      </c>
      <c r="BJ260" s="699">
        <v>0</v>
      </c>
      <c r="BK260" s="699">
        <v>0</v>
      </c>
      <c r="BL260" s="699">
        <v>0</v>
      </c>
      <c r="BM260" s="699">
        <v>0</v>
      </c>
      <c r="BN260" s="699">
        <v>0</v>
      </c>
      <c r="BO260" s="699">
        <v>0</v>
      </c>
      <c r="BP260" s="699">
        <v>0</v>
      </c>
      <c r="BQ260" s="699">
        <v>0</v>
      </c>
      <c r="BR260" s="699">
        <v>0</v>
      </c>
      <c r="BS260" s="699">
        <v>0</v>
      </c>
      <c r="BT260" s="700">
        <v>0</v>
      </c>
      <c r="BU260" s="163"/>
    </row>
    <row r="261" spans="2:73" ht="15.75">
      <c r="B261" s="691"/>
      <c r="C261" s="691"/>
      <c r="D261" s="691" t="s">
        <v>106</v>
      </c>
      <c r="E261" s="691"/>
      <c r="F261" s="691"/>
      <c r="G261" s="691"/>
      <c r="H261" s="691" t="s">
        <v>862</v>
      </c>
      <c r="I261" s="644"/>
      <c r="J261" s="644"/>
      <c r="K261" s="633"/>
      <c r="L261" s="698"/>
      <c r="M261" s="699"/>
      <c r="N261" s="699"/>
      <c r="O261" s="699"/>
      <c r="P261" s="699">
        <v>0</v>
      </c>
      <c r="Q261" s="699">
        <v>0</v>
      </c>
      <c r="R261" s="699">
        <v>0</v>
      </c>
      <c r="S261" s="699">
        <v>0</v>
      </c>
      <c r="T261" s="699">
        <v>0</v>
      </c>
      <c r="U261" s="699">
        <v>0</v>
      </c>
      <c r="V261" s="699">
        <v>0</v>
      </c>
      <c r="W261" s="699">
        <v>0</v>
      </c>
      <c r="X261" s="699">
        <v>0</v>
      </c>
      <c r="Y261" s="699">
        <v>0</v>
      </c>
      <c r="Z261" s="699">
        <v>0</v>
      </c>
      <c r="AA261" s="699">
        <v>0</v>
      </c>
      <c r="AB261" s="699">
        <v>0</v>
      </c>
      <c r="AC261" s="699">
        <v>0</v>
      </c>
      <c r="AD261" s="699">
        <v>0</v>
      </c>
      <c r="AE261" s="699">
        <v>0</v>
      </c>
      <c r="AF261" s="699">
        <v>0</v>
      </c>
      <c r="AG261" s="699">
        <v>0</v>
      </c>
      <c r="AH261" s="699">
        <v>0</v>
      </c>
      <c r="AI261" s="699">
        <v>0</v>
      </c>
      <c r="AJ261" s="699">
        <v>0</v>
      </c>
      <c r="AK261" s="699">
        <v>0</v>
      </c>
      <c r="AL261" s="699">
        <v>0</v>
      </c>
      <c r="AM261" s="699">
        <v>0</v>
      </c>
      <c r="AN261" s="699">
        <v>0</v>
      </c>
      <c r="AO261" s="700">
        <v>0</v>
      </c>
      <c r="AP261" s="633"/>
      <c r="AQ261" s="698"/>
      <c r="AR261" s="699"/>
      <c r="AS261" s="699"/>
      <c r="AT261" s="699"/>
      <c r="AU261" s="699">
        <v>0</v>
      </c>
      <c r="AV261" s="699">
        <v>0</v>
      </c>
      <c r="AW261" s="699">
        <v>0</v>
      </c>
      <c r="AX261" s="699">
        <v>0</v>
      </c>
      <c r="AY261" s="699">
        <v>0</v>
      </c>
      <c r="AZ261" s="699">
        <v>0</v>
      </c>
      <c r="BA261" s="699">
        <v>0</v>
      </c>
      <c r="BB261" s="699">
        <v>0</v>
      </c>
      <c r="BC261" s="699">
        <v>0</v>
      </c>
      <c r="BD261" s="699">
        <v>0</v>
      </c>
      <c r="BE261" s="699">
        <v>0</v>
      </c>
      <c r="BF261" s="699">
        <v>0</v>
      </c>
      <c r="BG261" s="699">
        <v>0</v>
      </c>
      <c r="BH261" s="699">
        <v>0</v>
      </c>
      <c r="BI261" s="699">
        <v>0</v>
      </c>
      <c r="BJ261" s="699">
        <v>0</v>
      </c>
      <c r="BK261" s="699">
        <v>0</v>
      </c>
      <c r="BL261" s="699">
        <v>0</v>
      </c>
      <c r="BM261" s="699">
        <v>0</v>
      </c>
      <c r="BN261" s="699">
        <v>0</v>
      </c>
      <c r="BO261" s="699">
        <v>0</v>
      </c>
      <c r="BP261" s="699">
        <v>0</v>
      </c>
      <c r="BQ261" s="699">
        <v>0</v>
      </c>
      <c r="BR261" s="699">
        <v>0</v>
      </c>
      <c r="BS261" s="699">
        <v>0</v>
      </c>
      <c r="BT261" s="700">
        <v>0</v>
      </c>
      <c r="BU261" s="163"/>
    </row>
    <row r="262" spans="2:73" ht="15.75">
      <c r="B262" s="691"/>
      <c r="C262" s="691"/>
      <c r="D262" s="691" t="s">
        <v>105</v>
      </c>
      <c r="E262" s="691"/>
      <c r="F262" s="691"/>
      <c r="G262" s="691"/>
      <c r="H262" s="691" t="s">
        <v>862</v>
      </c>
      <c r="I262" s="644"/>
      <c r="J262" s="644"/>
      <c r="K262" s="633"/>
      <c r="L262" s="698"/>
      <c r="M262" s="699"/>
      <c r="N262" s="699"/>
      <c r="O262" s="699"/>
      <c r="P262" s="699">
        <v>0</v>
      </c>
      <c r="Q262" s="699">
        <v>0</v>
      </c>
      <c r="R262" s="699">
        <v>0</v>
      </c>
      <c r="S262" s="699">
        <v>0</v>
      </c>
      <c r="T262" s="699">
        <v>0</v>
      </c>
      <c r="U262" s="699">
        <v>0</v>
      </c>
      <c r="V262" s="699">
        <v>0</v>
      </c>
      <c r="W262" s="699">
        <v>0</v>
      </c>
      <c r="X262" s="699">
        <v>0</v>
      </c>
      <c r="Y262" s="699">
        <v>0</v>
      </c>
      <c r="Z262" s="699">
        <v>0</v>
      </c>
      <c r="AA262" s="699">
        <v>0</v>
      </c>
      <c r="AB262" s="699">
        <v>0</v>
      </c>
      <c r="AC262" s="699">
        <v>0</v>
      </c>
      <c r="AD262" s="699">
        <v>0</v>
      </c>
      <c r="AE262" s="699">
        <v>0</v>
      </c>
      <c r="AF262" s="699">
        <v>0</v>
      </c>
      <c r="AG262" s="699">
        <v>0</v>
      </c>
      <c r="AH262" s="699">
        <v>0</v>
      </c>
      <c r="AI262" s="699">
        <v>0</v>
      </c>
      <c r="AJ262" s="699">
        <v>0</v>
      </c>
      <c r="AK262" s="699">
        <v>0</v>
      </c>
      <c r="AL262" s="699">
        <v>0</v>
      </c>
      <c r="AM262" s="699">
        <v>0</v>
      </c>
      <c r="AN262" s="699">
        <v>0</v>
      </c>
      <c r="AO262" s="700">
        <v>0</v>
      </c>
      <c r="AP262" s="633"/>
      <c r="AQ262" s="698"/>
      <c r="AR262" s="699"/>
      <c r="AS262" s="699"/>
      <c r="AT262" s="699"/>
      <c r="AU262" s="699">
        <v>0</v>
      </c>
      <c r="AV262" s="699">
        <v>0</v>
      </c>
      <c r="AW262" s="699">
        <v>0</v>
      </c>
      <c r="AX262" s="699">
        <v>0</v>
      </c>
      <c r="AY262" s="699">
        <v>0</v>
      </c>
      <c r="AZ262" s="699">
        <v>0</v>
      </c>
      <c r="BA262" s="699">
        <v>0</v>
      </c>
      <c r="BB262" s="699">
        <v>0</v>
      </c>
      <c r="BC262" s="699">
        <v>0</v>
      </c>
      <c r="BD262" s="699">
        <v>0</v>
      </c>
      <c r="BE262" s="699">
        <v>0</v>
      </c>
      <c r="BF262" s="699">
        <v>0</v>
      </c>
      <c r="BG262" s="699">
        <v>0</v>
      </c>
      <c r="BH262" s="699">
        <v>0</v>
      </c>
      <c r="BI262" s="699">
        <v>0</v>
      </c>
      <c r="BJ262" s="699">
        <v>0</v>
      </c>
      <c r="BK262" s="699">
        <v>0</v>
      </c>
      <c r="BL262" s="699">
        <v>0</v>
      </c>
      <c r="BM262" s="699">
        <v>0</v>
      </c>
      <c r="BN262" s="699">
        <v>0</v>
      </c>
      <c r="BO262" s="699">
        <v>0</v>
      </c>
      <c r="BP262" s="699">
        <v>0</v>
      </c>
      <c r="BQ262" s="699">
        <v>0</v>
      </c>
      <c r="BR262" s="699">
        <v>0</v>
      </c>
      <c r="BS262" s="699">
        <v>0</v>
      </c>
      <c r="BT262" s="700">
        <v>0</v>
      </c>
      <c r="BU262" s="163"/>
    </row>
    <row r="263" spans="2:73" ht="15.75">
      <c r="B263" s="691"/>
      <c r="C263" s="691"/>
      <c r="D263" s="691" t="s">
        <v>108</v>
      </c>
      <c r="E263" s="691"/>
      <c r="F263" s="691"/>
      <c r="G263" s="691"/>
      <c r="H263" s="691" t="s">
        <v>862</v>
      </c>
      <c r="I263" s="644"/>
      <c r="J263" s="644"/>
      <c r="K263" s="633"/>
      <c r="L263" s="698"/>
      <c r="M263" s="699"/>
      <c r="N263" s="699"/>
      <c r="O263" s="699"/>
      <c r="P263" s="699">
        <v>2</v>
      </c>
      <c r="Q263" s="699">
        <v>2</v>
      </c>
      <c r="R263" s="699">
        <v>2</v>
      </c>
      <c r="S263" s="699">
        <v>2</v>
      </c>
      <c r="T263" s="699">
        <v>2</v>
      </c>
      <c r="U263" s="699">
        <v>2</v>
      </c>
      <c r="V263" s="699">
        <v>2</v>
      </c>
      <c r="W263" s="699">
        <v>2</v>
      </c>
      <c r="X263" s="699">
        <v>1</v>
      </c>
      <c r="Y263" s="699">
        <v>1</v>
      </c>
      <c r="Z263" s="699">
        <v>1</v>
      </c>
      <c r="AA263" s="699">
        <v>1</v>
      </c>
      <c r="AB263" s="699">
        <v>1</v>
      </c>
      <c r="AC263" s="699">
        <v>1</v>
      </c>
      <c r="AD263" s="699">
        <v>0</v>
      </c>
      <c r="AE263" s="699">
        <v>0</v>
      </c>
      <c r="AF263" s="699">
        <v>0</v>
      </c>
      <c r="AG263" s="699">
        <v>0</v>
      </c>
      <c r="AH263" s="699">
        <v>0</v>
      </c>
      <c r="AI263" s="699">
        <v>0</v>
      </c>
      <c r="AJ263" s="699">
        <v>0</v>
      </c>
      <c r="AK263" s="699">
        <v>0</v>
      </c>
      <c r="AL263" s="699">
        <v>0</v>
      </c>
      <c r="AM263" s="699">
        <v>0</v>
      </c>
      <c r="AN263" s="699">
        <v>0</v>
      </c>
      <c r="AO263" s="700">
        <v>0</v>
      </c>
      <c r="AP263" s="633"/>
      <c r="AQ263" s="698"/>
      <c r="AR263" s="699"/>
      <c r="AS263" s="699"/>
      <c r="AT263" s="699"/>
      <c r="AU263" s="699">
        <v>21591</v>
      </c>
      <c r="AV263" s="699">
        <v>17590</v>
      </c>
      <c r="AW263" s="699">
        <v>16949</v>
      </c>
      <c r="AX263" s="699">
        <v>16308</v>
      </c>
      <c r="AY263" s="699">
        <v>16308</v>
      </c>
      <c r="AZ263" s="699">
        <v>16308</v>
      </c>
      <c r="BA263" s="699">
        <v>15788</v>
      </c>
      <c r="BB263" s="699">
        <v>15788</v>
      </c>
      <c r="BC263" s="699">
        <v>9881</v>
      </c>
      <c r="BD263" s="699">
        <v>9881</v>
      </c>
      <c r="BE263" s="699">
        <v>9408</v>
      </c>
      <c r="BF263" s="699">
        <v>9408</v>
      </c>
      <c r="BG263" s="699">
        <v>9408</v>
      </c>
      <c r="BH263" s="699">
        <v>9408</v>
      </c>
      <c r="BI263" s="699">
        <v>1917</v>
      </c>
      <c r="BJ263" s="699">
        <v>1917</v>
      </c>
      <c r="BK263" s="699">
        <v>1917</v>
      </c>
      <c r="BL263" s="699">
        <v>1917</v>
      </c>
      <c r="BM263" s="699">
        <v>1917</v>
      </c>
      <c r="BN263" s="699">
        <v>1917</v>
      </c>
      <c r="BO263" s="699">
        <v>1917</v>
      </c>
      <c r="BP263" s="699">
        <v>0</v>
      </c>
      <c r="BQ263" s="699">
        <v>0</v>
      </c>
      <c r="BR263" s="699">
        <v>0</v>
      </c>
      <c r="BS263" s="699">
        <v>0</v>
      </c>
      <c r="BT263" s="700">
        <v>0</v>
      </c>
      <c r="BU263" s="163"/>
    </row>
    <row r="264" spans="2:73" ht="15.75">
      <c r="B264" s="691"/>
      <c r="C264" s="691"/>
      <c r="D264" s="691" t="s">
        <v>113</v>
      </c>
      <c r="E264" s="691"/>
      <c r="F264" s="691"/>
      <c r="G264" s="691"/>
      <c r="H264" s="691">
        <v>2016</v>
      </c>
      <c r="I264" s="644"/>
      <c r="J264" s="644"/>
      <c r="K264" s="633"/>
      <c r="L264" s="698"/>
      <c r="M264" s="699"/>
      <c r="N264" s="699"/>
      <c r="O264" s="699"/>
      <c r="P264" s="699"/>
      <c r="Q264" s="699">
        <v>1031</v>
      </c>
      <c r="R264" s="699">
        <v>1031</v>
      </c>
      <c r="S264" s="699">
        <v>1031</v>
      </c>
      <c r="T264" s="699">
        <v>1031</v>
      </c>
      <c r="U264" s="699">
        <v>1031</v>
      </c>
      <c r="V264" s="699">
        <v>1031</v>
      </c>
      <c r="W264" s="699">
        <v>1031</v>
      </c>
      <c r="X264" s="699">
        <v>1031</v>
      </c>
      <c r="Y264" s="699">
        <v>1031</v>
      </c>
      <c r="Z264" s="699">
        <v>1027</v>
      </c>
      <c r="AA264" s="699">
        <v>984</v>
      </c>
      <c r="AB264" s="699">
        <v>984</v>
      </c>
      <c r="AC264" s="699">
        <v>984</v>
      </c>
      <c r="AD264" s="699">
        <v>983</v>
      </c>
      <c r="AE264" s="699">
        <v>853</v>
      </c>
      <c r="AF264" s="699">
        <v>853</v>
      </c>
      <c r="AG264" s="699">
        <v>368</v>
      </c>
      <c r="AH264" s="699">
        <v>0</v>
      </c>
      <c r="AI264" s="699">
        <v>0</v>
      </c>
      <c r="AJ264" s="699">
        <v>0</v>
      </c>
      <c r="AK264" s="699">
        <v>0</v>
      </c>
      <c r="AL264" s="699">
        <v>0</v>
      </c>
      <c r="AM264" s="699">
        <v>0</v>
      </c>
      <c r="AN264" s="699">
        <v>0</v>
      </c>
      <c r="AO264" s="700">
        <v>0</v>
      </c>
      <c r="AP264" s="633"/>
      <c r="AQ264" s="698"/>
      <c r="AR264" s="699"/>
      <c r="AS264" s="699"/>
      <c r="AT264" s="699"/>
      <c r="AU264" s="699"/>
      <c r="AV264" s="699">
        <v>15788572</v>
      </c>
      <c r="AW264" s="699">
        <v>15788572</v>
      </c>
      <c r="AX264" s="699">
        <v>15788572</v>
      </c>
      <c r="AY264" s="699">
        <v>15788572</v>
      </c>
      <c r="AZ264" s="699">
        <v>15788572</v>
      </c>
      <c r="BA264" s="699">
        <v>15788572</v>
      </c>
      <c r="BB264" s="699">
        <v>15788572</v>
      </c>
      <c r="BC264" s="699">
        <v>15786158</v>
      </c>
      <c r="BD264" s="699">
        <v>15786158</v>
      </c>
      <c r="BE264" s="699">
        <v>15715829</v>
      </c>
      <c r="BF264" s="699">
        <v>15495884</v>
      </c>
      <c r="BG264" s="699">
        <v>15486648</v>
      </c>
      <c r="BH264" s="699">
        <v>15486648</v>
      </c>
      <c r="BI264" s="699">
        <v>15404325</v>
      </c>
      <c r="BJ264" s="699">
        <v>13341553</v>
      </c>
      <c r="BK264" s="699">
        <v>13341553</v>
      </c>
      <c r="BL264" s="699">
        <v>5859918</v>
      </c>
      <c r="BM264" s="699">
        <v>0</v>
      </c>
      <c r="BN264" s="699">
        <v>0</v>
      </c>
      <c r="BO264" s="699">
        <v>0</v>
      </c>
      <c r="BP264" s="699">
        <v>0</v>
      </c>
      <c r="BQ264" s="699">
        <v>0</v>
      </c>
      <c r="BR264" s="699">
        <v>0</v>
      </c>
      <c r="BS264" s="699">
        <v>0</v>
      </c>
      <c r="BT264" s="700">
        <v>0</v>
      </c>
      <c r="BU264" s="163"/>
    </row>
    <row r="265" spans="2:73" ht="15.75">
      <c r="B265" s="691"/>
      <c r="C265" s="691"/>
      <c r="D265" s="691" t="s">
        <v>863</v>
      </c>
      <c r="E265" s="691"/>
      <c r="F265" s="691"/>
      <c r="G265" s="691"/>
      <c r="H265" s="691">
        <v>2016</v>
      </c>
      <c r="I265" s="644"/>
      <c r="J265" s="644"/>
      <c r="K265" s="633"/>
      <c r="L265" s="698"/>
      <c r="M265" s="699"/>
      <c r="N265" s="699"/>
      <c r="O265" s="699"/>
      <c r="P265" s="699"/>
      <c r="Q265" s="699">
        <v>1138</v>
      </c>
      <c r="R265" s="699">
        <v>1138</v>
      </c>
      <c r="S265" s="699">
        <v>1138</v>
      </c>
      <c r="T265" s="699">
        <v>1138</v>
      </c>
      <c r="U265" s="699">
        <v>1138</v>
      </c>
      <c r="V265" s="699">
        <v>1138</v>
      </c>
      <c r="W265" s="699">
        <v>1138</v>
      </c>
      <c r="X265" s="699">
        <v>1138</v>
      </c>
      <c r="Y265" s="699">
        <v>1138</v>
      </c>
      <c r="Z265" s="699">
        <v>1138</v>
      </c>
      <c r="AA265" s="699">
        <v>1138</v>
      </c>
      <c r="AB265" s="699">
        <v>1138</v>
      </c>
      <c r="AC265" s="699">
        <v>1138</v>
      </c>
      <c r="AD265" s="699">
        <v>1138</v>
      </c>
      <c r="AE265" s="699">
        <v>1138</v>
      </c>
      <c r="AF265" s="699">
        <v>1138</v>
      </c>
      <c r="AG265" s="699">
        <v>1138</v>
      </c>
      <c r="AH265" s="699">
        <v>1138</v>
      </c>
      <c r="AI265" s="699">
        <v>1018</v>
      </c>
      <c r="AJ265" s="699">
        <v>0</v>
      </c>
      <c r="AK265" s="699">
        <v>0</v>
      </c>
      <c r="AL265" s="699">
        <v>0</v>
      </c>
      <c r="AM265" s="699">
        <v>0</v>
      </c>
      <c r="AN265" s="699">
        <v>0</v>
      </c>
      <c r="AO265" s="700">
        <v>0</v>
      </c>
      <c r="AP265" s="633"/>
      <c r="AQ265" s="698"/>
      <c r="AR265" s="699"/>
      <c r="AS265" s="699"/>
      <c r="AT265" s="699"/>
      <c r="AU265" s="699"/>
      <c r="AV265" s="699">
        <v>3798500</v>
      </c>
      <c r="AW265" s="699">
        <v>3798500</v>
      </c>
      <c r="AX265" s="699">
        <v>3798500</v>
      </c>
      <c r="AY265" s="699">
        <v>3798500</v>
      </c>
      <c r="AZ265" s="699">
        <v>3798500</v>
      </c>
      <c r="BA265" s="699">
        <v>3798500</v>
      </c>
      <c r="BB265" s="699">
        <v>3798500</v>
      </c>
      <c r="BC265" s="699">
        <v>3798500</v>
      </c>
      <c r="BD265" s="699">
        <v>3798500</v>
      </c>
      <c r="BE265" s="699">
        <v>3798500</v>
      </c>
      <c r="BF265" s="699">
        <v>3798500</v>
      </c>
      <c r="BG265" s="699">
        <v>3798500</v>
      </c>
      <c r="BH265" s="699">
        <v>3798500</v>
      </c>
      <c r="BI265" s="699">
        <v>3798500</v>
      </c>
      <c r="BJ265" s="699">
        <v>3798500</v>
      </c>
      <c r="BK265" s="699">
        <v>3798500</v>
      </c>
      <c r="BL265" s="699">
        <v>3798500</v>
      </c>
      <c r="BM265" s="699">
        <v>3798500</v>
      </c>
      <c r="BN265" s="699">
        <v>3691334</v>
      </c>
      <c r="BO265" s="699">
        <v>0</v>
      </c>
      <c r="BP265" s="699">
        <v>0</v>
      </c>
      <c r="BQ265" s="699">
        <v>0</v>
      </c>
      <c r="BR265" s="699">
        <v>0</v>
      </c>
      <c r="BS265" s="699">
        <v>0</v>
      </c>
      <c r="BT265" s="700">
        <v>0</v>
      </c>
      <c r="BU265" s="163"/>
    </row>
    <row r="266" spans="2:73" ht="15.75">
      <c r="B266" s="691"/>
      <c r="C266" s="691"/>
      <c r="D266" s="691" t="s">
        <v>115</v>
      </c>
      <c r="E266" s="691"/>
      <c r="F266" s="691"/>
      <c r="G266" s="691"/>
      <c r="H266" s="691">
        <v>2016</v>
      </c>
      <c r="I266" s="644"/>
      <c r="J266" s="644"/>
      <c r="K266" s="633"/>
      <c r="L266" s="698"/>
      <c r="M266" s="699"/>
      <c r="N266" s="699"/>
      <c r="O266" s="699"/>
      <c r="P266" s="699"/>
      <c r="Q266" s="699">
        <v>4</v>
      </c>
      <c r="R266" s="699">
        <v>4</v>
      </c>
      <c r="S266" s="699">
        <v>4</v>
      </c>
      <c r="T266" s="699">
        <v>4</v>
      </c>
      <c r="U266" s="699">
        <v>4</v>
      </c>
      <c r="V266" s="699">
        <v>4</v>
      </c>
      <c r="W266" s="699">
        <v>4</v>
      </c>
      <c r="X266" s="699">
        <v>4</v>
      </c>
      <c r="Y266" s="699">
        <v>4</v>
      </c>
      <c r="Z266" s="699">
        <v>4</v>
      </c>
      <c r="AA266" s="699">
        <v>4</v>
      </c>
      <c r="AB266" s="699">
        <v>4</v>
      </c>
      <c r="AC266" s="699">
        <v>4</v>
      </c>
      <c r="AD266" s="699">
        <v>4</v>
      </c>
      <c r="AE266" s="699">
        <v>4</v>
      </c>
      <c r="AF266" s="699">
        <v>0</v>
      </c>
      <c r="AG266" s="699">
        <v>0</v>
      </c>
      <c r="AH266" s="699">
        <v>0</v>
      </c>
      <c r="AI266" s="699">
        <v>0</v>
      </c>
      <c r="AJ266" s="699">
        <v>0</v>
      </c>
      <c r="AK266" s="699">
        <v>0</v>
      </c>
      <c r="AL266" s="699">
        <v>0</v>
      </c>
      <c r="AM266" s="699">
        <v>0</v>
      </c>
      <c r="AN266" s="699">
        <v>0</v>
      </c>
      <c r="AO266" s="700">
        <v>0</v>
      </c>
      <c r="AP266" s="633"/>
      <c r="AQ266" s="698"/>
      <c r="AR266" s="699"/>
      <c r="AS266" s="699"/>
      <c r="AT266" s="699"/>
      <c r="AU266" s="699"/>
      <c r="AV266" s="699">
        <v>18591</v>
      </c>
      <c r="AW266" s="699">
        <v>18591</v>
      </c>
      <c r="AX266" s="699">
        <v>18591</v>
      </c>
      <c r="AY266" s="699">
        <v>18591</v>
      </c>
      <c r="AZ266" s="699">
        <v>18591</v>
      </c>
      <c r="BA266" s="699">
        <v>18591</v>
      </c>
      <c r="BB266" s="699">
        <v>18591</v>
      </c>
      <c r="BC266" s="699">
        <v>18591</v>
      </c>
      <c r="BD266" s="699">
        <v>18591</v>
      </c>
      <c r="BE266" s="699">
        <v>18591</v>
      </c>
      <c r="BF266" s="699">
        <v>17929</v>
      </c>
      <c r="BG266" s="699">
        <v>17929</v>
      </c>
      <c r="BH266" s="699">
        <v>17929</v>
      </c>
      <c r="BI266" s="699">
        <v>17929</v>
      </c>
      <c r="BJ266" s="699">
        <v>17929</v>
      </c>
      <c r="BK266" s="699">
        <v>5463</v>
      </c>
      <c r="BL266" s="699">
        <v>0</v>
      </c>
      <c r="BM266" s="699">
        <v>0</v>
      </c>
      <c r="BN266" s="699">
        <v>0</v>
      </c>
      <c r="BO266" s="699">
        <v>0</v>
      </c>
      <c r="BP266" s="699">
        <v>0</v>
      </c>
      <c r="BQ266" s="699">
        <v>0</v>
      </c>
      <c r="BR266" s="699">
        <v>0</v>
      </c>
      <c r="BS266" s="699">
        <v>0</v>
      </c>
      <c r="BT266" s="700">
        <v>0</v>
      </c>
      <c r="BU266" s="163"/>
    </row>
    <row r="267" spans="2:73" ht="15.75">
      <c r="B267" s="691"/>
      <c r="C267" s="691"/>
      <c r="D267" s="691" t="s">
        <v>116</v>
      </c>
      <c r="E267" s="691"/>
      <c r="F267" s="691"/>
      <c r="G267" s="691"/>
      <c r="H267" s="691">
        <v>2016</v>
      </c>
      <c r="I267" s="644"/>
      <c r="J267" s="644"/>
      <c r="K267" s="633"/>
      <c r="L267" s="698"/>
      <c r="M267" s="699"/>
      <c r="N267" s="699"/>
      <c r="O267" s="699"/>
      <c r="P267" s="699"/>
      <c r="Q267" s="699">
        <v>58</v>
      </c>
      <c r="R267" s="699">
        <v>58</v>
      </c>
      <c r="S267" s="699">
        <v>58</v>
      </c>
      <c r="T267" s="699">
        <v>58</v>
      </c>
      <c r="U267" s="699">
        <v>58</v>
      </c>
      <c r="V267" s="699">
        <v>57</v>
      </c>
      <c r="W267" s="699">
        <v>57</v>
      </c>
      <c r="X267" s="699">
        <v>57</v>
      </c>
      <c r="Y267" s="699">
        <v>57</v>
      </c>
      <c r="Z267" s="699">
        <v>45</v>
      </c>
      <c r="AA267" s="699">
        <v>44</v>
      </c>
      <c r="AB267" s="699">
        <v>44</v>
      </c>
      <c r="AC267" s="699">
        <v>43</v>
      </c>
      <c r="AD267" s="699">
        <v>43</v>
      </c>
      <c r="AE267" s="699">
        <v>43</v>
      </c>
      <c r="AF267" s="699">
        <v>43</v>
      </c>
      <c r="AG267" s="699">
        <v>43</v>
      </c>
      <c r="AH267" s="699">
        <v>43</v>
      </c>
      <c r="AI267" s="699">
        <v>43</v>
      </c>
      <c r="AJ267" s="699">
        <v>43</v>
      </c>
      <c r="AK267" s="699">
        <v>0</v>
      </c>
      <c r="AL267" s="699">
        <v>0</v>
      </c>
      <c r="AM267" s="699">
        <v>0</v>
      </c>
      <c r="AN267" s="699">
        <v>0</v>
      </c>
      <c r="AO267" s="700">
        <v>0</v>
      </c>
      <c r="AP267" s="633"/>
      <c r="AQ267" s="698"/>
      <c r="AR267" s="699"/>
      <c r="AS267" s="699"/>
      <c r="AT267" s="699"/>
      <c r="AU267" s="699"/>
      <c r="AV267" s="699">
        <v>747287</v>
      </c>
      <c r="AW267" s="699">
        <v>747287</v>
      </c>
      <c r="AX267" s="699">
        <v>747287</v>
      </c>
      <c r="AY267" s="699">
        <v>747287</v>
      </c>
      <c r="AZ267" s="699">
        <v>747287</v>
      </c>
      <c r="BA267" s="699">
        <v>745739</v>
      </c>
      <c r="BB267" s="699">
        <v>745739</v>
      </c>
      <c r="BC267" s="699">
        <v>745739</v>
      </c>
      <c r="BD267" s="699">
        <v>745739</v>
      </c>
      <c r="BE267" s="699">
        <v>656028</v>
      </c>
      <c r="BF267" s="699">
        <v>636258</v>
      </c>
      <c r="BG267" s="699">
        <v>636258</v>
      </c>
      <c r="BH267" s="699">
        <v>630946</v>
      </c>
      <c r="BI267" s="699">
        <v>630946</v>
      </c>
      <c r="BJ267" s="699">
        <v>630946</v>
      </c>
      <c r="BK267" s="699">
        <v>630946</v>
      </c>
      <c r="BL267" s="699">
        <v>630946</v>
      </c>
      <c r="BM267" s="699">
        <v>630946</v>
      </c>
      <c r="BN267" s="699">
        <v>630946</v>
      </c>
      <c r="BO267" s="699">
        <v>630946</v>
      </c>
      <c r="BP267" s="699">
        <v>0</v>
      </c>
      <c r="BQ267" s="699">
        <v>0</v>
      </c>
      <c r="BR267" s="699">
        <v>0</v>
      </c>
      <c r="BS267" s="699">
        <v>0</v>
      </c>
      <c r="BT267" s="700">
        <v>0</v>
      </c>
      <c r="BU267" s="163"/>
    </row>
    <row r="268" spans="2:73" ht="15.75">
      <c r="B268" s="691"/>
      <c r="C268" s="691"/>
      <c r="D268" s="691" t="s">
        <v>117</v>
      </c>
      <c r="E268" s="691"/>
      <c r="F268" s="691"/>
      <c r="G268" s="691"/>
      <c r="H268" s="691">
        <v>2016</v>
      </c>
      <c r="I268" s="644"/>
      <c r="J268" s="644"/>
      <c r="K268" s="633"/>
      <c r="L268" s="698"/>
      <c r="M268" s="699"/>
      <c r="N268" s="699"/>
      <c r="O268" s="699"/>
      <c r="P268" s="699"/>
      <c r="Q268" s="699">
        <v>21</v>
      </c>
      <c r="R268" s="699">
        <v>21</v>
      </c>
      <c r="S268" s="699">
        <v>21</v>
      </c>
      <c r="T268" s="699">
        <v>21</v>
      </c>
      <c r="U268" s="699">
        <v>21</v>
      </c>
      <c r="V268" s="699">
        <v>21</v>
      </c>
      <c r="W268" s="699">
        <v>21</v>
      </c>
      <c r="X268" s="699">
        <v>21</v>
      </c>
      <c r="Y268" s="699">
        <v>21</v>
      </c>
      <c r="Z268" s="699">
        <v>21</v>
      </c>
      <c r="AA268" s="699">
        <v>5</v>
      </c>
      <c r="AB268" s="699">
        <v>0</v>
      </c>
      <c r="AC268" s="699">
        <v>0</v>
      </c>
      <c r="AD268" s="699">
        <v>0</v>
      </c>
      <c r="AE268" s="699">
        <v>0</v>
      </c>
      <c r="AF268" s="699">
        <v>0</v>
      </c>
      <c r="AG268" s="699">
        <v>0</v>
      </c>
      <c r="AH268" s="699">
        <v>0</v>
      </c>
      <c r="AI268" s="699">
        <v>0</v>
      </c>
      <c r="AJ268" s="699">
        <v>0</v>
      </c>
      <c r="AK268" s="699">
        <v>0</v>
      </c>
      <c r="AL268" s="699">
        <v>0</v>
      </c>
      <c r="AM268" s="699">
        <v>0</v>
      </c>
      <c r="AN268" s="699">
        <v>0</v>
      </c>
      <c r="AO268" s="700">
        <v>0</v>
      </c>
      <c r="AP268" s="633"/>
      <c r="AQ268" s="698"/>
      <c r="AR268" s="699"/>
      <c r="AS268" s="699"/>
      <c r="AT268" s="699"/>
      <c r="AU268" s="699"/>
      <c r="AV268" s="699">
        <v>157712</v>
      </c>
      <c r="AW268" s="699">
        <v>157712</v>
      </c>
      <c r="AX268" s="699">
        <v>157712</v>
      </c>
      <c r="AY268" s="699">
        <v>157712</v>
      </c>
      <c r="AZ268" s="699">
        <v>157712</v>
      </c>
      <c r="BA268" s="699">
        <v>157712</v>
      </c>
      <c r="BB268" s="699">
        <v>157712</v>
      </c>
      <c r="BC268" s="699">
        <v>157712</v>
      </c>
      <c r="BD268" s="699">
        <v>157712</v>
      </c>
      <c r="BE268" s="699">
        <v>157712</v>
      </c>
      <c r="BF268" s="699">
        <v>38937</v>
      </c>
      <c r="BG268" s="699">
        <v>0</v>
      </c>
      <c r="BH268" s="699">
        <v>0</v>
      </c>
      <c r="BI268" s="699">
        <v>0</v>
      </c>
      <c r="BJ268" s="699">
        <v>0</v>
      </c>
      <c r="BK268" s="699">
        <v>0</v>
      </c>
      <c r="BL268" s="699">
        <v>0</v>
      </c>
      <c r="BM268" s="699">
        <v>0</v>
      </c>
      <c r="BN268" s="699">
        <v>0</v>
      </c>
      <c r="BO268" s="699">
        <v>0</v>
      </c>
      <c r="BP268" s="699">
        <v>0</v>
      </c>
      <c r="BQ268" s="699">
        <v>0</v>
      </c>
      <c r="BR268" s="699">
        <v>0</v>
      </c>
      <c r="BS268" s="699">
        <v>0</v>
      </c>
      <c r="BT268" s="700">
        <v>0</v>
      </c>
      <c r="BU268" s="163"/>
    </row>
    <row r="269" spans="2:73" ht="15.75">
      <c r="B269" s="691"/>
      <c r="C269" s="691"/>
      <c r="D269" s="691" t="s">
        <v>118</v>
      </c>
      <c r="E269" s="691"/>
      <c r="F269" s="691"/>
      <c r="G269" s="691"/>
      <c r="H269" s="691">
        <v>2016</v>
      </c>
      <c r="I269" s="644"/>
      <c r="J269" s="644"/>
      <c r="K269" s="633"/>
      <c r="L269" s="698"/>
      <c r="M269" s="699"/>
      <c r="N269" s="699"/>
      <c r="O269" s="699"/>
      <c r="P269" s="699"/>
      <c r="Q269" s="699">
        <v>3341</v>
      </c>
      <c r="R269" s="699">
        <v>3203</v>
      </c>
      <c r="S269" s="699">
        <v>3203</v>
      </c>
      <c r="T269" s="699">
        <v>3203</v>
      </c>
      <c r="U269" s="699">
        <v>3203</v>
      </c>
      <c r="V269" s="699">
        <v>3185</v>
      </c>
      <c r="W269" s="699">
        <v>3185</v>
      </c>
      <c r="X269" s="699">
        <v>3185</v>
      </c>
      <c r="Y269" s="699">
        <v>3172</v>
      </c>
      <c r="Z269" s="699">
        <v>3172</v>
      </c>
      <c r="AA269" s="699">
        <v>3142</v>
      </c>
      <c r="AB269" s="699">
        <v>2190</v>
      </c>
      <c r="AC269" s="699">
        <v>605</v>
      </c>
      <c r="AD269" s="699">
        <v>605</v>
      </c>
      <c r="AE269" s="699">
        <v>324</v>
      </c>
      <c r="AF269" s="699">
        <v>113</v>
      </c>
      <c r="AG269" s="699">
        <v>113</v>
      </c>
      <c r="AH269" s="699">
        <v>113</v>
      </c>
      <c r="AI269" s="699">
        <v>113</v>
      </c>
      <c r="AJ269" s="699">
        <v>113</v>
      </c>
      <c r="AK269" s="699">
        <v>0</v>
      </c>
      <c r="AL269" s="699">
        <v>0</v>
      </c>
      <c r="AM269" s="699">
        <v>0</v>
      </c>
      <c r="AN269" s="699">
        <v>0</v>
      </c>
      <c r="AO269" s="700">
        <v>0</v>
      </c>
      <c r="AP269" s="633"/>
      <c r="AQ269" s="698"/>
      <c r="AR269" s="699"/>
      <c r="AS269" s="699"/>
      <c r="AT269" s="699"/>
      <c r="AU269" s="699"/>
      <c r="AV269" s="699">
        <v>24740964</v>
      </c>
      <c r="AW269" s="699">
        <v>23977370</v>
      </c>
      <c r="AX269" s="699">
        <v>23977370</v>
      </c>
      <c r="AY269" s="699">
        <v>23977370</v>
      </c>
      <c r="AZ269" s="699">
        <v>23977370</v>
      </c>
      <c r="BA269" s="699">
        <v>23855235</v>
      </c>
      <c r="BB269" s="699">
        <v>23855235</v>
      </c>
      <c r="BC269" s="699">
        <v>23855235</v>
      </c>
      <c r="BD269" s="699">
        <v>23799097</v>
      </c>
      <c r="BE269" s="699">
        <v>23799097</v>
      </c>
      <c r="BF269" s="699">
        <v>23572348</v>
      </c>
      <c r="BG269" s="699">
        <v>17818087</v>
      </c>
      <c r="BH269" s="699">
        <v>4351452</v>
      </c>
      <c r="BI269" s="699">
        <v>4351452</v>
      </c>
      <c r="BJ269" s="699">
        <v>1486326</v>
      </c>
      <c r="BK269" s="699">
        <v>96302</v>
      </c>
      <c r="BL269" s="699">
        <v>96302</v>
      </c>
      <c r="BM269" s="699">
        <v>96302</v>
      </c>
      <c r="BN269" s="699">
        <v>96302</v>
      </c>
      <c r="BO269" s="699">
        <v>96302</v>
      </c>
      <c r="BP269" s="699">
        <v>0</v>
      </c>
      <c r="BQ269" s="699">
        <v>0</v>
      </c>
      <c r="BR269" s="699">
        <v>0</v>
      </c>
      <c r="BS269" s="699">
        <v>0</v>
      </c>
      <c r="BT269" s="700">
        <v>0</v>
      </c>
      <c r="BU269" s="163"/>
    </row>
    <row r="270" spans="2:73" ht="15.75">
      <c r="B270" s="691"/>
      <c r="C270" s="691"/>
      <c r="D270" s="691" t="s">
        <v>119</v>
      </c>
      <c r="E270" s="691"/>
      <c r="F270" s="691"/>
      <c r="G270" s="691"/>
      <c r="H270" s="691">
        <v>2016</v>
      </c>
      <c r="I270" s="644"/>
      <c r="J270" s="644"/>
      <c r="K270" s="633"/>
      <c r="L270" s="698"/>
      <c r="M270" s="699"/>
      <c r="N270" s="699"/>
      <c r="O270" s="699"/>
      <c r="P270" s="699"/>
      <c r="Q270" s="699">
        <v>12</v>
      </c>
      <c r="R270" s="699">
        <v>12</v>
      </c>
      <c r="S270" s="699">
        <v>12</v>
      </c>
      <c r="T270" s="699">
        <v>11</v>
      </c>
      <c r="U270" s="699">
        <v>11</v>
      </c>
      <c r="V270" s="699">
        <v>10</v>
      </c>
      <c r="W270" s="699">
        <v>9</v>
      </c>
      <c r="X270" s="699">
        <v>8</v>
      </c>
      <c r="Y270" s="699">
        <v>7</v>
      </c>
      <c r="Z270" s="699">
        <v>6</v>
      </c>
      <c r="AA270" s="699">
        <v>4</v>
      </c>
      <c r="AB270" s="699">
        <v>3</v>
      </c>
      <c r="AC270" s="699">
        <v>1</v>
      </c>
      <c r="AD270" s="699">
        <v>1</v>
      </c>
      <c r="AE270" s="699">
        <v>1</v>
      </c>
      <c r="AF270" s="699">
        <v>1</v>
      </c>
      <c r="AG270" s="699">
        <v>0</v>
      </c>
      <c r="AH270" s="699">
        <v>0</v>
      </c>
      <c r="AI270" s="699">
        <v>0</v>
      </c>
      <c r="AJ270" s="699">
        <v>0</v>
      </c>
      <c r="AK270" s="699">
        <v>0</v>
      </c>
      <c r="AL270" s="699">
        <v>0</v>
      </c>
      <c r="AM270" s="699">
        <v>0</v>
      </c>
      <c r="AN270" s="699">
        <v>0</v>
      </c>
      <c r="AO270" s="700">
        <v>0</v>
      </c>
      <c r="AP270" s="633"/>
      <c r="AQ270" s="698"/>
      <c r="AR270" s="699"/>
      <c r="AS270" s="699"/>
      <c r="AT270" s="699"/>
      <c r="AU270" s="699"/>
      <c r="AV270" s="699">
        <v>65908</v>
      </c>
      <c r="AW270" s="699">
        <v>65908</v>
      </c>
      <c r="AX270" s="699">
        <v>62249</v>
      </c>
      <c r="AY270" s="699">
        <v>56749</v>
      </c>
      <c r="AZ270" s="699">
        <v>53584</v>
      </c>
      <c r="BA270" s="699">
        <v>44903</v>
      </c>
      <c r="BB270" s="699">
        <v>42087</v>
      </c>
      <c r="BC270" s="699">
        <v>33654</v>
      </c>
      <c r="BD270" s="699">
        <v>27309</v>
      </c>
      <c r="BE270" s="699">
        <v>22379</v>
      </c>
      <c r="BF270" s="699">
        <v>13657</v>
      </c>
      <c r="BG270" s="699">
        <v>9898</v>
      </c>
      <c r="BH270" s="699">
        <v>5288</v>
      </c>
      <c r="BI270" s="699">
        <v>3846</v>
      </c>
      <c r="BJ270" s="699">
        <v>3846</v>
      </c>
      <c r="BK270" s="699">
        <v>3846</v>
      </c>
      <c r="BL270" s="699">
        <v>0</v>
      </c>
      <c r="BM270" s="699">
        <v>0</v>
      </c>
      <c r="BN270" s="699">
        <v>0</v>
      </c>
      <c r="BO270" s="699">
        <v>0</v>
      </c>
      <c r="BP270" s="699">
        <v>0</v>
      </c>
      <c r="BQ270" s="699">
        <v>0</v>
      </c>
      <c r="BR270" s="699">
        <v>0</v>
      </c>
      <c r="BS270" s="699">
        <v>0</v>
      </c>
      <c r="BT270" s="700">
        <v>0</v>
      </c>
      <c r="BU270" s="163"/>
    </row>
    <row r="271" spans="2:73" ht="15.75">
      <c r="B271" s="691"/>
      <c r="C271" s="691"/>
      <c r="D271" s="691" t="s">
        <v>120</v>
      </c>
      <c r="E271" s="691"/>
      <c r="F271" s="691"/>
      <c r="G271" s="691"/>
      <c r="H271" s="691">
        <v>2016</v>
      </c>
      <c r="I271" s="644"/>
      <c r="J271" s="644"/>
      <c r="K271" s="633"/>
      <c r="L271" s="698"/>
      <c r="M271" s="699"/>
      <c r="N271" s="699"/>
      <c r="O271" s="699"/>
      <c r="P271" s="699"/>
      <c r="Q271" s="699">
        <v>64</v>
      </c>
      <c r="R271" s="699">
        <v>64</v>
      </c>
      <c r="S271" s="699">
        <v>64</v>
      </c>
      <c r="T271" s="699">
        <v>64</v>
      </c>
      <c r="U271" s="699">
        <v>64</v>
      </c>
      <c r="V271" s="699">
        <v>64</v>
      </c>
      <c r="W271" s="699">
        <v>64</v>
      </c>
      <c r="X271" s="699">
        <v>64</v>
      </c>
      <c r="Y271" s="699">
        <v>64</v>
      </c>
      <c r="Z271" s="699">
        <v>64</v>
      </c>
      <c r="AA271" s="699">
        <v>64</v>
      </c>
      <c r="AB271" s="699">
        <v>64</v>
      </c>
      <c r="AC271" s="699">
        <v>64</v>
      </c>
      <c r="AD271" s="699">
        <v>64</v>
      </c>
      <c r="AE271" s="699">
        <v>64</v>
      </c>
      <c r="AF271" s="699">
        <v>23</v>
      </c>
      <c r="AG271" s="699">
        <v>0</v>
      </c>
      <c r="AH271" s="699">
        <v>0</v>
      </c>
      <c r="AI271" s="699">
        <v>0</v>
      </c>
      <c r="AJ271" s="699">
        <v>0</v>
      </c>
      <c r="AK271" s="699">
        <v>0</v>
      </c>
      <c r="AL271" s="699">
        <v>0</v>
      </c>
      <c r="AM271" s="699">
        <v>0</v>
      </c>
      <c r="AN271" s="699">
        <v>0</v>
      </c>
      <c r="AO271" s="700">
        <v>0</v>
      </c>
      <c r="AP271" s="633"/>
      <c r="AQ271" s="698"/>
      <c r="AR271" s="699"/>
      <c r="AS271" s="699"/>
      <c r="AT271" s="699"/>
      <c r="AU271" s="699"/>
      <c r="AV271" s="699">
        <v>339878</v>
      </c>
      <c r="AW271" s="699">
        <v>339878</v>
      </c>
      <c r="AX271" s="699">
        <v>339878</v>
      </c>
      <c r="AY271" s="699">
        <v>339878</v>
      </c>
      <c r="AZ271" s="699">
        <v>339878</v>
      </c>
      <c r="BA271" s="699">
        <v>339878</v>
      </c>
      <c r="BB271" s="699">
        <v>339878</v>
      </c>
      <c r="BC271" s="699">
        <v>339878</v>
      </c>
      <c r="BD271" s="699">
        <v>339878</v>
      </c>
      <c r="BE271" s="699">
        <v>339878</v>
      </c>
      <c r="BF271" s="699">
        <v>339878</v>
      </c>
      <c r="BG271" s="699">
        <v>339878</v>
      </c>
      <c r="BH271" s="699">
        <v>339878</v>
      </c>
      <c r="BI271" s="699">
        <v>339878</v>
      </c>
      <c r="BJ271" s="699">
        <v>339878</v>
      </c>
      <c r="BK271" s="699">
        <v>122121</v>
      </c>
      <c r="BL271" s="699">
        <v>0</v>
      </c>
      <c r="BM271" s="699">
        <v>0</v>
      </c>
      <c r="BN271" s="699">
        <v>0</v>
      </c>
      <c r="BO271" s="699">
        <v>0</v>
      </c>
      <c r="BP271" s="699">
        <v>0</v>
      </c>
      <c r="BQ271" s="699">
        <v>0</v>
      </c>
      <c r="BR271" s="699">
        <v>0</v>
      </c>
      <c r="BS271" s="699">
        <v>0</v>
      </c>
      <c r="BT271" s="700">
        <v>0</v>
      </c>
      <c r="BU271" s="163"/>
    </row>
    <row r="272" spans="2:73" ht="15.75">
      <c r="B272" s="691"/>
      <c r="C272" s="691"/>
      <c r="D272" s="691" t="s">
        <v>754</v>
      </c>
      <c r="E272" s="691"/>
      <c r="F272" s="691"/>
      <c r="G272" s="691"/>
      <c r="H272" s="691">
        <v>2016</v>
      </c>
      <c r="I272" s="644"/>
      <c r="J272" s="644"/>
      <c r="K272" s="633"/>
      <c r="L272" s="698"/>
      <c r="M272" s="699"/>
      <c r="N272" s="699"/>
      <c r="O272" s="699"/>
      <c r="P272" s="699"/>
      <c r="Q272" s="699"/>
      <c r="R272" s="699"/>
      <c r="S272" s="699"/>
      <c r="T272" s="699"/>
      <c r="U272" s="699"/>
      <c r="V272" s="699"/>
      <c r="W272" s="699"/>
      <c r="X272" s="699"/>
      <c r="Y272" s="699"/>
      <c r="Z272" s="699"/>
      <c r="AA272" s="699"/>
      <c r="AB272" s="699"/>
      <c r="AC272" s="699"/>
      <c r="AD272" s="699"/>
      <c r="AE272" s="699"/>
      <c r="AF272" s="699"/>
      <c r="AG272" s="699"/>
      <c r="AH272" s="699"/>
      <c r="AI272" s="699"/>
      <c r="AJ272" s="699"/>
      <c r="AK272" s="699"/>
      <c r="AL272" s="699"/>
      <c r="AM272" s="699"/>
      <c r="AN272" s="699"/>
      <c r="AO272" s="700"/>
      <c r="AP272" s="633"/>
      <c r="AQ272" s="698"/>
      <c r="AR272" s="699"/>
      <c r="AS272" s="699"/>
      <c r="AT272" s="699"/>
      <c r="AU272" s="699"/>
      <c r="AV272" s="699">
        <v>2781</v>
      </c>
      <c r="AW272" s="699">
        <v>2781</v>
      </c>
      <c r="AX272" s="699">
        <v>2781</v>
      </c>
      <c r="AY272" s="699">
        <v>2781</v>
      </c>
      <c r="AZ272" s="699">
        <v>2781</v>
      </c>
      <c r="BA272" s="699">
        <v>2781</v>
      </c>
      <c r="BB272" s="699">
        <v>2781</v>
      </c>
      <c r="BC272" s="699">
        <v>2781</v>
      </c>
      <c r="BD272" s="699">
        <v>2781</v>
      </c>
      <c r="BE272" s="699">
        <v>2781</v>
      </c>
      <c r="BF272" s="699">
        <v>2781</v>
      </c>
      <c r="BG272" s="699">
        <v>2781</v>
      </c>
      <c r="BH272" s="699">
        <v>2781</v>
      </c>
      <c r="BI272" s="699">
        <v>2781</v>
      </c>
      <c r="BJ272" s="699">
        <v>1738</v>
      </c>
      <c r="BK272" s="699">
        <v>1738</v>
      </c>
      <c r="BL272" s="699">
        <v>1738</v>
      </c>
      <c r="BM272" s="699">
        <v>1738</v>
      </c>
      <c r="BN272" s="699">
        <v>0</v>
      </c>
      <c r="BO272" s="699">
        <v>0</v>
      </c>
      <c r="BP272" s="699">
        <v>0</v>
      </c>
      <c r="BQ272" s="699">
        <v>0</v>
      </c>
      <c r="BR272" s="699">
        <v>0</v>
      </c>
      <c r="BS272" s="699">
        <v>0</v>
      </c>
      <c r="BT272" s="700">
        <v>0</v>
      </c>
      <c r="BU272" s="163"/>
    </row>
    <row r="273" spans="2:73" ht="15.75">
      <c r="B273" s="691"/>
      <c r="C273" s="691"/>
      <c r="D273" s="691"/>
      <c r="E273" s="691"/>
      <c r="F273" s="691"/>
      <c r="G273" s="691"/>
      <c r="H273" s="691"/>
      <c r="I273" s="644"/>
      <c r="J273" s="644"/>
      <c r="K273" s="633"/>
      <c r="L273" s="698"/>
      <c r="M273" s="699"/>
      <c r="N273" s="699"/>
      <c r="O273" s="699"/>
      <c r="P273" s="699"/>
      <c r="Q273" s="699"/>
      <c r="R273" s="699"/>
      <c r="S273" s="699"/>
      <c r="T273" s="699"/>
      <c r="U273" s="699"/>
      <c r="V273" s="699"/>
      <c r="W273" s="699"/>
      <c r="X273" s="699"/>
      <c r="Y273" s="699"/>
      <c r="Z273" s="699"/>
      <c r="AA273" s="699"/>
      <c r="AB273" s="699"/>
      <c r="AC273" s="699"/>
      <c r="AD273" s="699"/>
      <c r="AE273" s="699"/>
      <c r="AF273" s="699"/>
      <c r="AG273" s="699"/>
      <c r="AH273" s="699"/>
      <c r="AI273" s="699"/>
      <c r="AJ273" s="699"/>
      <c r="AK273" s="699"/>
      <c r="AL273" s="699"/>
      <c r="AM273" s="699"/>
      <c r="AN273" s="699"/>
      <c r="AO273" s="700"/>
      <c r="AP273" s="633"/>
      <c r="AQ273" s="698"/>
      <c r="AR273" s="699"/>
      <c r="AS273" s="699"/>
      <c r="AT273" s="699"/>
      <c r="AU273" s="699"/>
      <c r="AV273" s="699"/>
      <c r="AW273" s="699"/>
      <c r="AX273" s="699"/>
      <c r="AY273" s="699"/>
      <c r="AZ273" s="699"/>
      <c r="BA273" s="699"/>
      <c r="BB273" s="699"/>
      <c r="BC273" s="699"/>
      <c r="BD273" s="699"/>
      <c r="BE273" s="699"/>
      <c r="BF273" s="699"/>
      <c r="BG273" s="699"/>
      <c r="BH273" s="699"/>
      <c r="BI273" s="699"/>
      <c r="BJ273" s="699"/>
      <c r="BK273" s="699"/>
      <c r="BL273" s="699"/>
      <c r="BM273" s="699"/>
      <c r="BN273" s="699"/>
      <c r="BO273" s="699"/>
      <c r="BP273" s="699"/>
      <c r="BQ273" s="699"/>
      <c r="BR273" s="699"/>
      <c r="BS273" s="699"/>
      <c r="BT273" s="700"/>
      <c r="BU273" s="163"/>
    </row>
    <row r="274" spans="2:73" ht="15.75">
      <c r="B274" s="691"/>
      <c r="C274" s="691"/>
      <c r="D274" s="691"/>
      <c r="E274" s="691"/>
      <c r="F274" s="691"/>
      <c r="G274" s="691"/>
      <c r="H274" s="691"/>
      <c r="I274" s="644"/>
      <c r="J274" s="644"/>
      <c r="K274" s="633"/>
      <c r="L274" s="698"/>
      <c r="M274" s="699"/>
      <c r="N274" s="699"/>
      <c r="O274" s="699"/>
      <c r="P274" s="699"/>
      <c r="Q274" s="699"/>
      <c r="R274" s="699"/>
      <c r="S274" s="699"/>
      <c r="T274" s="699"/>
      <c r="U274" s="699"/>
      <c r="V274" s="699"/>
      <c r="W274" s="699"/>
      <c r="X274" s="699"/>
      <c r="Y274" s="699"/>
      <c r="Z274" s="699"/>
      <c r="AA274" s="699"/>
      <c r="AB274" s="699"/>
      <c r="AC274" s="699"/>
      <c r="AD274" s="699"/>
      <c r="AE274" s="699"/>
      <c r="AF274" s="699"/>
      <c r="AG274" s="699"/>
      <c r="AH274" s="699"/>
      <c r="AI274" s="699"/>
      <c r="AJ274" s="699"/>
      <c r="AK274" s="699"/>
      <c r="AL274" s="699"/>
      <c r="AM274" s="699"/>
      <c r="AN274" s="699"/>
      <c r="AO274" s="700"/>
      <c r="AP274" s="633"/>
      <c r="AQ274" s="698"/>
      <c r="AR274" s="699"/>
      <c r="AS274" s="699"/>
      <c r="AT274" s="699"/>
      <c r="AU274" s="699"/>
      <c r="AV274" s="699"/>
      <c r="AW274" s="699"/>
      <c r="AX274" s="699"/>
      <c r="AY274" s="699"/>
      <c r="AZ274" s="699"/>
      <c r="BA274" s="699"/>
      <c r="BB274" s="699"/>
      <c r="BC274" s="699"/>
      <c r="BD274" s="699"/>
      <c r="BE274" s="699"/>
      <c r="BF274" s="699"/>
      <c r="BG274" s="699"/>
      <c r="BH274" s="699"/>
      <c r="BI274" s="699"/>
      <c r="BJ274" s="699"/>
      <c r="BK274" s="699"/>
      <c r="BL274" s="699"/>
      <c r="BM274" s="699"/>
      <c r="BN274" s="699"/>
      <c r="BO274" s="699"/>
      <c r="BP274" s="699"/>
      <c r="BQ274" s="699"/>
      <c r="BR274" s="699"/>
      <c r="BS274" s="699"/>
      <c r="BT274" s="700"/>
      <c r="BU274" s="163"/>
    </row>
    <row r="275" spans="2:73" ht="15.75">
      <c r="B275" s="691"/>
      <c r="C275" s="691"/>
      <c r="D275" s="691"/>
      <c r="E275" s="691"/>
      <c r="F275" s="691"/>
      <c r="G275" s="691"/>
      <c r="H275" s="691"/>
      <c r="I275" s="644"/>
      <c r="J275" s="644"/>
      <c r="K275" s="633"/>
      <c r="L275" s="698"/>
      <c r="M275" s="699"/>
      <c r="N275" s="699"/>
      <c r="O275" s="699"/>
      <c r="P275" s="699"/>
      <c r="Q275" s="699"/>
      <c r="R275" s="699"/>
      <c r="S275" s="699"/>
      <c r="T275" s="699"/>
      <c r="U275" s="699"/>
      <c r="V275" s="699"/>
      <c r="W275" s="699"/>
      <c r="X275" s="699"/>
      <c r="Y275" s="699"/>
      <c r="Z275" s="699"/>
      <c r="AA275" s="699"/>
      <c r="AB275" s="699"/>
      <c r="AC275" s="699"/>
      <c r="AD275" s="699"/>
      <c r="AE275" s="699"/>
      <c r="AF275" s="699"/>
      <c r="AG275" s="699"/>
      <c r="AH275" s="699"/>
      <c r="AI275" s="699"/>
      <c r="AJ275" s="699"/>
      <c r="AK275" s="699"/>
      <c r="AL275" s="699"/>
      <c r="AM275" s="699"/>
      <c r="AN275" s="699"/>
      <c r="AO275" s="700"/>
      <c r="AP275" s="633"/>
      <c r="AQ275" s="698"/>
      <c r="AR275" s="699"/>
      <c r="AS275" s="699"/>
      <c r="AT275" s="699"/>
      <c r="AU275" s="699"/>
      <c r="AV275" s="699"/>
      <c r="AW275" s="699"/>
      <c r="AX275" s="699"/>
      <c r="AY275" s="699"/>
      <c r="AZ275" s="699"/>
      <c r="BA275" s="699"/>
      <c r="BB275" s="699"/>
      <c r="BC275" s="699"/>
      <c r="BD275" s="699"/>
      <c r="BE275" s="699"/>
      <c r="BF275" s="699"/>
      <c r="BG275" s="699"/>
      <c r="BH275" s="699"/>
      <c r="BI275" s="699"/>
      <c r="BJ275" s="699"/>
      <c r="BK275" s="699"/>
      <c r="BL275" s="699"/>
      <c r="BM275" s="699"/>
      <c r="BN275" s="699"/>
      <c r="BO275" s="699"/>
      <c r="BP275" s="699"/>
      <c r="BQ275" s="699"/>
      <c r="BR275" s="699"/>
      <c r="BS275" s="699"/>
      <c r="BT275" s="700"/>
      <c r="BU275" s="163"/>
    </row>
    <row r="276" spans="2:73" ht="15.75">
      <c r="B276" s="691"/>
      <c r="C276" s="691"/>
      <c r="D276" s="691"/>
      <c r="E276" s="691"/>
      <c r="F276" s="691"/>
      <c r="G276" s="691"/>
      <c r="H276" s="691"/>
      <c r="I276" s="644"/>
      <c r="J276" s="644"/>
      <c r="K276" s="633"/>
      <c r="L276" s="698"/>
      <c r="M276" s="699"/>
      <c r="N276" s="699"/>
      <c r="O276" s="699"/>
      <c r="P276" s="699"/>
      <c r="Q276" s="699"/>
      <c r="R276" s="699"/>
      <c r="S276" s="699"/>
      <c r="T276" s="699"/>
      <c r="U276" s="699"/>
      <c r="V276" s="699"/>
      <c r="W276" s="699"/>
      <c r="X276" s="699"/>
      <c r="Y276" s="699"/>
      <c r="Z276" s="699"/>
      <c r="AA276" s="699"/>
      <c r="AB276" s="699"/>
      <c r="AC276" s="699"/>
      <c r="AD276" s="699"/>
      <c r="AE276" s="699"/>
      <c r="AF276" s="699"/>
      <c r="AG276" s="699"/>
      <c r="AH276" s="699"/>
      <c r="AI276" s="699"/>
      <c r="AJ276" s="699"/>
      <c r="AK276" s="699"/>
      <c r="AL276" s="699"/>
      <c r="AM276" s="699"/>
      <c r="AN276" s="699"/>
      <c r="AO276" s="700"/>
      <c r="AP276" s="633"/>
      <c r="AQ276" s="698"/>
      <c r="AR276" s="699"/>
      <c r="AS276" s="699"/>
      <c r="AT276" s="699"/>
      <c r="AU276" s="699"/>
      <c r="AV276" s="699"/>
      <c r="AW276" s="699"/>
      <c r="AX276" s="699"/>
      <c r="AY276" s="699"/>
      <c r="AZ276" s="699"/>
      <c r="BA276" s="699"/>
      <c r="BB276" s="699"/>
      <c r="BC276" s="699"/>
      <c r="BD276" s="699"/>
      <c r="BE276" s="699"/>
      <c r="BF276" s="699"/>
      <c r="BG276" s="699"/>
      <c r="BH276" s="699"/>
      <c r="BI276" s="699"/>
      <c r="BJ276" s="699"/>
      <c r="BK276" s="699"/>
      <c r="BL276" s="699"/>
      <c r="BM276" s="699"/>
      <c r="BN276" s="699"/>
      <c r="BO276" s="699"/>
      <c r="BP276" s="699"/>
      <c r="BQ276" s="699"/>
      <c r="BR276" s="699"/>
      <c r="BS276" s="699"/>
      <c r="BT276" s="700"/>
      <c r="BU276" s="163"/>
    </row>
    <row r="277" spans="2:73" ht="15.75">
      <c r="B277" s="691"/>
      <c r="C277" s="691"/>
      <c r="D277" s="691"/>
      <c r="E277" s="691"/>
      <c r="F277" s="691"/>
      <c r="G277" s="691"/>
      <c r="H277" s="691"/>
      <c r="I277" s="644"/>
      <c r="J277" s="644"/>
      <c r="K277" s="633"/>
      <c r="L277" s="698"/>
      <c r="M277" s="699"/>
      <c r="N277" s="699"/>
      <c r="O277" s="699"/>
      <c r="P277" s="699"/>
      <c r="Q277" s="699"/>
      <c r="R277" s="699"/>
      <c r="S277" s="699"/>
      <c r="T277" s="699"/>
      <c r="U277" s="699"/>
      <c r="V277" s="699"/>
      <c r="W277" s="699"/>
      <c r="X277" s="699"/>
      <c r="Y277" s="699"/>
      <c r="Z277" s="699"/>
      <c r="AA277" s="699"/>
      <c r="AB277" s="699"/>
      <c r="AC277" s="699"/>
      <c r="AD277" s="699"/>
      <c r="AE277" s="699"/>
      <c r="AF277" s="699"/>
      <c r="AG277" s="699"/>
      <c r="AH277" s="699"/>
      <c r="AI277" s="699"/>
      <c r="AJ277" s="699"/>
      <c r="AK277" s="699"/>
      <c r="AL277" s="699"/>
      <c r="AM277" s="699"/>
      <c r="AN277" s="699"/>
      <c r="AO277" s="700"/>
      <c r="AP277" s="633"/>
      <c r="AQ277" s="698"/>
      <c r="AR277" s="699"/>
      <c r="AS277" s="699"/>
      <c r="AT277" s="699"/>
      <c r="AU277" s="699"/>
      <c r="AV277" s="699"/>
      <c r="AW277" s="699"/>
      <c r="AX277" s="699"/>
      <c r="AY277" s="699"/>
      <c r="AZ277" s="699"/>
      <c r="BA277" s="699"/>
      <c r="BB277" s="699"/>
      <c r="BC277" s="699"/>
      <c r="BD277" s="699"/>
      <c r="BE277" s="699"/>
      <c r="BF277" s="699"/>
      <c r="BG277" s="699"/>
      <c r="BH277" s="699"/>
      <c r="BI277" s="699"/>
      <c r="BJ277" s="699"/>
      <c r="BK277" s="699"/>
      <c r="BL277" s="699"/>
      <c r="BM277" s="699"/>
      <c r="BN277" s="699"/>
      <c r="BO277" s="699"/>
      <c r="BP277" s="699"/>
      <c r="BQ277" s="699"/>
      <c r="BR277" s="699"/>
      <c r="BS277" s="699"/>
      <c r="BT277" s="700"/>
      <c r="BU277" s="163"/>
    </row>
    <row r="278" spans="2:73" ht="15.75">
      <c r="B278" s="691"/>
      <c r="C278" s="691"/>
      <c r="D278" s="691"/>
      <c r="E278" s="691"/>
      <c r="F278" s="691"/>
      <c r="G278" s="691"/>
      <c r="H278" s="691"/>
      <c r="I278" s="644"/>
      <c r="J278" s="644"/>
      <c r="K278" s="633"/>
      <c r="L278" s="698"/>
      <c r="M278" s="699"/>
      <c r="N278" s="699"/>
      <c r="O278" s="699"/>
      <c r="P278" s="699"/>
      <c r="Q278" s="699"/>
      <c r="R278" s="699"/>
      <c r="S278" s="699"/>
      <c r="T278" s="699"/>
      <c r="U278" s="699"/>
      <c r="V278" s="699"/>
      <c r="W278" s="699"/>
      <c r="X278" s="699"/>
      <c r="Y278" s="699"/>
      <c r="Z278" s="699"/>
      <c r="AA278" s="699"/>
      <c r="AB278" s="699"/>
      <c r="AC278" s="699"/>
      <c r="AD278" s="699"/>
      <c r="AE278" s="699"/>
      <c r="AF278" s="699"/>
      <c r="AG278" s="699"/>
      <c r="AH278" s="699"/>
      <c r="AI278" s="699"/>
      <c r="AJ278" s="699"/>
      <c r="AK278" s="699"/>
      <c r="AL278" s="699"/>
      <c r="AM278" s="699"/>
      <c r="AN278" s="699"/>
      <c r="AO278" s="700"/>
      <c r="AP278" s="633"/>
      <c r="AQ278" s="698"/>
      <c r="AR278" s="699"/>
      <c r="AS278" s="699"/>
      <c r="AT278" s="699"/>
      <c r="AU278" s="699"/>
      <c r="AV278" s="699"/>
      <c r="AW278" s="699"/>
      <c r="AX278" s="699"/>
      <c r="AY278" s="699"/>
      <c r="AZ278" s="699"/>
      <c r="BA278" s="699"/>
      <c r="BB278" s="699"/>
      <c r="BC278" s="699"/>
      <c r="BD278" s="699"/>
      <c r="BE278" s="699"/>
      <c r="BF278" s="699"/>
      <c r="BG278" s="699"/>
      <c r="BH278" s="699"/>
      <c r="BI278" s="699"/>
      <c r="BJ278" s="699"/>
      <c r="BK278" s="699"/>
      <c r="BL278" s="699"/>
      <c r="BM278" s="699"/>
      <c r="BN278" s="699"/>
      <c r="BO278" s="699"/>
      <c r="BP278" s="699"/>
      <c r="BQ278" s="699"/>
      <c r="BR278" s="699"/>
      <c r="BS278" s="699"/>
      <c r="BT278" s="700"/>
      <c r="BU278" s="163"/>
    </row>
    <row r="279" spans="2:73" ht="15.75">
      <c r="B279" s="691"/>
      <c r="C279" s="691"/>
      <c r="D279" s="691"/>
      <c r="E279" s="691"/>
      <c r="F279" s="691"/>
      <c r="G279" s="691"/>
      <c r="H279" s="691"/>
      <c r="I279" s="644"/>
      <c r="J279" s="644"/>
      <c r="K279" s="633"/>
      <c r="L279" s="698"/>
      <c r="M279" s="699"/>
      <c r="N279" s="699"/>
      <c r="O279" s="699"/>
      <c r="P279" s="699"/>
      <c r="Q279" s="699"/>
      <c r="R279" s="699"/>
      <c r="S279" s="699"/>
      <c r="T279" s="699"/>
      <c r="U279" s="699"/>
      <c r="V279" s="699"/>
      <c r="W279" s="699"/>
      <c r="X279" s="699"/>
      <c r="Y279" s="699"/>
      <c r="Z279" s="699"/>
      <c r="AA279" s="699"/>
      <c r="AB279" s="699"/>
      <c r="AC279" s="699"/>
      <c r="AD279" s="699"/>
      <c r="AE279" s="699"/>
      <c r="AF279" s="699"/>
      <c r="AG279" s="699"/>
      <c r="AH279" s="699"/>
      <c r="AI279" s="699"/>
      <c r="AJ279" s="699"/>
      <c r="AK279" s="699"/>
      <c r="AL279" s="699"/>
      <c r="AM279" s="699"/>
      <c r="AN279" s="699"/>
      <c r="AO279" s="700"/>
      <c r="AP279" s="633"/>
      <c r="AQ279" s="698"/>
      <c r="AR279" s="699"/>
      <c r="AS279" s="699"/>
      <c r="AT279" s="699"/>
      <c r="AU279" s="699"/>
      <c r="AV279" s="699"/>
      <c r="AW279" s="699"/>
      <c r="AX279" s="699"/>
      <c r="AY279" s="699"/>
      <c r="AZ279" s="699"/>
      <c r="BA279" s="699"/>
      <c r="BB279" s="699"/>
      <c r="BC279" s="699"/>
      <c r="BD279" s="699"/>
      <c r="BE279" s="699"/>
      <c r="BF279" s="699"/>
      <c r="BG279" s="699"/>
      <c r="BH279" s="699"/>
      <c r="BI279" s="699"/>
      <c r="BJ279" s="699"/>
      <c r="BK279" s="699"/>
      <c r="BL279" s="699"/>
      <c r="BM279" s="699"/>
      <c r="BN279" s="699"/>
      <c r="BO279" s="699"/>
      <c r="BP279" s="699"/>
      <c r="BQ279" s="699"/>
      <c r="BR279" s="699"/>
      <c r="BS279" s="699"/>
      <c r="BT279" s="700"/>
      <c r="BU279" s="163"/>
    </row>
    <row r="280" spans="2:73" ht="15.75">
      <c r="B280" s="691"/>
      <c r="C280" s="691"/>
      <c r="D280" s="691"/>
      <c r="E280" s="691"/>
      <c r="F280" s="691"/>
      <c r="G280" s="691"/>
      <c r="H280" s="691"/>
      <c r="I280" s="644"/>
      <c r="J280" s="644"/>
      <c r="K280" s="633"/>
      <c r="L280" s="698"/>
      <c r="M280" s="699"/>
      <c r="N280" s="699"/>
      <c r="O280" s="699"/>
      <c r="P280" s="699"/>
      <c r="Q280" s="699"/>
      <c r="R280" s="699"/>
      <c r="S280" s="699"/>
      <c r="T280" s="699"/>
      <c r="U280" s="699"/>
      <c r="V280" s="699"/>
      <c r="W280" s="699"/>
      <c r="X280" s="699"/>
      <c r="Y280" s="699"/>
      <c r="Z280" s="699"/>
      <c r="AA280" s="699"/>
      <c r="AB280" s="699"/>
      <c r="AC280" s="699"/>
      <c r="AD280" s="699"/>
      <c r="AE280" s="699"/>
      <c r="AF280" s="699"/>
      <c r="AG280" s="699"/>
      <c r="AH280" s="699"/>
      <c r="AI280" s="699"/>
      <c r="AJ280" s="699"/>
      <c r="AK280" s="699"/>
      <c r="AL280" s="699"/>
      <c r="AM280" s="699"/>
      <c r="AN280" s="699"/>
      <c r="AO280" s="700"/>
      <c r="AP280" s="633"/>
      <c r="AQ280" s="698"/>
      <c r="AR280" s="699"/>
      <c r="AS280" s="699"/>
      <c r="AT280" s="699"/>
      <c r="AU280" s="699"/>
      <c r="AV280" s="699"/>
      <c r="AW280" s="699"/>
      <c r="AX280" s="699"/>
      <c r="AY280" s="699"/>
      <c r="AZ280" s="699"/>
      <c r="BA280" s="699"/>
      <c r="BB280" s="699"/>
      <c r="BC280" s="699"/>
      <c r="BD280" s="699"/>
      <c r="BE280" s="699"/>
      <c r="BF280" s="699"/>
      <c r="BG280" s="699"/>
      <c r="BH280" s="699"/>
      <c r="BI280" s="699"/>
      <c r="BJ280" s="699"/>
      <c r="BK280" s="699"/>
      <c r="BL280" s="699"/>
      <c r="BM280" s="699"/>
      <c r="BN280" s="699"/>
      <c r="BO280" s="699"/>
      <c r="BP280" s="699"/>
      <c r="BQ280" s="699"/>
      <c r="BR280" s="699"/>
      <c r="BS280" s="699"/>
      <c r="BT280" s="700"/>
      <c r="BU280" s="163"/>
    </row>
    <row r="281" spans="2:73" ht="15.75">
      <c r="B281" s="691"/>
      <c r="C281" s="691"/>
      <c r="D281" s="691"/>
      <c r="E281" s="691"/>
      <c r="F281" s="691"/>
      <c r="G281" s="691"/>
      <c r="H281" s="691"/>
      <c r="I281" s="644"/>
      <c r="J281" s="644"/>
      <c r="K281" s="633"/>
      <c r="L281" s="698"/>
      <c r="M281" s="699"/>
      <c r="N281" s="699"/>
      <c r="O281" s="699"/>
      <c r="P281" s="699"/>
      <c r="Q281" s="699"/>
      <c r="R281" s="699"/>
      <c r="S281" s="699"/>
      <c r="T281" s="699"/>
      <c r="U281" s="699"/>
      <c r="V281" s="699"/>
      <c r="W281" s="699"/>
      <c r="X281" s="699"/>
      <c r="Y281" s="699"/>
      <c r="Z281" s="699"/>
      <c r="AA281" s="699"/>
      <c r="AB281" s="699"/>
      <c r="AC281" s="699"/>
      <c r="AD281" s="699"/>
      <c r="AE281" s="699"/>
      <c r="AF281" s="699"/>
      <c r="AG281" s="699"/>
      <c r="AH281" s="699"/>
      <c r="AI281" s="699"/>
      <c r="AJ281" s="699"/>
      <c r="AK281" s="699"/>
      <c r="AL281" s="699"/>
      <c r="AM281" s="699"/>
      <c r="AN281" s="699"/>
      <c r="AO281" s="700"/>
      <c r="AP281" s="633"/>
      <c r="AQ281" s="698"/>
      <c r="AR281" s="699"/>
      <c r="AS281" s="699"/>
      <c r="AT281" s="699"/>
      <c r="AU281" s="699"/>
      <c r="AV281" s="699"/>
      <c r="AW281" s="699"/>
      <c r="AX281" s="699"/>
      <c r="AY281" s="699"/>
      <c r="AZ281" s="699"/>
      <c r="BA281" s="699"/>
      <c r="BB281" s="699"/>
      <c r="BC281" s="699"/>
      <c r="BD281" s="699"/>
      <c r="BE281" s="699"/>
      <c r="BF281" s="699"/>
      <c r="BG281" s="699"/>
      <c r="BH281" s="699"/>
      <c r="BI281" s="699"/>
      <c r="BJ281" s="699"/>
      <c r="BK281" s="699"/>
      <c r="BL281" s="699"/>
      <c r="BM281" s="699"/>
      <c r="BN281" s="699"/>
      <c r="BO281" s="699"/>
      <c r="BP281" s="699"/>
      <c r="BQ281" s="699"/>
      <c r="BR281" s="699"/>
      <c r="BS281" s="699"/>
      <c r="BT281" s="700"/>
      <c r="BU281" s="163"/>
    </row>
    <row r="282" spans="2:73" ht="15.75">
      <c r="B282" s="691"/>
      <c r="C282" s="691"/>
      <c r="D282" s="691"/>
      <c r="E282" s="691"/>
      <c r="F282" s="691"/>
      <c r="G282" s="691"/>
      <c r="H282" s="691"/>
      <c r="I282" s="644"/>
      <c r="J282" s="644"/>
      <c r="K282" s="633"/>
      <c r="L282" s="698"/>
      <c r="M282" s="699"/>
      <c r="N282" s="699"/>
      <c r="O282" s="699"/>
      <c r="P282" s="699"/>
      <c r="Q282" s="699"/>
      <c r="R282" s="699"/>
      <c r="S282" s="699"/>
      <c r="T282" s="699"/>
      <c r="U282" s="699"/>
      <c r="V282" s="699"/>
      <c r="W282" s="699"/>
      <c r="X282" s="699"/>
      <c r="Y282" s="699"/>
      <c r="Z282" s="699"/>
      <c r="AA282" s="699"/>
      <c r="AB282" s="699"/>
      <c r="AC282" s="699"/>
      <c r="AD282" s="699"/>
      <c r="AE282" s="699"/>
      <c r="AF282" s="699"/>
      <c r="AG282" s="699"/>
      <c r="AH282" s="699"/>
      <c r="AI282" s="699"/>
      <c r="AJ282" s="699"/>
      <c r="AK282" s="699"/>
      <c r="AL282" s="699"/>
      <c r="AM282" s="699"/>
      <c r="AN282" s="699"/>
      <c r="AO282" s="700"/>
      <c r="AP282" s="633"/>
      <c r="AQ282" s="698"/>
      <c r="AR282" s="699"/>
      <c r="AS282" s="699"/>
      <c r="AT282" s="699"/>
      <c r="AU282" s="699"/>
      <c r="AV282" s="699"/>
      <c r="AW282" s="699"/>
      <c r="AX282" s="699"/>
      <c r="AY282" s="699"/>
      <c r="AZ282" s="699"/>
      <c r="BA282" s="699"/>
      <c r="BB282" s="699"/>
      <c r="BC282" s="699"/>
      <c r="BD282" s="699"/>
      <c r="BE282" s="699"/>
      <c r="BF282" s="699"/>
      <c r="BG282" s="699"/>
      <c r="BH282" s="699"/>
      <c r="BI282" s="699"/>
      <c r="BJ282" s="699"/>
      <c r="BK282" s="699"/>
      <c r="BL282" s="699"/>
      <c r="BM282" s="699"/>
      <c r="BN282" s="699"/>
      <c r="BO282" s="699"/>
      <c r="BP282" s="699"/>
      <c r="BQ282" s="699"/>
      <c r="BR282" s="699"/>
      <c r="BS282" s="699"/>
      <c r="BT282" s="700"/>
      <c r="BU282" s="163"/>
    </row>
    <row r="283" spans="2:73" ht="15.75">
      <c r="B283" s="691"/>
      <c r="C283" s="691"/>
      <c r="D283" s="691"/>
      <c r="E283" s="691"/>
      <c r="F283" s="691"/>
      <c r="G283" s="691"/>
      <c r="H283" s="691"/>
      <c r="I283" s="644"/>
      <c r="J283" s="644"/>
      <c r="K283" s="633"/>
      <c r="L283" s="698"/>
      <c r="M283" s="699"/>
      <c r="N283" s="699"/>
      <c r="O283" s="699"/>
      <c r="P283" s="699"/>
      <c r="Q283" s="699"/>
      <c r="R283" s="699"/>
      <c r="S283" s="699"/>
      <c r="T283" s="699"/>
      <c r="U283" s="699"/>
      <c r="V283" s="699"/>
      <c r="W283" s="699"/>
      <c r="X283" s="699"/>
      <c r="Y283" s="699"/>
      <c r="Z283" s="699"/>
      <c r="AA283" s="699"/>
      <c r="AB283" s="699"/>
      <c r="AC283" s="699"/>
      <c r="AD283" s="699"/>
      <c r="AE283" s="699"/>
      <c r="AF283" s="699"/>
      <c r="AG283" s="699"/>
      <c r="AH283" s="699"/>
      <c r="AI283" s="699"/>
      <c r="AJ283" s="699"/>
      <c r="AK283" s="699"/>
      <c r="AL283" s="699"/>
      <c r="AM283" s="699"/>
      <c r="AN283" s="699"/>
      <c r="AO283" s="700"/>
      <c r="AP283" s="633"/>
      <c r="AQ283" s="698"/>
      <c r="AR283" s="699"/>
      <c r="AS283" s="699"/>
      <c r="AT283" s="699"/>
      <c r="AU283" s="699"/>
      <c r="AV283" s="699"/>
      <c r="AW283" s="699"/>
      <c r="AX283" s="699"/>
      <c r="AY283" s="699"/>
      <c r="AZ283" s="699"/>
      <c r="BA283" s="699"/>
      <c r="BB283" s="699"/>
      <c r="BC283" s="699"/>
      <c r="BD283" s="699"/>
      <c r="BE283" s="699"/>
      <c r="BF283" s="699"/>
      <c r="BG283" s="699"/>
      <c r="BH283" s="699"/>
      <c r="BI283" s="699"/>
      <c r="BJ283" s="699"/>
      <c r="BK283" s="699"/>
      <c r="BL283" s="699"/>
      <c r="BM283" s="699"/>
      <c r="BN283" s="699"/>
      <c r="BO283" s="699"/>
      <c r="BP283" s="699"/>
      <c r="BQ283" s="699"/>
      <c r="BR283" s="699"/>
      <c r="BS283" s="699"/>
      <c r="BT283" s="700"/>
      <c r="BU283" s="163"/>
    </row>
    <row r="284" spans="2:73" ht="15.75">
      <c r="B284" s="691"/>
      <c r="C284" s="691"/>
      <c r="D284" s="691"/>
      <c r="E284" s="691"/>
      <c r="F284" s="691"/>
      <c r="G284" s="691"/>
      <c r="H284" s="691"/>
      <c r="I284" s="644"/>
      <c r="J284" s="644"/>
      <c r="K284" s="633"/>
      <c r="L284" s="698"/>
      <c r="M284" s="699"/>
      <c r="N284" s="699"/>
      <c r="O284" s="699"/>
      <c r="P284" s="699"/>
      <c r="Q284" s="699"/>
      <c r="R284" s="699"/>
      <c r="S284" s="699"/>
      <c r="T284" s="699"/>
      <c r="U284" s="699"/>
      <c r="V284" s="699"/>
      <c r="W284" s="699"/>
      <c r="X284" s="699"/>
      <c r="Y284" s="699"/>
      <c r="Z284" s="699"/>
      <c r="AA284" s="699"/>
      <c r="AB284" s="699"/>
      <c r="AC284" s="699"/>
      <c r="AD284" s="699"/>
      <c r="AE284" s="699"/>
      <c r="AF284" s="699"/>
      <c r="AG284" s="699"/>
      <c r="AH284" s="699"/>
      <c r="AI284" s="699"/>
      <c r="AJ284" s="699"/>
      <c r="AK284" s="699"/>
      <c r="AL284" s="699"/>
      <c r="AM284" s="699"/>
      <c r="AN284" s="699"/>
      <c r="AO284" s="700"/>
      <c r="AP284" s="633"/>
      <c r="AQ284" s="698"/>
      <c r="AR284" s="699"/>
      <c r="AS284" s="699"/>
      <c r="AT284" s="699"/>
      <c r="AU284" s="699"/>
      <c r="AV284" s="699"/>
      <c r="AW284" s="699"/>
      <c r="AX284" s="699"/>
      <c r="AY284" s="699"/>
      <c r="AZ284" s="699"/>
      <c r="BA284" s="699"/>
      <c r="BB284" s="699"/>
      <c r="BC284" s="699"/>
      <c r="BD284" s="699"/>
      <c r="BE284" s="699"/>
      <c r="BF284" s="699"/>
      <c r="BG284" s="699"/>
      <c r="BH284" s="699"/>
      <c r="BI284" s="699"/>
      <c r="BJ284" s="699"/>
      <c r="BK284" s="699"/>
      <c r="BL284" s="699"/>
      <c r="BM284" s="699"/>
      <c r="BN284" s="699"/>
      <c r="BO284" s="699"/>
      <c r="BP284" s="699"/>
      <c r="BQ284" s="699"/>
      <c r="BR284" s="699"/>
      <c r="BS284" s="699"/>
      <c r="BT284" s="700"/>
      <c r="BU284" s="163"/>
    </row>
    <row r="285" spans="2:73" ht="15.75">
      <c r="B285" s="691"/>
      <c r="C285" s="691"/>
      <c r="D285" s="691"/>
      <c r="E285" s="691"/>
      <c r="F285" s="691"/>
      <c r="G285" s="691"/>
      <c r="H285" s="691"/>
      <c r="I285" s="644"/>
      <c r="J285" s="644"/>
      <c r="K285" s="633"/>
      <c r="L285" s="698"/>
      <c r="M285" s="699"/>
      <c r="N285" s="699"/>
      <c r="O285" s="699"/>
      <c r="P285" s="699"/>
      <c r="Q285" s="699"/>
      <c r="R285" s="699"/>
      <c r="S285" s="699"/>
      <c r="T285" s="699"/>
      <c r="U285" s="699"/>
      <c r="V285" s="699"/>
      <c r="W285" s="699"/>
      <c r="X285" s="699"/>
      <c r="Y285" s="699"/>
      <c r="Z285" s="699"/>
      <c r="AA285" s="699"/>
      <c r="AB285" s="699"/>
      <c r="AC285" s="699"/>
      <c r="AD285" s="699"/>
      <c r="AE285" s="699"/>
      <c r="AF285" s="699"/>
      <c r="AG285" s="699"/>
      <c r="AH285" s="699"/>
      <c r="AI285" s="699"/>
      <c r="AJ285" s="699"/>
      <c r="AK285" s="699"/>
      <c r="AL285" s="699"/>
      <c r="AM285" s="699"/>
      <c r="AN285" s="699"/>
      <c r="AO285" s="700"/>
      <c r="AP285" s="633"/>
      <c r="AQ285" s="698"/>
      <c r="AR285" s="699"/>
      <c r="AS285" s="699"/>
      <c r="AT285" s="699"/>
      <c r="AU285" s="699"/>
      <c r="AV285" s="699"/>
      <c r="AW285" s="699"/>
      <c r="AX285" s="699"/>
      <c r="AY285" s="699"/>
      <c r="AZ285" s="699"/>
      <c r="BA285" s="699"/>
      <c r="BB285" s="699"/>
      <c r="BC285" s="699"/>
      <c r="BD285" s="699"/>
      <c r="BE285" s="699"/>
      <c r="BF285" s="699"/>
      <c r="BG285" s="699"/>
      <c r="BH285" s="699"/>
      <c r="BI285" s="699"/>
      <c r="BJ285" s="699"/>
      <c r="BK285" s="699"/>
      <c r="BL285" s="699"/>
      <c r="BM285" s="699"/>
      <c r="BN285" s="699"/>
      <c r="BO285" s="699"/>
      <c r="BP285" s="699"/>
      <c r="BQ285" s="699"/>
      <c r="BR285" s="699"/>
      <c r="BS285" s="699"/>
      <c r="BT285" s="700"/>
      <c r="BU285" s="163"/>
    </row>
    <row r="286" spans="2:73" ht="15.75">
      <c r="B286" s="691"/>
      <c r="C286" s="691"/>
      <c r="D286" s="691"/>
      <c r="E286" s="691"/>
      <c r="F286" s="691"/>
      <c r="G286" s="691"/>
      <c r="H286" s="691"/>
      <c r="I286" s="644"/>
      <c r="J286" s="644"/>
      <c r="K286" s="633"/>
      <c r="L286" s="698"/>
      <c r="M286" s="699"/>
      <c r="N286" s="699"/>
      <c r="O286" s="699"/>
      <c r="P286" s="699"/>
      <c r="Q286" s="699"/>
      <c r="R286" s="699"/>
      <c r="S286" s="699"/>
      <c r="T286" s="699"/>
      <c r="U286" s="699"/>
      <c r="V286" s="699"/>
      <c r="W286" s="699"/>
      <c r="X286" s="699"/>
      <c r="Y286" s="699"/>
      <c r="Z286" s="699"/>
      <c r="AA286" s="699"/>
      <c r="AB286" s="699"/>
      <c r="AC286" s="699"/>
      <c r="AD286" s="699"/>
      <c r="AE286" s="699"/>
      <c r="AF286" s="699"/>
      <c r="AG286" s="699"/>
      <c r="AH286" s="699"/>
      <c r="AI286" s="699"/>
      <c r="AJ286" s="699"/>
      <c r="AK286" s="699"/>
      <c r="AL286" s="699"/>
      <c r="AM286" s="699"/>
      <c r="AN286" s="699"/>
      <c r="AO286" s="700"/>
      <c r="AP286" s="633"/>
      <c r="AQ286" s="698"/>
      <c r="AR286" s="699"/>
      <c r="AS286" s="699"/>
      <c r="AT286" s="699"/>
      <c r="AU286" s="699"/>
      <c r="AV286" s="699"/>
      <c r="AW286" s="699"/>
      <c r="AX286" s="699"/>
      <c r="AY286" s="699"/>
      <c r="AZ286" s="699"/>
      <c r="BA286" s="699"/>
      <c r="BB286" s="699"/>
      <c r="BC286" s="699"/>
      <c r="BD286" s="699"/>
      <c r="BE286" s="699"/>
      <c r="BF286" s="699"/>
      <c r="BG286" s="699"/>
      <c r="BH286" s="699"/>
      <c r="BI286" s="699"/>
      <c r="BJ286" s="699"/>
      <c r="BK286" s="699"/>
      <c r="BL286" s="699"/>
      <c r="BM286" s="699"/>
      <c r="BN286" s="699"/>
      <c r="BO286" s="699"/>
      <c r="BP286" s="699"/>
      <c r="BQ286" s="699"/>
      <c r="BR286" s="699"/>
      <c r="BS286" s="699"/>
      <c r="BT286" s="700"/>
      <c r="BU286" s="163"/>
    </row>
    <row r="287" spans="2:73" ht="15.75">
      <c r="B287" s="691"/>
      <c r="C287" s="691"/>
      <c r="D287" s="691"/>
      <c r="E287" s="691"/>
      <c r="F287" s="691"/>
      <c r="G287" s="691"/>
      <c r="H287" s="691"/>
      <c r="I287" s="644"/>
      <c r="J287" s="644"/>
      <c r="K287" s="633"/>
      <c r="L287" s="698"/>
      <c r="M287" s="699"/>
      <c r="N287" s="699"/>
      <c r="O287" s="699"/>
      <c r="P287" s="699"/>
      <c r="Q287" s="699"/>
      <c r="R287" s="699"/>
      <c r="S287" s="699"/>
      <c r="T287" s="699"/>
      <c r="U287" s="699"/>
      <c r="V287" s="699"/>
      <c r="W287" s="699"/>
      <c r="X287" s="699"/>
      <c r="Y287" s="699"/>
      <c r="Z287" s="699"/>
      <c r="AA287" s="699"/>
      <c r="AB287" s="699"/>
      <c r="AC287" s="699"/>
      <c r="AD287" s="699"/>
      <c r="AE287" s="699"/>
      <c r="AF287" s="699"/>
      <c r="AG287" s="699"/>
      <c r="AH287" s="699"/>
      <c r="AI287" s="699"/>
      <c r="AJ287" s="699"/>
      <c r="AK287" s="699"/>
      <c r="AL287" s="699"/>
      <c r="AM287" s="699"/>
      <c r="AN287" s="699"/>
      <c r="AO287" s="700"/>
      <c r="AP287" s="633"/>
      <c r="AQ287" s="698"/>
      <c r="AR287" s="699"/>
      <c r="AS287" s="699"/>
      <c r="AT287" s="699"/>
      <c r="AU287" s="699"/>
      <c r="AV287" s="699"/>
      <c r="AW287" s="699"/>
      <c r="AX287" s="699"/>
      <c r="AY287" s="699"/>
      <c r="AZ287" s="699"/>
      <c r="BA287" s="699"/>
      <c r="BB287" s="699"/>
      <c r="BC287" s="699"/>
      <c r="BD287" s="699"/>
      <c r="BE287" s="699"/>
      <c r="BF287" s="699"/>
      <c r="BG287" s="699"/>
      <c r="BH287" s="699"/>
      <c r="BI287" s="699"/>
      <c r="BJ287" s="699"/>
      <c r="BK287" s="699"/>
      <c r="BL287" s="699"/>
      <c r="BM287" s="699"/>
      <c r="BN287" s="699"/>
      <c r="BO287" s="699"/>
      <c r="BP287" s="699"/>
      <c r="BQ287" s="699"/>
      <c r="BR287" s="699"/>
      <c r="BS287" s="699"/>
      <c r="BT287" s="700"/>
      <c r="BU287" s="163"/>
    </row>
    <row r="288" spans="2:73" ht="15.75">
      <c r="B288" s="691"/>
      <c r="C288" s="691"/>
      <c r="D288" s="691"/>
      <c r="E288" s="691"/>
      <c r="F288" s="691"/>
      <c r="G288" s="691"/>
      <c r="H288" s="691"/>
      <c r="I288" s="644"/>
      <c r="J288" s="644"/>
      <c r="K288" s="633"/>
      <c r="L288" s="698"/>
      <c r="M288" s="699"/>
      <c r="N288" s="699"/>
      <c r="O288" s="699"/>
      <c r="P288" s="699"/>
      <c r="Q288" s="699"/>
      <c r="R288" s="699"/>
      <c r="S288" s="699"/>
      <c r="T288" s="699"/>
      <c r="U288" s="699"/>
      <c r="V288" s="699"/>
      <c r="W288" s="699"/>
      <c r="X288" s="699"/>
      <c r="Y288" s="699"/>
      <c r="Z288" s="699"/>
      <c r="AA288" s="699"/>
      <c r="AB288" s="699"/>
      <c r="AC288" s="699"/>
      <c r="AD288" s="699"/>
      <c r="AE288" s="699"/>
      <c r="AF288" s="699"/>
      <c r="AG288" s="699"/>
      <c r="AH288" s="699"/>
      <c r="AI288" s="699"/>
      <c r="AJ288" s="699"/>
      <c r="AK288" s="699"/>
      <c r="AL288" s="699"/>
      <c r="AM288" s="699"/>
      <c r="AN288" s="699"/>
      <c r="AO288" s="700"/>
      <c r="AP288" s="633"/>
      <c r="AQ288" s="698"/>
      <c r="AR288" s="699"/>
      <c r="AS288" s="699"/>
      <c r="AT288" s="699"/>
      <c r="AU288" s="699"/>
      <c r="AV288" s="699"/>
      <c r="AW288" s="699"/>
      <c r="AX288" s="699"/>
      <c r="AY288" s="699"/>
      <c r="AZ288" s="699"/>
      <c r="BA288" s="699"/>
      <c r="BB288" s="699"/>
      <c r="BC288" s="699"/>
      <c r="BD288" s="699"/>
      <c r="BE288" s="699"/>
      <c r="BF288" s="699"/>
      <c r="BG288" s="699"/>
      <c r="BH288" s="699"/>
      <c r="BI288" s="699"/>
      <c r="BJ288" s="699"/>
      <c r="BK288" s="699"/>
      <c r="BL288" s="699"/>
      <c r="BM288" s="699"/>
      <c r="BN288" s="699"/>
      <c r="BO288" s="699"/>
      <c r="BP288" s="699"/>
      <c r="BQ288" s="699"/>
      <c r="BR288" s="699"/>
      <c r="BS288" s="699"/>
      <c r="BT288" s="700"/>
      <c r="BU288" s="163"/>
    </row>
    <row r="289" spans="2:73" ht="15.75">
      <c r="B289" s="691"/>
      <c r="C289" s="691"/>
      <c r="D289" s="691"/>
      <c r="E289" s="691"/>
      <c r="F289" s="691"/>
      <c r="G289" s="691"/>
      <c r="H289" s="691"/>
      <c r="I289" s="644"/>
      <c r="J289" s="644"/>
      <c r="K289" s="633"/>
      <c r="L289" s="698"/>
      <c r="M289" s="699"/>
      <c r="N289" s="699"/>
      <c r="O289" s="699"/>
      <c r="P289" s="699"/>
      <c r="Q289" s="699"/>
      <c r="R289" s="699"/>
      <c r="S289" s="699"/>
      <c r="T289" s="699"/>
      <c r="U289" s="699"/>
      <c r="V289" s="699"/>
      <c r="W289" s="699"/>
      <c r="X289" s="699"/>
      <c r="Y289" s="699"/>
      <c r="Z289" s="699"/>
      <c r="AA289" s="699"/>
      <c r="AB289" s="699"/>
      <c r="AC289" s="699"/>
      <c r="AD289" s="699"/>
      <c r="AE289" s="699"/>
      <c r="AF289" s="699"/>
      <c r="AG289" s="699"/>
      <c r="AH289" s="699"/>
      <c r="AI289" s="699"/>
      <c r="AJ289" s="699"/>
      <c r="AK289" s="699"/>
      <c r="AL289" s="699"/>
      <c r="AM289" s="699"/>
      <c r="AN289" s="699"/>
      <c r="AO289" s="700"/>
      <c r="AP289" s="633"/>
      <c r="AQ289" s="698"/>
      <c r="AR289" s="699"/>
      <c r="AS289" s="699"/>
      <c r="AT289" s="699"/>
      <c r="AU289" s="699"/>
      <c r="AV289" s="699"/>
      <c r="AW289" s="699"/>
      <c r="AX289" s="699"/>
      <c r="AY289" s="699"/>
      <c r="AZ289" s="699"/>
      <c r="BA289" s="699"/>
      <c r="BB289" s="699"/>
      <c r="BC289" s="699"/>
      <c r="BD289" s="699"/>
      <c r="BE289" s="699"/>
      <c r="BF289" s="699"/>
      <c r="BG289" s="699"/>
      <c r="BH289" s="699"/>
      <c r="BI289" s="699"/>
      <c r="BJ289" s="699"/>
      <c r="BK289" s="699"/>
      <c r="BL289" s="699"/>
      <c r="BM289" s="699"/>
      <c r="BN289" s="699"/>
      <c r="BO289" s="699"/>
      <c r="BP289" s="699"/>
      <c r="BQ289" s="699"/>
      <c r="BR289" s="699"/>
      <c r="BS289" s="699"/>
      <c r="BT289" s="700"/>
      <c r="BU289" s="163"/>
    </row>
    <row r="290" spans="2:73" ht="15.75">
      <c r="B290" s="691"/>
      <c r="C290" s="691"/>
      <c r="D290" s="691"/>
      <c r="E290" s="691"/>
      <c r="F290" s="691"/>
      <c r="G290" s="691"/>
      <c r="H290" s="691"/>
      <c r="I290" s="644"/>
      <c r="J290" s="644"/>
      <c r="K290" s="633"/>
      <c r="L290" s="698"/>
      <c r="M290" s="699"/>
      <c r="N290" s="699"/>
      <c r="O290" s="699"/>
      <c r="P290" s="699"/>
      <c r="Q290" s="699"/>
      <c r="R290" s="699"/>
      <c r="S290" s="699"/>
      <c r="T290" s="699"/>
      <c r="U290" s="699"/>
      <c r="V290" s="699"/>
      <c r="W290" s="699"/>
      <c r="X290" s="699"/>
      <c r="Y290" s="699"/>
      <c r="Z290" s="699"/>
      <c r="AA290" s="699"/>
      <c r="AB290" s="699"/>
      <c r="AC290" s="699"/>
      <c r="AD290" s="699"/>
      <c r="AE290" s="699"/>
      <c r="AF290" s="699"/>
      <c r="AG290" s="699"/>
      <c r="AH290" s="699"/>
      <c r="AI290" s="699"/>
      <c r="AJ290" s="699"/>
      <c r="AK290" s="699"/>
      <c r="AL290" s="699"/>
      <c r="AM290" s="699"/>
      <c r="AN290" s="699"/>
      <c r="AO290" s="700"/>
      <c r="AP290" s="633"/>
      <c r="AQ290" s="698"/>
      <c r="AR290" s="699"/>
      <c r="AS290" s="699"/>
      <c r="AT290" s="699"/>
      <c r="AU290" s="699"/>
      <c r="AV290" s="699"/>
      <c r="AW290" s="699"/>
      <c r="AX290" s="699"/>
      <c r="AY290" s="699"/>
      <c r="AZ290" s="699"/>
      <c r="BA290" s="699"/>
      <c r="BB290" s="699"/>
      <c r="BC290" s="699"/>
      <c r="BD290" s="699"/>
      <c r="BE290" s="699"/>
      <c r="BF290" s="699"/>
      <c r="BG290" s="699"/>
      <c r="BH290" s="699"/>
      <c r="BI290" s="699"/>
      <c r="BJ290" s="699"/>
      <c r="BK290" s="699"/>
      <c r="BL290" s="699"/>
      <c r="BM290" s="699"/>
      <c r="BN290" s="699"/>
      <c r="BO290" s="699"/>
      <c r="BP290" s="699"/>
      <c r="BQ290" s="699"/>
      <c r="BR290" s="699"/>
      <c r="BS290" s="699"/>
      <c r="BT290" s="700"/>
      <c r="BU290" s="163"/>
    </row>
    <row r="291" spans="2:73" ht="15.75">
      <c r="B291" s="691"/>
      <c r="C291" s="691"/>
      <c r="D291" s="691"/>
      <c r="E291" s="691"/>
      <c r="F291" s="691"/>
      <c r="G291" s="691"/>
      <c r="H291" s="691"/>
      <c r="I291" s="644"/>
      <c r="J291" s="644"/>
      <c r="K291" s="633"/>
      <c r="L291" s="698"/>
      <c r="M291" s="699"/>
      <c r="N291" s="699"/>
      <c r="O291" s="699"/>
      <c r="P291" s="699"/>
      <c r="Q291" s="699"/>
      <c r="R291" s="699"/>
      <c r="S291" s="699"/>
      <c r="T291" s="699"/>
      <c r="U291" s="699"/>
      <c r="V291" s="699"/>
      <c r="W291" s="699"/>
      <c r="X291" s="699"/>
      <c r="Y291" s="699"/>
      <c r="Z291" s="699"/>
      <c r="AA291" s="699"/>
      <c r="AB291" s="699"/>
      <c r="AC291" s="699"/>
      <c r="AD291" s="699"/>
      <c r="AE291" s="699"/>
      <c r="AF291" s="699"/>
      <c r="AG291" s="699"/>
      <c r="AH291" s="699"/>
      <c r="AI291" s="699"/>
      <c r="AJ291" s="699"/>
      <c r="AK291" s="699"/>
      <c r="AL291" s="699"/>
      <c r="AM291" s="699"/>
      <c r="AN291" s="699"/>
      <c r="AO291" s="700"/>
      <c r="AP291" s="633"/>
      <c r="AQ291" s="698"/>
      <c r="AR291" s="699"/>
      <c r="AS291" s="699"/>
      <c r="AT291" s="699"/>
      <c r="AU291" s="699"/>
      <c r="AV291" s="699"/>
      <c r="AW291" s="699"/>
      <c r="AX291" s="699"/>
      <c r="AY291" s="699"/>
      <c r="AZ291" s="699"/>
      <c r="BA291" s="699"/>
      <c r="BB291" s="699"/>
      <c r="BC291" s="699"/>
      <c r="BD291" s="699"/>
      <c r="BE291" s="699"/>
      <c r="BF291" s="699"/>
      <c r="BG291" s="699"/>
      <c r="BH291" s="699"/>
      <c r="BI291" s="699"/>
      <c r="BJ291" s="699"/>
      <c r="BK291" s="699"/>
      <c r="BL291" s="699"/>
      <c r="BM291" s="699"/>
      <c r="BN291" s="699"/>
      <c r="BO291" s="699"/>
      <c r="BP291" s="699"/>
      <c r="BQ291" s="699"/>
      <c r="BR291" s="699"/>
      <c r="BS291" s="699"/>
      <c r="BT291" s="700"/>
      <c r="BU291" s="163"/>
    </row>
    <row r="292" spans="2:73" ht="15.75">
      <c r="B292" s="691"/>
      <c r="C292" s="691"/>
      <c r="D292" s="691"/>
      <c r="E292" s="691"/>
      <c r="F292" s="691"/>
      <c r="G292" s="691"/>
      <c r="H292" s="691"/>
      <c r="I292" s="644"/>
      <c r="J292" s="644"/>
      <c r="K292" s="633"/>
      <c r="L292" s="698"/>
      <c r="M292" s="699"/>
      <c r="N292" s="699"/>
      <c r="O292" s="699"/>
      <c r="P292" s="699"/>
      <c r="Q292" s="699"/>
      <c r="R292" s="699"/>
      <c r="S292" s="699"/>
      <c r="T292" s="699"/>
      <c r="U292" s="699"/>
      <c r="V292" s="699"/>
      <c r="W292" s="699"/>
      <c r="X292" s="699"/>
      <c r="Y292" s="699"/>
      <c r="Z292" s="699"/>
      <c r="AA292" s="699"/>
      <c r="AB292" s="699"/>
      <c r="AC292" s="699"/>
      <c r="AD292" s="699"/>
      <c r="AE292" s="699"/>
      <c r="AF292" s="699"/>
      <c r="AG292" s="699"/>
      <c r="AH292" s="699"/>
      <c r="AI292" s="699"/>
      <c r="AJ292" s="699"/>
      <c r="AK292" s="699"/>
      <c r="AL292" s="699"/>
      <c r="AM292" s="699"/>
      <c r="AN292" s="699"/>
      <c r="AO292" s="700"/>
      <c r="AP292" s="633"/>
      <c r="AQ292" s="698"/>
      <c r="AR292" s="699"/>
      <c r="AS292" s="699"/>
      <c r="AT292" s="699"/>
      <c r="AU292" s="699"/>
      <c r="AV292" s="699"/>
      <c r="AW292" s="699"/>
      <c r="AX292" s="699"/>
      <c r="AY292" s="699"/>
      <c r="AZ292" s="699"/>
      <c r="BA292" s="699"/>
      <c r="BB292" s="699"/>
      <c r="BC292" s="699"/>
      <c r="BD292" s="699"/>
      <c r="BE292" s="699"/>
      <c r="BF292" s="699"/>
      <c r="BG292" s="699"/>
      <c r="BH292" s="699"/>
      <c r="BI292" s="699"/>
      <c r="BJ292" s="699"/>
      <c r="BK292" s="699"/>
      <c r="BL292" s="699"/>
      <c r="BM292" s="699"/>
      <c r="BN292" s="699"/>
      <c r="BO292" s="699"/>
      <c r="BP292" s="699"/>
      <c r="BQ292" s="699"/>
      <c r="BR292" s="699"/>
      <c r="BS292" s="699"/>
      <c r="BT292" s="700"/>
      <c r="BU292" s="163"/>
    </row>
    <row r="293" spans="2:73" ht="15.75">
      <c r="B293" s="691"/>
      <c r="C293" s="691"/>
      <c r="D293" s="691"/>
      <c r="E293" s="691"/>
      <c r="F293" s="691"/>
      <c r="G293" s="691"/>
      <c r="H293" s="691"/>
      <c r="I293" s="644"/>
      <c r="J293" s="644"/>
      <c r="K293" s="633"/>
      <c r="L293" s="698"/>
      <c r="M293" s="699"/>
      <c r="N293" s="699"/>
      <c r="O293" s="699"/>
      <c r="P293" s="699"/>
      <c r="Q293" s="699"/>
      <c r="R293" s="699"/>
      <c r="S293" s="699"/>
      <c r="T293" s="699"/>
      <c r="U293" s="699"/>
      <c r="V293" s="699"/>
      <c r="W293" s="699"/>
      <c r="X293" s="699"/>
      <c r="Y293" s="699"/>
      <c r="Z293" s="699"/>
      <c r="AA293" s="699"/>
      <c r="AB293" s="699"/>
      <c r="AC293" s="699"/>
      <c r="AD293" s="699"/>
      <c r="AE293" s="699"/>
      <c r="AF293" s="699"/>
      <c r="AG293" s="699"/>
      <c r="AH293" s="699"/>
      <c r="AI293" s="699"/>
      <c r="AJ293" s="699"/>
      <c r="AK293" s="699"/>
      <c r="AL293" s="699"/>
      <c r="AM293" s="699"/>
      <c r="AN293" s="699"/>
      <c r="AO293" s="700"/>
      <c r="AP293" s="633"/>
      <c r="AQ293" s="698"/>
      <c r="AR293" s="699"/>
      <c r="AS293" s="699"/>
      <c r="AT293" s="699"/>
      <c r="AU293" s="699"/>
      <c r="AV293" s="699"/>
      <c r="AW293" s="699"/>
      <c r="AX293" s="699"/>
      <c r="AY293" s="699"/>
      <c r="AZ293" s="699"/>
      <c r="BA293" s="699"/>
      <c r="BB293" s="699"/>
      <c r="BC293" s="699"/>
      <c r="BD293" s="699"/>
      <c r="BE293" s="699"/>
      <c r="BF293" s="699"/>
      <c r="BG293" s="699"/>
      <c r="BH293" s="699"/>
      <c r="BI293" s="699"/>
      <c r="BJ293" s="699"/>
      <c r="BK293" s="699"/>
      <c r="BL293" s="699"/>
      <c r="BM293" s="699"/>
      <c r="BN293" s="699"/>
      <c r="BO293" s="699"/>
      <c r="BP293" s="699"/>
      <c r="BQ293" s="699"/>
      <c r="BR293" s="699"/>
      <c r="BS293" s="699"/>
      <c r="BT293" s="700"/>
      <c r="BU293" s="163"/>
    </row>
    <row r="294" spans="2:73" ht="15.75">
      <c r="B294" s="691"/>
      <c r="C294" s="691"/>
      <c r="D294" s="691"/>
      <c r="E294" s="691"/>
      <c r="F294" s="691"/>
      <c r="G294" s="691"/>
      <c r="H294" s="691"/>
      <c r="I294" s="644"/>
      <c r="J294" s="644"/>
      <c r="K294" s="633"/>
      <c r="L294" s="698"/>
      <c r="M294" s="699"/>
      <c r="N294" s="699"/>
      <c r="O294" s="699"/>
      <c r="P294" s="699"/>
      <c r="Q294" s="699"/>
      <c r="R294" s="699"/>
      <c r="S294" s="699"/>
      <c r="T294" s="699"/>
      <c r="U294" s="699"/>
      <c r="V294" s="699"/>
      <c r="W294" s="699"/>
      <c r="X294" s="699"/>
      <c r="Y294" s="699"/>
      <c r="Z294" s="699"/>
      <c r="AA294" s="699"/>
      <c r="AB294" s="699"/>
      <c r="AC294" s="699"/>
      <c r="AD294" s="699"/>
      <c r="AE294" s="699"/>
      <c r="AF294" s="699"/>
      <c r="AG294" s="699"/>
      <c r="AH294" s="699"/>
      <c r="AI294" s="699"/>
      <c r="AJ294" s="699"/>
      <c r="AK294" s="699"/>
      <c r="AL294" s="699"/>
      <c r="AM294" s="699"/>
      <c r="AN294" s="699"/>
      <c r="AO294" s="700"/>
      <c r="AP294" s="633"/>
      <c r="AQ294" s="698"/>
      <c r="AR294" s="699"/>
      <c r="AS294" s="699"/>
      <c r="AT294" s="699"/>
      <c r="AU294" s="699"/>
      <c r="AV294" s="699"/>
      <c r="AW294" s="699"/>
      <c r="AX294" s="699"/>
      <c r="AY294" s="699"/>
      <c r="AZ294" s="699"/>
      <c r="BA294" s="699"/>
      <c r="BB294" s="699"/>
      <c r="BC294" s="699"/>
      <c r="BD294" s="699"/>
      <c r="BE294" s="699"/>
      <c r="BF294" s="699"/>
      <c r="BG294" s="699"/>
      <c r="BH294" s="699"/>
      <c r="BI294" s="699"/>
      <c r="BJ294" s="699"/>
      <c r="BK294" s="699"/>
      <c r="BL294" s="699"/>
      <c r="BM294" s="699"/>
      <c r="BN294" s="699"/>
      <c r="BO294" s="699"/>
      <c r="BP294" s="699"/>
      <c r="BQ294" s="699"/>
      <c r="BR294" s="699"/>
      <c r="BS294" s="699"/>
      <c r="BT294" s="700"/>
      <c r="BU294" s="163"/>
    </row>
    <row r="295" spans="2:73" ht="15.75">
      <c r="B295" s="691"/>
      <c r="C295" s="691"/>
      <c r="D295" s="691"/>
      <c r="E295" s="691"/>
      <c r="F295" s="691"/>
      <c r="G295" s="691"/>
      <c r="H295" s="691"/>
      <c r="I295" s="644"/>
      <c r="J295" s="644"/>
      <c r="K295" s="633"/>
      <c r="L295" s="698"/>
      <c r="M295" s="699"/>
      <c r="N295" s="699"/>
      <c r="O295" s="699"/>
      <c r="P295" s="699"/>
      <c r="Q295" s="699"/>
      <c r="R295" s="699"/>
      <c r="S295" s="699"/>
      <c r="T295" s="699"/>
      <c r="U295" s="699"/>
      <c r="V295" s="699"/>
      <c r="W295" s="699"/>
      <c r="X295" s="699"/>
      <c r="Y295" s="699"/>
      <c r="Z295" s="699"/>
      <c r="AA295" s="699"/>
      <c r="AB295" s="699"/>
      <c r="AC295" s="699"/>
      <c r="AD295" s="699"/>
      <c r="AE295" s="699"/>
      <c r="AF295" s="699"/>
      <c r="AG295" s="699"/>
      <c r="AH295" s="699"/>
      <c r="AI295" s="699"/>
      <c r="AJ295" s="699"/>
      <c r="AK295" s="699"/>
      <c r="AL295" s="699"/>
      <c r="AM295" s="699"/>
      <c r="AN295" s="699"/>
      <c r="AO295" s="700"/>
      <c r="AP295" s="633"/>
      <c r="AQ295" s="698"/>
      <c r="AR295" s="699"/>
      <c r="AS295" s="699"/>
      <c r="AT295" s="699"/>
      <c r="AU295" s="699"/>
      <c r="AV295" s="699"/>
      <c r="AW295" s="699"/>
      <c r="AX295" s="699"/>
      <c r="AY295" s="699"/>
      <c r="AZ295" s="699"/>
      <c r="BA295" s="699"/>
      <c r="BB295" s="699"/>
      <c r="BC295" s="699"/>
      <c r="BD295" s="699"/>
      <c r="BE295" s="699"/>
      <c r="BF295" s="699"/>
      <c r="BG295" s="699"/>
      <c r="BH295" s="699"/>
      <c r="BI295" s="699"/>
      <c r="BJ295" s="699"/>
      <c r="BK295" s="699"/>
      <c r="BL295" s="699"/>
      <c r="BM295" s="699"/>
      <c r="BN295" s="699"/>
      <c r="BO295" s="699"/>
      <c r="BP295" s="699"/>
      <c r="BQ295" s="699"/>
      <c r="BR295" s="699"/>
      <c r="BS295" s="699"/>
      <c r="BT295" s="700"/>
      <c r="BU295" s="163"/>
    </row>
    <row r="296" spans="2:73" ht="15.75">
      <c r="B296" s="691"/>
      <c r="C296" s="691"/>
      <c r="D296" s="691"/>
      <c r="E296" s="691"/>
      <c r="F296" s="691"/>
      <c r="G296" s="691"/>
      <c r="H296" s="691"/>
      <c r="I296" s="644"/>
      <c r="J296" s="644"/>
      <c r="K296" s="633"/>
      <c r="L296" s="698"/>
      <c r="M296" s="699"/>
      <c r="N296" s="699"/>
      <c r="O296" s="699"/>
      <c r="P296" s="699"/>
      <c r="Q296" s="699"/>
      <c r="R296" s="699"/>
      <c r="S296" s="699"/>
      <c r="T296" s="699"/>
      <c r="U296" s="699"/>
      <c r="V296" s="699"/>
      <c r="W296" s="699"/>
      <c r="X296" s="699"/>
      <c r="Y296" s="699"/>
      <c r="Z296" s="699"/>
      <c r="AA296" s="699"/>
      <c r="AB296" s="699"/>
      <c r="AC296" s="699"/>
      <c r="AD296" s="699"/>
      <c r="AE296" s="699"/>
      <c r="AF296" s="699"/>
      <c r="AG296" s="699"/>
      <c r="AH296" s="699"/>
      <c r="AI296" s="699"/>
      <c r="AJ296" s="699"/>
      <c r="AK296" s="699"/>
      <c r="AL296" s="699"/>
      <c r="AM296" s="699"/>
      <c r="AN296" s="699"/>
      <c r="AO296" s="700"/>
      <c r="AP296" s="633"/>
      <c r="AQ296" s="698"/>
      <c r="AR296" s="699"/>
      <c r="AS296" s="699"/>
      <c r="AT296" s="699"/>
      <c r="AU296" s="699"/>
      <c r="AV296" s="699"/>
      <c r="AW296" s="699"/>
      <c r="AX296" s="699"/>
      <c r="AY296" s="699"/>
      <c r="AZ296" s="699"/>
      <c r="BA296" s="699"/>
      <c r="BB296" s="699"/>
      <c r="BC296" s="699"/>
      <c r="BD296" s="699"/>
      <c r="BE296" s="699"/>
      <c r="BF296" s="699"/>
      <c r="BG296" s="699"/>
      <c r="BH296" s="699"/>
      <c r="BI296" s="699"/>
      <c r="BJ296" s="699"/>
      <c r="BK296" s="699"/>
      <c r="BL296" s="699"/>
      <c r="BM296" s="699"/>
      <c r="BN296" s="699"/>
      <c r="BO296" s="699"/>
      <c r="BP296" s="699"/>
      <c r="BQ296" s="699"/>
      <c r="BR296" s="699"/>
      <c r="BS296" s="699"/>
      <c r="BT296" s="700"/>
      <c r="BU296" s="163"/>
    </row>
    <row r="297" spans="2:73" ht="15.75">
      <c r="B297" s="691"/>
      <c r="C297" s="691"/>
      <c r="D297" s="691"/>
      <c r="E297" s="691"/>
      <c r="F297" s="691"/>
      <c r="G297" s="691"/>
      <c r="H297" s="691"/>
      <c r="I297" s="644"/>
      <c r="J297" s="644"/>
      <c r="K297" s="633"/>
      <c r="L297" s="698"/>
      <c r="M297" s="699"/>
      <c r="N297" s="699"/>
      <c r="O297" s="699"/>
      <c r="P297" s="699"/>
      <c r="Q297" s="699"/>
      <c r="R297" s="699"/>
      <c r="S297" s="699"/>
      <c r="T297" s="699"/>
      <c r="U297" s="699"/>
      <c r="V297" s="699"/>
      <c r="W297" s="699"/>
      <c r="X297" s="699"/>
      <c r="Y297" s="699"/>
      <c r="Z297" s="699"/>
      <c r="AA297" s="699"/>
      <c r="AB297" s="699"/>
      <c r="AC297" s="699"/>
      <c r="AD297" s="699"/>
      <c r="AE297" s="699"/>
      <c r="AF297" s="699"/>
      <c r="AG297" s="699"/>
      <c r="AH297" s="699"/>
      <c r="AI297" s="699"/>
      <c r="AJ297" s="699"/>
      <c r="AK297" s="699"/>
      <c r="AL297" s="699"/>
      <c r="AM297" s="699"/>
      <c r="AN297" s="699"/>
      <c r="AO297" s="700"/>
      <c r="AP297" s="633"/>
      <c r="AQ297" s="698"/>
      <c r="AR297" s="699"/>
      <c r="AS297" s="699"/>
      <c r="AT297" s="699"/>
      <c r="AU297" s="699"/>
      <c r="AV297" s="699"/>
      <c r="AW297" s="699"/>
      <c r="AX297" s="699"/>
      <c r="AY297" s="699"/>
      <c r="AZ297" s="699"/>
      <c r="BA297" s="699"/>
      <c r="BB297" s="699"/>
      <c r="BC297" s="699"/>
      <c r="BD297" s="699"/>
      <c r="BE297" s="699"/>
      <c r="BF297" s="699"/>
      <c r="BG297" s="699"/>
      <c r="BH297" s="699"/>
      <c r="BI297" s="699"/>
      <c r="BJ297" s="699"/>
      <c r="BK297" s="699"/>
      <c r="BL297" s="699"/>
      <c r="BM297" s="699"/>
      <c r="BN297" s="699"/>
      <c r="BO297" s="699"/>
      <c r="BP297" s="699"/>
      <c r="BQ297" s="699"/>
      <c r="BR297" s="699"/>
      <c r="BS297" s="699"/>
      <c r="BT297" s="700"/>
      <c r="BU297" s="163"/>
    </row>
    <row r="298" spans="2:73" ht="15.75">
      <c r="B298" s="691"/>
      <c r="C298" s="691"/>
      <c r="D298" s="691"/>
      <c r="E298" s="691"/>
      <c r="F298" s="691"/>
      <c r="G298" s="691"/>
      <c r="H298" s="691"/>
      <c r="I298" s="644"/>
      <c r="J298" s="644"/>
      <c r="K298" s="633"/>
      <c r="L298" s="698"/>
      <c r="M298" s="699"/>
      <c r="N298" s="699"/>
      <c r="O298" s="699"/>
      <c r="P298" s="699"/>
      <c r="Q298" s="699"/>
      <c r="R298" s="699"/>
      <c r="S298" s="699"/>
      <c r="T298" s="699"/>
      <c r="U298" s="699"/>
      <c r="V298" s="699"/>
      <c r="W298" s="699"/>
      <c r="X298" s="699"/>
      <c r="Y298" s="699"/>
      <c r="Z298" s="699"/>
      <c r="AA298" s="699"/>
      <c r="AB298" s="699"/>
      <c r="AC298" s="699"/>
      <c r="AD298" s="699"/>
      <c r="AE298" s="699"/>
      <c r="AF298" s="699"/>
      <c r="AG298" s="699"/>
      <c r="AH298" s="699"/>
      <c r="AI298" s="699"/>
      <c r="AJ298" s="699"/>
      <c r="AK298" s="699"/>
      <c r="AL298" s="699"/>
      <c r="AM298" s="699"/>
      <c r="AN298" s="699"/>
      <c r="AO298" s="700"/>
      <c r="AP298" s="633"/>
      <c r="AQ298" s="698"/>
      <c r="AR298" s="699"/>
      <c r="AS298" s="699"/>
      <c r="AT298" s="699"/>
      <c r="AU298" s="699"/>
      <c r="AV298" s="699"/>
      <c r="AW298" s="699"/>
      <c r="AX298" s="699"/>
      <c r="AY298" s="699"/>
      <c r="AZ298" s="699"/>
      <c r="BA298" s="699"/>
      <c r="BB298" s="699"/>
      <c r="BC298" s="699"/>
      <c r="BD298" s="699"/>
      <c r="BE298" s="699"/>
      <c r="BF298" s="699"/>
      <c r="BG298" s="699"/>
      <c r="BH298" s="699"/>
      <c r="BI298" s="699"/>
      <c r="BJ298" s="699"/>
      <c r="BK298" s="699"/>
      <c r="BL298" s="699"/>
      <c r="BM298" s="699"/>
      <c r="BN298" s="699"/>
      <c r="BO298" s="699"/>
      <c r="BP298" s="699"/>
      <c r="BQ298" s="699"/>
      <c r="BR298" s="699"/>
      <c r="BS298" s="699"/>
      <c r="BT298" s="700"/>
      <c r="BU298" s="163"/>
    </row>
    <row r="299" spans="2:73" ht="15.75">
      <c r="B299" s="691"/>
      <c r="C299" s="691"/>
      <c r="D299" s="691"/>
      <c r="E299" s="691"/>
      <c r="F299" s="691"/>
      <c r="G299" s="691"/>
      <c r="H299" s="691"/>
      <c r="I299" s="644"/>
      <c r="J299" s="644"/>
      <c r="K299" s="633"/>
      <c r="L299" s="698"/>
      <c r="M299" s="699"/>
      <c r="N299" s="699"/>
      <c r="O299" s="699"/>
      <c r="P299" s="699"/>
      <c r="Q299" s="699"/>
      <c r="R299" s="699"/>
      <c r="S299" s="699"/>
      <c r="T299" s="699"/>
      <c r="U299" s="699"/>
      <c r="V299" s="699"/>
      <c r="W299" s="699"/>
      <c r="X299" s="699"/>
      <c r="Y299" s="699"/>
      <c r="Z299" s="699"/>
      <c r="AA299" s="699"/>
      <c r="AB299" s="699"/>
      <c r="AC299" s="699"/>
      <c r="AD299" s="699"/>
      <c r="AE299" s="699"/>
      <c r="AF299" s="699"/>
      <c r="AG299" s="699"/>
      <c r="AH299" s="699"/>
      <c r="AI299" s="699"/>
      <c r="AJ299" s="699"/>
      <c r="AK299" s="699"/>
      <c r="AL299" s="699"/>
      <c r="AM299" s="699"/>
      <c r="AN299" s="699"/>
      <c r="AO299" s="700"/>
      <c r="AP299" s="633"/>
      <c r="AQ299" s="698"/>
      <c r="AR299" s="699"/>
      <c r="AS299" s="699"/>
      <c r="AT299" s="699"/>
      <c r="AU299" s="699"/>
      <c r="AV299" s="699"/>
      <c r="AW299" s="699"/>
      <c r="AX299" s="699"/>
      <c r="AY299" s="699"/>
      <c r="AZ299" s="699"/>
      <c r="BA299" s="699"/>
      <c r="BB299" s="699"/>
      <c r="BC299" s="699"/>
      <c r="BD299" s="699"/>
      <c r="BE299" s="699"/>
      <c r="BF299" s="699"/>
      <c r="BG299" s="699"/>
      <c r="BH299" s="699"/>
      <c r="BI299" s="699"/>
      <c r="BJ299" s="699"/>
      <c r="BK299" s="699"/>
      <c r="BL299" s="699"/>
      <c r="BM299" s="699"/>
      <c r="BN299" s="699"/>
      <c r="BO299" s="699"/>
      <c r="BP299" s="699"/>
      <c r="BQ299" s="699"/>
      <c r="BR299" s="699"/>
      <c r="BS299" s="699"/>
      <c r="BT299" s="700"/>
      <c r="BU299" s="163"/>
    </row>
    <row r="300" spans="2:73" ht="15.75">
      <c r="B300" s="691"/>
      <c r="C300" s="691"/>
      <c r="D300" s="691"/>
      <c r="E300" s="691"/>
      <c r="F300" s="691"/>
      <c r="G300" s="691"/>
      <c r="H300" s="691"/>
      <c r="I300" s="644"/>
      <c r="J300" s="644"/>
      <c r="K300" s="633"/>
      <c r="L300" s="698"/>
      <c r="M300" s="699"/>
      <c r="N300" s="699"/>
      <c r="O300" s="699"/>
      <c r="P300" s="699"/>
      <c r="Q300" s="699"/>
      <c r="R300" s="699"/>
      <c r="S300" s="699"/>
      <c r="T300" s="699"/>
      <c r="U300" s="699"/>
      <c r="V300" s="699"/>
      <c r="W300" s="699"/>
      <c r="X300" s="699"/>
      <c r="Y300" s="699"/>
      <c r="Z300" s="699"/>
      <c r="AA300" s="699"/>
      <c r="AB300" s="699"/>
      <c r="AC300" s="699"/>
      <c r="AD300" s="699"/>
      <c r="AE300" s="699"/>
      <c r="AF300" s="699"/>
      <c r="AG300" s="699"/>
      <c r="AH300" s="699"/>
      <c r="AI300" s="699"/>
      <c r="AJ300" s="699"/>
      <c r="AK300" s="699"/>
      <c r="AL300" s="699"/>
      <c r="AM300" s="699"/>
      <c r="AN300" s="699"/>
      <c r="AO300" s="700"/>
      <c r="AP300" s="633"/>
      <c r="AQ300" s="698"/>
      <c r="AR300" s="699"/>
      <c r="AS300" s="699"/>
      <c r="AT300" s="699"/>
      <c r="AU300" s="699"/>
      <c r="AV300" s="699"/>
      <c r="AW300" s="699"/>
      <c r="AX300" s="699"/>
      <c r="AY300" s="699"/>
      <c r="AZ300" s="699"/>
      <c r="BA300" s="699"/>
      <c r="BB300" s="699"/>
      <c r="BC300" s="699"/>
      <c r="BD300" s="699"/>
      <c r="BE300" s="699"/>
      <c r="BF300" s="699"/>
      <c r="BG300" s="699"/>
      <c r="BH300" s="699"/>
      <c r="BI300" s="699"/>
      <c r="BJ300" s="699"/>
      <c r="BK300" s="699"/>
      <c r="BL300" s="699"/>
      <c r="BM300" s="699"/>
      <c r="BN300" s="699"/>
      <c r="BO300" s="699"/>
      <c r="BP300" s="699"/>
      <c r="BQ300" s="699"/>
      <c r="BR300" s="699"/>
      <c r="BS300" s="699"/>
      <c r="BT300" s="700"/>
      <c r="BU300" s="163"/>
    </row>
    <row r="301" spans="2:73" ht="15.75">
      <c r="B301" s="691"/>
      <c r="C301" s="691"/>
      <c r="D301" s="691"/>
      <c r="E301" s="691"/>
      <c r="F301" s="691"/>
      <c r="G301" s="691"/>
      <c r="H301" s="691"/>
      <c r="I301" s="644"/>
      <c r="J301" s="644"/>
      <c r="K301" s="633"/>
      <c r="L301" s="698"/>
      <c r="M301" s="699"/>
      <c r="N301" s="699"/>
      <c r="O301" s="699"/>
      <c r="P301" s="699"/>
      <c r="Q301" s="699"/>
      <c r="R301" s="699"/>
      <c r="S301" s="699"/>
      <c r="T301" s="699"/>
      <c r="U301" s="699"/>
      <c r="V301" s="699"/>
      <c r="W301" s="699"/>
      <c r="X301" s="699"/>
      <c r="Y301" s="699"/>
      <c r="Z301" s="699"/>
      <c r="AA301" s="699"/>
      <c r="AB301" s="699"/>
      <c r="AC301" s="699"/>
      <c r="AD301" s="699"/>
      <c r="AE301" s="699"/>
      <c r="AF301" s="699"/>
      <c r="AG301" s="699"/>
      <c r="AH301" s="699"/>
      <c r="AI301" s="699"/>
      <c r="AJ301" s="699"/>
      <c r="AK301" s="699"/>
      <c r="AL301" s="699"/>
      <c r="AM301" s="699"/>
      <c r="AN301" s="699"/>
      <c r="AO301" s="700"/>
      <c r="AP301" s="633"/>
      <c r="AQ301" s="698"/>
      <c r="AR301" s="699"/>
      <c r="AS301" s="699"/>
      <c r="AT301" s="699"/>
      <c r="AU301" s="699"/>
      <c r="AV301" s="699"/>
      <c r="AW301" s="699"/>
      <c r="AX301" s="699"/>
      <c r="AY301" s="699"/>
      <c r="AZ301" s="699"/>
      <c r="BA301" s="699"/>
      <c r="BB301" s="699"/>
      <c r="BC301" s="699"/>
      <c r="BD301" s="699"/>
      <c r="BE301" s="699"/>
      <c r="BF301" s="699"/>
      <c r="BG301" s="699"/>
      <c r="BH301" s="699"/>
      <c r="BI301" s="699"/>
      <c r="BJ301" s="699"/>
      <c r="BK301" s="699"/>
      <c r="BL301" s="699"/>
      <c r="BM301" s="699"/>
      <c r="BN301" s="699"/>
      <c r="BO301" s="699"/>
      <c r="BP301" s="699"/>
      <c r="BQ301" s="699"/>
      <c r="BR301" s="699"/>
      <c r="BS301" s="699"/>
      <c r="BT301" s="700"/>
      <c r="BU301" s="163"/>
    </row>
    <row r="302" spans="2:73" ht="15.75">
      <c r="B302" s="691"/>
      <c r="C302" s="691"/>
      <c r="D302" s="691"/>
      <c r="E302" s="691"/>
      <c r="F302" s="691"/>
      <c r="G302" s="691"/>
      <c r="H302" s="691"/>
      <c r="I302" s="644"/>
      <c r="J302" s="644"/>
      <c r="K302" s="633"/>
      <c r="L302" s="698"/>
      <c r="M302" s="699"/>
      <c r="N302" s="699"/>
      <c r="O302" s="699"/>
      <c r="P302" s="699"/>
      <c r="Q302" s="699"/>
      <c r="R302" s="699"/>
      <c r="S302" s="699"/>
      <c r="T302" s="699"/>
      <c r="U302" s="699"/>
      <c r="V302" s="699"/>
      <c r="W302" s="699"/>
      <c r="X302" s="699"/>
      <c r="Y302" s="699"/>
      <c r="Z302" s="699"/>
      <c r="AA302" s="699"/>
      <c r="AB302" s="699"/>
      <c r="AC302" s="699"/>
      <c r="AD302" s="699"/>
      <c r="AE302" s="699"/>
      <c r="AF302" s="699"/>
      <c r="AG302" s="699"/>
      <c r="AH302" s="699"/>
      <c r="AI302" s="699"/>
      <c r="AJ302" s="699"/>
      <c r="AK302" s="699"/>
      <c r="AL302" s="699"/>
      <c r="AM302" s="699"/>
      <c r="AN302" s="699"/>
      <c r="AO302" s="700"/>
      <c r="AP302" s="633"/>
      <c r="AQ302" s="698"/>
      <c r="AR302" s="699"/>
      <c r="AS302" s="699"/>
      <c r="AT302" s="699"/>
      <c r="AU302" s="699"/>
      <c r="AV302" s="699"/>
      <c r="AW302" s="699"/>
      <c r="AX302" s="699"/>
      <c r="AY302" s="699"/>
      <c r="AZ302" s="699"/>
      <c r="BA302" s="699"/>
      <c r="BB302" s="699"/>
      <c r="BC302" s="699"/>
      <c r="BD302" s="699"/>
      <c r="BE302" s="699"/>
      <c r="BF302" s="699"/>
      <c r="BG302" s="699"/>
      <c r="BH302" s="699"/>
      <c r="BI302" s="699"/>
      <c r="BJ302" s="699"/>
      <c r="BK302" s="699"/>
      <c r="BL302" s="699"/>
      <c r="BM302" s="699"/>
      <c r="BN302" s="699"/>
      <c r="BO302" s="699"/>
      <c r="BP302" s="699"/>
      <c r="BQ302" s="699"/>
      <c r="BR302" s="699"/>
      <c r="BS302" s="699"/>
      <c r="BT302" s="700"/>
      <c r="BU302" s="163"/>
    </row>
    <row r="303" spans="2:73" ht="15.75">
      <c r="B303" s="691"/>
      <c r="C303" s="691"/>
      <c r="D303" s="691"/>
      <c r="E303" s="691"/>
      <c r="F303" s="691"/>
      <c r="G303" s="691"/>
      <c r="H303" s="691"/>
      <c r="I303" s="644"/>
      <c r="J303" s="644"/>
      <c r="K303" s="633"/>
      <c r="L303" s="698"/>
      <c r="M303" s="699"/>
      <c r="N303" s="699"/>
      <c r="O303" s="699"/>
      <c r="P303" s="699"/>
      <c r="Q303" s="699"/>
      <c r="R303" s="699"/>
      <c r="S303" s="699"/>
      <c r="T303" s="699"/>
      <c r="U303" s="699"/>
      <c r="V303" s="699"/>
      <c r="W303" s="699"/>
      <c r="X303" s="699"/>
      <c r="Y303" s="699"/>
      <c r="Z303" s="699"/>
      <c r="AA303" s="699"/>
      <c r="AB303" s="699"/>
      <c r="AC303" s="699"/>
      <c r="AD303" s="699"/>
      <c r="AE303" s="699"/>
      <c r="AF303" s="699"/>
      <c r="AG303" s="699"/>
      <c r="AH303" s="699"/>
      <c r="AI303" s="699"/>
      <c r="AJ303" s="699"/>
      <c r="AK303" s="699"/>
      <c r="AL303" s="699"/>
      <c r="AM303" s="699"/>
      <c r="AN303" s="699"/>
      <c r="AO303" s="700"/>
      <c r="AP303" s="633"/>
      <c r="AQ303" s="698"/>
      <c r="AR303" s="699"/>
      <c r="AS303" s="699"/>
      <c r="AT303" s="699"/>
      <c r="AU303" s="699"/>
      <c r="AV303" s="699"/>
      <c r="AW303" s="699"/>
      <c r="AX303" s="699"/>
      <c r="AY303" s="699"/>
      <c r="AZ303" s="699"/>
      <c r="BA303" s="699"/>
      <c r="BB303" s="699"/>
      <c r="BC303" s="699"/>
      <c r="BD303" s="699"/>
      <c r="BE303" s="699"/>
      <c r="BF303" s="699"/>
      <c r="BG303" s="699"/>
      <c r="BH303" s="699"/>
      <c r="BI303" s="699"/>
      <c r="BJ303" s="699"/>
      <c r="BK303" s="699"/>
      <c r="BL303" s="699"/>
      <c r="BM303" s="699"/>
      <c r="BN303" s="699"/>
      <c r="BO303" s="699"/>
      <c r="BP303" s="699"/>
      <c r="BQ303" s="699"/>
      <c r="BR303" s="699"/>
      <c r="BS303" s="699"/>
      <c r="BT303" s="700"/>
      <c r="BU303" s="163"/>
    </row>
    <row r="304" spans="2:73" ht="15.75">
      <c r="B304" s="691"/>
      <c r="C304" s="691"/>
      <c r="D304" s="691"/>
      <c r="E304" s="691"/>
      <c r="F304" s="691"/>
      <c r="G304" s="691"/>
      <c r="H304" s="691"/>
      <c r="I304" s="644"/>
      <c r="J304" s="644"/>
      <c r="K304" s="633"/>
      <c r="L304" s="698"/>
      <c r="M304" s="699"/>
      <c r="N304" s="699"/>
      <c r="O304" s="699"/>
      <c r="P304" s="699"/>
      <c r="Q304" s="699"/>
      <c r="R304" s="699"/>
      <c r="S304" s="699"/>
      <c r="T304" s="699"/>
      <c r="U304" s="699"/>
      <c r="V304" s="699"/>
      <c r="W304" s="699"/>
      <c r="X304" s="699"/>
      <c r="Y304" s="699"/>
      <c r="Z304" s="699"/>
      <c r="AA304" s="699"/>
      <c r="AB304" s="699"/>
      <c r="AC304" s="699"/>
      <c r="AD304" s="699"/>
      <c r="AE304" s="699"/>
      <c r="AF304" s="699"/>
      <c r="AG304" s="699"/>
      <c r="AH304" s="699"/>
      <c r="AI304" s="699"/>
      <c r="AJ304" s="699"/>
      <c r="AK304" s="699"/>
      <c r="AL304" s="699"/>
      <c r="AM304" s="699"/>
      <c r="AN304" s="699"/>
      <c r="AO304" s="700"/>
      <c r="AP304" s="633"/>
      <c r="AQ304" s="698"/>
      <c r="AR304" s="699"/>
      <c r="AS304" s="699"/>
      <c r="AT304" s="699"/>
      <c r="AU304" s="699"/>
      <c r="AV304" s="699"/>
      <c r="AW304" s="699"/>
      <c r="AX304" s="699"/>
      <c r="AY304" s="699"/>
      <c r="AZ304" s="699"/>
      <c r="BA304" s="699"/>
      <c r="BB304" s="699"/>
      <c r="BC304" s="699"/>
      <c r="BD304" s="699"/>
      <c r="BE304" s="699"/>
      <c r="BF304" s="699"/>
      <c r="BG304" s="699"/>
      <c r="BH304" s="699"/>
      <c r="BI304" s="699"/>
      <c r="BJ304" s="699"/>
      <c r="BK304" s="699"/>
      <c r="BL304" s="699"/>
      <c r="BM304" s="699"/>
      <c r="BN304" s="699"/>
      <c r="BO304" s="699"/>
      <c r="BP304" s="699"/>
      <c r="BQ304" s="699"/>
      <c r="BR304" s="699"/>
      <c r="BS304" s="699"/>
      <c r="BT304" s="700"/>
      <c r="BU304" s="163"/>
    </row>
    <row r="305" spans="2:73" ht="15.75">
      <c r="B305" s="691"/>
      <c r="C305" s="691"/>
      <c r="D305" s="691"/>
      <c r="E305" s="691"/>
      <c r="F305" s="691"/>
      <c r="G305" s="691"/>
      <c r="H305" s="691"/>
      <c r="I305" s="644"/>
      <c r="J305" s="644"/>
      <c r="K305" s="633"/>
      <c r="L305" s="698"/>
      <c r="M305" s="699"/>
      <c r="N305" s="699"/>
      <c r="O305" s="699"/>
      <c r="P305" s="699"/>
      <c r="Q305" s="699"/>
      <c r="R305" s="699"/>
      <c r="S305" s="699"/>
      <c r="T305" s="699"/>
      <c r="U305" s="699"/>
      <c r="V305" s="699"/>
      <c r="W305" s="699"/>
      <c r="X305" s="699"/>
      <c r="Y305" s="699"/>
      <c r="Z305" s="699"/>
      <c r="AA305" s="699"/>
      <c r="AB305" s="699"/>
      <c r="AC305" s="699"/>
      <c r="AD305" s="699"/>
      <c r="AE305" s="699"/>
      <c r="AF305" s="699"/>
      <c r="AG305" s="699"/>
      <c r="AH305" s="699"/>
      <c r="AI305" s="699"/>
      <c r="AJ305" s="699"/>
      <c r="AK305" s="699"/>
      <c r="AL305" s="699"/>
      <c r="AM305" s="699"/>
      <c r="AN305" s="699"/>
      <c r="AO305" s="700"/>
      <c r="AP305" s="633"/>
      <c r="AQ305" s="698"/>
      <c r="AR305" s="699"/>
      <c r="AS305" s="699"/>
      <c r="AT305" s="699"/>
      <c r="AU305" s="699"/>
      <c r="AV305" s="699"/>
      <c r="AW305" s="699"/>
      <c r="AX305" s="699"/>
      <c r="AY305" s="699"/>
      <c r="AZ305" s="699"/>
      <c r="BA305" s="699"/>
      <c r="BB305" s="699"/>
      <c r="BC305" s="699"/>
      <c r="BD305" s="699"/>
      <c r="BE305" s="699"/>
      <c r="BF305" s="699"/>
      <c r="BG305" s="699"/>
      <c r="BH305" s="699"/>
      <c r="BI305" s="699"/>
      <c r="BJ305" s="699"/>
      <c r="BK305" s="699"/>
      <c r="BL305" s="699"/>
      <c r="BM305" s="699"/>
      <c r="BN305" s="699"/>
      <c r="BO305" s="699"/>
      <c r="BP305" s="699"/>
      <c r="BQ305" s="699"/>
      <c r="BR305" s="699"/>
      <c r="BS305" s="699"/>
      <c r="BT305" s="700"/>
      <c r="BU305" s="163"/>
    </row>
    <row r="306" spans="2:73" ht="15.75">
      <c r="B306" s="691"/>
      <c r="C306" s="691"/>
      <c r="D306" s="691"/>
      <c r="E306" s="691"/>
      <c r="F306" s="691"/>
      <c r="G306" s="691"/>
      <c r="H306" s="691"/>
      <c r="I306" s="644"/>
      <c r="J306" s="644"/>
      <c r="K306" s="633"/>
      <c r="L306" s="698"/>
      <c r="M306" s="699"/>
      <c r="N306" s="699"/>
      <c r="O306" s="699"/>
      <c r="P306" s="699"/>
      <c r="Q306" s="699"/>
      <c r="R306" s="699"/>
      <c r="S306" s="699"/>
      <c r="T306" s="699"/>
      <c r="U306" s="699"/>
      <c r="V306" s="699"/>
      <c r="W306" s="699"/>
      <c r="X306" s="699"/>
      <c r="Y306" s="699"/>
      <c r="Z306" s="699"/>
      <c r="AA306" s="699"/>
      <c r="AB306" s="699"/>
      <c r="AC306" s="699"/>
      <c r="AD306" s="699"/>
      <c r="AE306" s="699"/>
      <c r="AF306" s="699"/>
      <c r="AG306" s="699"/>
      <c r="AH306" s="699"/>
      <c r="AI306" s="699"/>
      <c r="AJ306" s="699"/>
      <c r="AK306" s="699"/>
      <c r="AL306" s="699"/>
      <c r="AM306" s="699"/>
      <c r="AN306" s="699"/>
      <c r="AO306" s="700"/>
      <c r="AP306" s="633"/>
      <c r="AQ306" s="698"/>
      <c r="AR306" s="699"/>
      <c r="AS306" s="699"/>
      <c r="AT306" s="699"/>
      <c r="AU306" s="699"/>
      <c r="AV306" s="699"/>
      <c r="AW306" s="699"/>
      <c r="AX306" s="699"/>
      <c r="AY306" s="699"/>
      <c r="AZ306" s="699"/>
      <c r="BA306" s="699"/>
      <c r="BB306" s="699"/>
      <c r="BC306" s="699"/>
      <c r="BD306" s="699"/>
      <c r="BE306" s="699"/>
      <c r="BF306" s="699"/>
      <c r="BG306" s="699"/>
      <c r="BH306" s="699"/>
      <c r="BI306" s="699"/>
      <c r="BJ306" s="699"/>
      <c r="BK306" s="699"/>
      <c r="BL306" s="699"/>
      <c r="BM306" s="699"/>
      <c r="BN306" s="699"/>
      <c r="BO306" s="699"/>
      <c r="BP306" s="699"/>
      <c r="BQ306" s="699"/>
      <c r="BR306" s="699"/>
      <c r="BS306" s="699"/>
      <c r="BT306" s="700"/>
      <c r="BU306" s="163"/>
    </row>
    <row r="307" spans="2:73" ht="15.75">
      <c r="B307" s="691"/>
      <c r="C307" s="691"/>
      <c r="D307" s="691"/>
      <c r="E307" s="691"/>
      <c r="F307" s="691"/>
      <c r="G307" s="691"/>
      <c r="H307" s="691"/>
      <c r="I307" s="644"/>
      <c r="J307" s="644"/>
      <c r="K307" s="633"/>
      <c r="L307" s="698"/>
      <c r="M307" s="699"/>
      <c r="N307" s="699"/>
      <c r="O307" s="699"/>
      <c r="P307" s="699"/>
      <c r="Q307" s="699"/>
      <c r="R307" s="699"/>
      <c r="S307" s="699"/>
      <c r="T307" s="699"/>
      <c r="U307" s="699"/>
      <c r="V307" s="699"/>
      <c r="W307" s="699"/>
      <c r="X307" s="699"/>
      <c r="Y307" s="699"/>
      <c r="Z307" s="699"/>
      <c r="AA307" s="699"/>
      <c r="AB307" s="699"/>
      <c r="AC307" s="699"/>
      <c r="AD307" s="699"/>
      <c r="AE307" s="699"/>
      <c r="AF307" s="699"/>
      <c r="AG307" s="699"/>
      <c r="AH307" s="699"/>
      <c r="AI307" s="699"/>
      <c r="AJ307" s="699"/>
      <c r="AK307" s="699"/>
      <c r="AL307" s="699"/>
      <c r="AM307" s="699"/>
      <c r="AN307" s="699"/>
      <c r="AO307" s="700"/>
      <c r="AP307" s="633"/>
      <c r="AQ307" s="698"/>
      <c r="AR307" s="699"/>
      <c r="AS307" s="699"/>
      <c r="AT307" s="699"/>
      <c r="AU307" s="699"/>
      <c r="AV307" s="699"/>
      <c r="AW307" s="699"/>
      <c r="AX307" s="699"/>
      <c r="AY307" s="699"/>
      <c r="AZ307" s="699"/>
      <c r="BA307" s="699"/>
      <c r="BB307" s="699"/>
      <c r="BC307" s="699"/>
      <c r="BD307" s="699"/>
      <c r="BE307" s="699"/>
      <c r="BF307" s="699"/>
      <c r="BG307" s="699"/>
      <c r="BH307" s="699"/>
      <c r="BI307" s="699"/>
      <c r="BJ307" s="699"/>
      <c r="BK307" s="699"/>
      <c r="BL307" s="699"/>
      <c r="BM307" s="699"/>
      <c r="BN307" s="699"/>
      <c r="BO307" s="699"/>
      <c r="BP307" s="699"/>
      <c r="BQ307" s="699"/>
      <c r="BR307" s="699"/>
      <c r="BS307" s="699"/>
      <c r="BT307" s="700"/>
      <c r="BU307" s="163"/>
    </row>
    <row r="308" spans="2:73" ht="15.75">
      <c r="B308" s="691"/>
      <c r="C308" s="691"/>
      <c r="D308" s="691"/>
      <c r="E308" s="691"/>
      <c r="F308" s="691"/>
      <c r="G308" s="691"/>
      <c r="H308" s="691"/>
      <c r="I308" s="644"/>
      <c r="J308" s="644"/>
      <c r="K308" s="633"/>
      <c r="L308" s="698"/>
      <c r="M308" s="699"/>
      <c r="N308" s="699"/>
      <c r="O308" s="699"/>
      <c r="P308" s="699"/>
      <c r="Q308" s="699"/>
      <c r="R308" s="699"/>
      <c r="S308" s="699"/>
      <c r="T308" s="699"/>
      <c r="U308" s="699"/>
      <c r="V308" s="699"/>
      <c r="W308" s="699"/>
      <c r="X308" s="699"/>
      <c r="Y308" s="699"/>
      <c r="Z308" s="699"/>
      <c r="AA308" s="699"/>
      <c r="AB308" s="699"/>
      <c r="AC308" s="699"/>
      <c r="AD308" s="699"/>
      <c r="AE308" s="699"/>
      <c r="AF308" s="699"/>
      <c r="AG308" s="699"/>
      <c r="AH308" s="699"/>
      <c r="AI308" s="699"/>
      <c r="AJ308" s="699"/>
      <c r="AK308" s="699"/>
      <c r="AL308" s="699"/>
      <c r="AM308" s="699"/>
      <c r="AN308" s="699"/>
      <c r="AO308" s="700"/>
      <c r="AP308" s="633"/>
      <c r="AQ308" s="698"/>
      <c r="AR308" s="699"/>
      <c r="AS308" s="699"/>
      <c r="AT308" s="699"/>
      <c r="AU308" s="699"/>
      <c r="AV308" s="699"/>
      <c r="AW308" s="699"/>
      <c r="AX308" s="699"/>
      <c r="AY308" s="699"/>
      <c r="AZ308" s="699"/>
      <c r="BA308" s="699"/>
      <c r="BB308" s="699"/>
      <c r="BC308" s="699"/>
      <c r="BD308" s="699"/>
      <c r="BE308" s="699"/>
      <c r="BF308" s="699"/>
      <c r="BG308" s="699"/>
      <c r="BH308" s="699"/>
      <c r="BI308" s="699"/>
      <c r="BJ308" s="699"/>
      <c r="BK308" s="699"/>
      <c r="BL308" s="699"/>
      <c r="BM308" s="699"/>
      <c r="BN308" s="699"/>
      <c r="BO308" s="699"/>
      <c r="BP308" s="699"/>
      <c r="BQ308" s="699"/>
      <c r="BR308" s="699"/>
      <c r="BS308" s="699"/>
      <c r="BT308" s="700"/>
      <c r="BU308" s="163"/>
    </row>
    <row r="309" spans="2:73" ht="15.75">
      <c r="B309" s="691"/>
      <c r="C309" s="691"/>
      <c r="D309" s="691"/>
      <c r="E309" s="691"/>
      <c r="F309" s="691"/>
      <c r="G309" s="691"/>
      <c r="H309" s="691"/>
      <c r="I309" s="644"/>
      <c r="J309" s="644"/>
      <c r="K309" s="633"/>
      <c r="L309" s="698"/>
      <c r="M309" s="699"/>
      <c r="N309" s="699"/>
      <c r="O309" s="699"/>
      <c r="P309" s="699"/>
      <c r="Q309" s="699"/>
      <c r="R309" s="699"/>
      <c r="S309" s="699"/>
      <c r="T309" s="699"/>
      <c r="U309" s="699"/>
      <c r="V309" s="699"/>
      <c r="W309" s="699"/>
      <c r="X309" s="699"/>
      <c r="Y309" s="699"/>
      <c r="Z309" s="699"/>
      <c r="AA309" s="699"/>
      <c r="AB309" s="699"/>
      <c r="AC309" s="699"/>
      <c r="AD309" s="699"/>
      <c r="AE309" s="699"/>
      <c r="AF309" s="699"/>
      <c r="AG309" s="699"/>
      <c r="AH309" s="699"/>
      <c r="AI309" s="699"/>
      <c r="AJ309" s="699"/>
      <c r="AK309" s="699"/>
      <c r="AL309" s="699"/>
      <c r="AM309" s="699"/>
      <c r="AN309" s="699"/>
      <c r="AO309" s="700"/>
      <c r="AP309" s="633"/>
      <c r="AQ309" s="698"/>
      <c r="AR309" s="699"/>
      <c r="AS309" s="699"/>
      <c r="AT309" s="699"/>
      <c r="AU309" s="699"/>
      <c r="AV309" s="699"/>
      <c r="AW309" s="699"/>
      <c r="AX309" s="699"/>
      <c r="AY309" s="699"/>
      <c r="AZ309" s="699"/>
      <c r="BA309" s="699"/>
      <c r="BB309" s="699"/>
      <c r="BC309" s="699"/>
      <c r="BD309" s="699"/>
      <c r="BE309" s="699"/>
      <c r="BF309" s="699"/>
      <c r="BG309" s="699"/>
      <c r="BH309" s="699"/>
      <c r="BI309" s="699"/>
      <c r="BJ309" s="699"/>
      <c r="BK309" s="699"/>
      <c r="BL309" s="699"/>
      <c r="BM309" s="699"/>
      <c r="BN309" s="699"/>
      <c r="BO309" s="699"/>
      <c r="BP309" s="699"/>
      <c r="BQ309" s="699"/>
      <c r="BR309" s="699"/>
      <c r="BS309" s="699"/>
      <c r="BT309" s="700"/>
      <c r="BU309" s="163"/>
    </row>
    <row r="310" spans="2:73" ht="15.75">
      <c r="B310" s="691"/>
      <c r="C310" s="691"/>
      <c r="D310" s="691"/>
      <c r="E310" s="691"/>
      <c r="F310" s="691"/>
      <c r="G310" s="691"/>
      <c r="H310" s="691"/>
      <c r="I310" s="644"/>
      <c r="J310" s="644"/>
      <c r="K310" s="633"/>
      <c r="L310" s="698"/>
      <c r="M310" s="699"/>
      <c r="N310" s="699"/>
      <c r="O310" s="699"/>
      <c r="P310" s="699"/>
      <c r="Q310" s="699"/>
      <c r="R310" s="699"/>
      <c r="S310" s="699"/>
      <c r="T310" s="699"/>
      <c r="U310" s="699"/>
      <c r="V310" s="699"/>
      <c r="W310" s="699"/>
      <c r="X310" s="699"/>
      <c r="Y310" s="699"/>
      <c r="Z310" s="699"/>
      <c r="AA310" s="699"/>
      <c r="AB310" s="699"/>
      <c r="AC310" s="699"/>
      <c r="AD310" s="699"/>
      <c r="AE310" s="699"/>
      <c r="AF310" s="699"/>
      <c r="AG310" s="699"/>
      <c r="AH310" s="699"/>
      <c r="AI310" s="699"/>
      <c r="AJ310" s="699"/>
      <c r="AK310" s="699"/>
      <c r="AL310" s="699"/>
      <c r="AM310" s="699"/>
      <c r="AN310" s="699"/>
      <c r="AO310" s="700"/>
      <c r="AP310" s="633"/>
      <c r="AQ310" s="698"/>
      <c r="AR310" s="699"/>
      <c r="AS310" s="699"/>
      <c r="AT310" s="699"/>
      <c r="AU310" s="699"/>
      <c r="AV310" s="699"/>
      <c r="AW310" s="699"/>
      <c r="AX310" s="699"/>
      <c r="AY310" s="699"/>
      <c r="AZ310" s="699"/>
      <c r="BA310" s="699"/>
      <c r="BB310" s="699"/>
      <c r="BC310" s="699"/>
      <c r="BD310" s="699"/>
      <c r="BE310" s="699"/>
      <c r="BF310" s="699"/>
      <c r="BG310" s="699"/>
      <c r="BH310" s="699"/>
      <c r="BI310" s="699"/>
      <c r="BJ310" s="699"/>
      <c r="BK310" s="699"/>
      <c r="BL310" s="699"/>
      <c r="BM310" s="699"/>
      <c r="BN310" s="699"/>
      <c r="BO310" s="699"/>
      <c r="BP310" s="699"/>
      <c r="BQ310" s="699"/>
      <c r="BR310" s="699"/>
      <c r="BS310" s="699"/>
      <c r="BT310" s="700"/>
      <c r="BU310" s="163"/>
    </row>
  </sheetData>
  <mergeCells count="1">
    <mergeCell ref="C24:G24"/>
  </mergeCells>
  <conditionalFormatting sqref="L27:AO69 AQ37:BT71">
    <cfRule type="cellIs" dxfId="12" priority="14" operator="equal">
      <formula>0</formula>
    </cfRule>
  </conditionalFormatting>
  <conditionalFormatting sqref="L110:AO118 AQ108:BT118 AQ171:BT174 L171:AO174">
    <cfRule type="cellIs" dxfId="11" priority="11" operator="equal">
      <formula>0</formula>
    </cfRule>
  </conditionalFormatting>
  <conditionalFormatting sqref="L74:AO86 AQ72:BT88">
    <cfRule type="cellIs" dxfId="10" priority="13" operator="equal">
      <formula>0</formula>
    </cfRule>
  </conditionalFormatting>
  <conditionalFormatting sqref="L91:AO105 AQ89:BT107">
    <cfRule type="cellIs" dxfId="9" priority="12" operator="equal">
      <formula>0</formula>
    </cfRule>
  </conditionalFormatting>
  <conditionalFormatting sqref="L27:AO32">
    <cfRule type="cellIs" dxfId="8" priority="10" operator="equal">
      <formula>0</formula>
    </cfRule>
  </conditionalFormatting>
  <conditionalFormatting sqref="L33:AO43 AQ41:BT43">
    <cfRule type="cellIs" dxfId="7" priority="9" operator="equal">
      <formula>0</formula>
    </cfRule>
  </conditionalFormatting>
  <conditionalFormatting sqref="L70:AO73">
    <cfRule type="cellIs" dxfId="6" priority="8" operator="equal">
      <formula>0</formula>
    </cfRule>
  </conditionalFormatting>
  <conditionalFormatting sqref="L87:AO90">
    <cfRule type="cellIs" dxfId="5" priority="7" operator="equal">
      <formula>0</formula>
    </cfRule>
  </conditionalFormatting>
  <conditionalFormatting sqref="L106:AO109">
    <cfRule type="cellIs" dxfId="4" priority="6" operator="equal">
      <formula>0</formula>
    </cfRule>
  </conditionalFormatting>
  <conditionalFormatting sqref="AQ27:BT28">
    <cfRule type="cellIs" dxfId="3" priority="5" operator="equal">
      <formula>0</formula>
    </cfRule>
  </conditionalFormatting>
  <conditionalFormatting sqref="AQ29:BT40">
    <cfRule type="cellIs" dxfId="2" priority="3" operator="equal">
      <formula>0</formula>
    </cfRule>
  </conditionalFormatting>
  <conditionalFormatting sqref="L119:AO170 AQ119:BT170">
    <cfRule type="cellIs" dxfId="1" priority="2" operator="equal">
      <formula>0</formula>
    </cfRule>
  </conditionalFormatting>
  <conditionalFormatting sqref="AQ175:BT310 L175:AO31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146"/>
  <sheetViews>
    <sheetView topLeftCell="A25" zoomScale="90" zoomScaleNormal="90" workbookViewId="0">
      <selection activeCell="F29" sqref="F29"/>
    </sheetView>
  </sheetViews>
  <sheetFormatPr defaultColWidth="9" defaultRowHeight="15"/>
  <cols>
    <col min="1" max="1" width="9" style="12"/>
    <col min="2" max="2" width="10" style="12" customWidth="1"/>
    <col min="3" max="3" width="11.28515625" style="12" customWidth="1"/>
    <col min="4" max="4" width="13.28515625" style="12" customWidth="1"/>
    <col min="5" max="5" width="12.85546875" style="12" customWidth="1"/>
    <col min="6" max="6" width="12" style="12" customWidth="1"/>
    <col min="7" max="7" width="9" style="12"/>
    <col min="8" max="8" width="24.5703125" style="12" customWidth="1"/>
    <col min="9" max="9" width="11" style="12" customWidth="1"/>
    <col min="10" max="10" width="9" style="12"/>
    <col min="11" max="11" width="11.5703125" style="12" customWidth="1"/>
    <col min="12" max="12" width="9" style="12"/>
    <col min="13" max="13" width="26" style="12" customWidth="1"/>
    <col min="14" max="14" width="10" style="12" customWidth="1"/>
    <col min="15" max="15" width="9" style="12"/>
    <col min="16" max="16" width="9.85546875" style="12" customWidth="1"/>
    <col min="17" max="16384" width="9" style="12"/>
  </cols>
  <sheetData>
    <row r="12" spans="1:17" ht="24" customHeight="1" thickBot="1"/>
    <row r="13" spans="1:17" s="9" customFormat="1" ht="23.45" customHeight="1" thickBot="1">
      <c r="A13" s="588"/>
      <c r="B13" s="588" t="s">
        <v>171</v>
      </c>
      <c r="D13" s="126" t="s">
        <v>175</v>
      </c>
      <c r="E13" s="745"/>
      <c r="F13" s="177"/>
      <c r="G13" s="178"/>
      <c r="H13" s="179"/>
      <c r="K13" s="179"/>
      <c r="L13" s="177"/>
      <c r="M13" s="177"/>
      <c r="N13" s="177"/>
      <c r="O13" s="177"/>
      <c r="P13" s="177"/>
      <c r="Q13" s="180"/>
    </row>
    <row r="14" spans="1:17" s="9" customFormat="1" ht="15.75" customHeight="1">
      <c r="B14" s="551"/>
      <c r="D14" s="17"/>
      <c r="E14" s="17"/>
      <c r="F14" s="177"/>
      <c r="G14" s="178"/>
      <c r="H14" s="179"/>
      <c r="K14" s="179"/>
      <c r="L14" s="177"/>
      <c r="M14" s="177"/>
      <c r="N14" s="177"/>
      <c r="O14" s="177"/>
      <c r="P14" s="177"/>
      <c r="Q14" s="180"/>
    </row>
    <row r="15" spans="1:17" ht="15.75">
      <c r="B15" s="588" t="s">
        <v>505</v>
      </c>
    </row>
    <row r="16" spans="1:17" ht="15.75">
      <c r="B16" s="588"/>
    </row>
    <row r="17" spans="2:21" s="668" customFormat="1" ht="20.45" customHeight="1">
      <c r="B17" s="666" t="s">
        <v>670</v>
      </c>
      <c r="C17" s="667"/>
      <c r="D17" s="667"/>
      <c r="E17" s="667"/>
      <c r="F17" s="667"/>
      <c r="G17" s="667"/>
      <c r="H17" s="667"/>
      <c r="I17" s="667"/>
      <c r="J17" s="667"/>
      <c r="K17" s="667"/>
      <c r="L17" s="667"/>
      <c r="M17" s="667"/>
      <c r="N17" s="667"/>
      <c r="O17" s="667"/>
      <c r="P17" s="667"/>
      <c r="Q17" s="667"/>
      <c r="R17" s="667"/>
      <c r="S17" s="667"/>
      <c r="T17" s="667"/>
      <c r="U17" s="667"/>
    </row>
    <row r="18" spans="2:21" ht="60" customHeight="1">
      <c r="B18" s="827" t="s">
        <v>708</v>
      </c>
      <c r="C18" s="827"/>
      <c r="D18" s="827"/>
      <c r="E18" s="827"/>
      <c r="F18" s="827"/>
      <c r="G18" s="827"/>
      <c r="H18" s="827"/>
      <c r="I18" s="827"/>
      <c r="J18" s="827"/>
      <c r="K18" s="827"/>
      <c r="L18" s="827"/>
      <c r="M18" s="827"/>
      <c r="N18" s="827"/>
      <c r="O18" s="827"/>
      <c r="P18" s="827"/>
      <c r="Q18" s="827"/>
      <c r="R18" s="827"/>
      <c r="S18" s="827"/>
      <c r="T18" s="827"/>
      <c r="U18" s="827"/>
    </row>
    <row r="21" spans="2:21" ht="21">
      <c r="B21" s="743" t="s">
        <v>765</v>
      </c>
    </row>
    <row r="23" spans="2:21" ht="21">
      <c r="B23" s="743" t="s">
        <v>766</v>
      </c>
      <c r="C23" s="744"/>
      <c r="E23" s="744"/>
      <c r="F23" s="744"/>
      <c r="H23" s="743" t="s">
        <v>707</v>
      </c>
    </row>
    <row r="24" spans="2:21" ht="18.75" customHeight="1">
      <c r="B24" s="826" t="s">
        <v>686</v>
      </c>
      <c r="C24" s="826"/>
      <c r="D24" s="826"/>
      <c r="E24" s="826"/>
      <c r="F24" s="826"/>
      <c r="H24" s="12" t="s">
        <v>694</v>
      </c>
      <c r="M24" s="12" t="s">
        <v>695</v>
      </c>
    </row>
    <row r="25" spans="2:21" ht="45">
      <c r="B25" s="740" t="s">
        <v>62</v>
      </c>
      <c r="C25" s="740" t="s">
        <v>687</v>
      </c>
      <c r="D25" s="740" t="s">
        <v>688</v>
      </c>
      <c r="E25" s="740" t="s">
        <v>690</v>
      </c>
      <c r="F25" s="740" t="s">
        <v>689</v>
      </c>
      <c r="H25" s="740" t="s">
        <v>691</v>
      </c>
      <c r="I25" s="740" t="s">
        <v>692</v>
      </c>
      <c r="J25" s="740" t="s">
        <v>693</v>
      </c>
      <c r="K25" s="740" t="s">
        <v>687</v>
      </c>
      <c r="M25" s="740" t="s">
        <v>691</v>
      </c>
      <c r="N25" s="740" t="s">
        <v>692</v>
      </c>
      <c r="O25" s="740" t="s">
        <v>693</v>
      </c>
      <c r="P25" s="740" t="s">
        <v>687</v>
      </c>
    </row>
    <row r="26" spans="2:21" ht="18">
      <c r="B26" s="747"/>
      <c r="C26" s="747" t="s">
        <v>697</v>
      </c>
      <c r="D26" s="747" t="s">
        <v>698</v>
      </c>
      <c r="E26" s="747" t="s">
        <v>699</v>
      </c>
      <c r="F26" s="747" t="s">
        <v>700</v>
      </c>
      <c r="H26" s="747"/>
      <c r="I26" s="747" t="s">
        <v>701</v>
      </c>
      <c r="J26" s="747" t="s">
        <v>702</v>
      </c>
      <c r="K26" s="747" t="s">
        <v>703</v>
      </c>
      <c r="M26" s="747"/>
      <c r="N26" s="747" t="s">
        <v>704</v>
      </c>
      <c r="O26" s="747" t="s">
        <v>705</v>
      </c>
      <c r="P26" s="747" t="s">
        <v>706</v>
      </c>
    </row>
    <row r="27" spans="2:21" ht="15.75" customHeight="1">
      <c r="B27" s="742" t="s">
        <v>781</v>
      </c>
      <c r="C27" s="750">
        <f>+K50</f>
        <v>3151.165</v>
      </c>
      <c r="D27" s="748"/>
      <c r="E27" s="741"/>
      <c r="F27" s="741"/>
      <c r="H27" s="741"/>
      <c r="I27" s="741"/>
      <c r="J27" s="741"/>
      <c r="K27" s="741"/>
      <c r="M27" s="741"/>
      <c r="N27" s="741"/>
      <c r="O27" s="741"/>
      <c r="P27" s="741"/>
    </row>
    <row r="28" spans="2:21" ht="15.75" customHeight="1">
      <c r="B28" s="742">
        <v>42005</v>
      </c>
      <c r="C28" s="751">
        <f>$P$50</f>
        <v>1331.0990000000002</v>
      </c>
      <c r="D28" s="752">
        <f>C28-$C$27</f>
        <v>-1820.0659999999998</v>
      </c>
      <c r="E28" s="741">
        <v>0.77543905030818505</v>
      </c>
      <c r="F28" s="749">
        <f>D28*E28</f>
        <v>-1411.3502505382169</v>
      </c>
      <c r="H28" s="741" t="s">
        <v>767</v>
      </c>
      <c r="I28" s="741">
        <v>0.29499999999999998</v>
      </c>
      <c r="J28" s="741">
        <v>4878</v>
      </c>
      <c r="K28" s="741">
        <f>I28*J28</f>
        <v>1439.01</v>
      </c>
      <c r="M28" s="741" t="s">
        <v>771</v>
      </c>
      <c r="N28" s="741">
        <v>0.13500000000000001</v>
      </c>
      <c r="O28" s="741">
        <v>562</v>
      </c>
      <c r="P28" s="741">
        <f>N28*O28</f>
        <v>75.87</v>
      </c>
    </row>
    <row r="29" spans="2:21" ht="15.75" customHeight="1">
      <c r="B29" s="742">
        <v>42036</v>
      </c>
      <c r="C29" s="751">
        <f>$P$50</f>
        <v>1331.0990000000002</v>
      </c>
      <c r="D29" s="752">
        <f>C29-$C$27</f>
        <v>-1820.0659999999998</v>
      </c>
      <c r="E29" s="741">
        <v>0.77543905030818505</v>
      </c>
      <c r="F29" s="749">
        <f>D29*E29</f>
        <v>-1411.3502505382169</v>
      </c>
      <c r="H29" s="741" t="s">
        <v>768</v>
      </c>
      <c r="I29" s="741">
        <v>0.31</v>
      </c>
      <c r="J29" s="741">
        <v>114</v>
      </c>
      <c r="K29" s="741">
        <f t="shared" ref="K29:K31" si="0">I29*J29</f>
        <v>35.339999999999996</v>
      </c>
      <c r="M29" s="741" t="s">
        <v>772</v>
      </c>
      <c r="N29" s="741">
        <v>0.152</v>
      </c>
      <c r="O29" s="741">
        <v>277</v>
      </c>
      <c r="P29" s="741">
        <f t="shared" ref="P29:P33" si="1">N29*O29</f>
        <v>42.103999999999999</v>
      </c>
    </row>
    <row r="30" spans="2:21" ht="15.75" customHeight="1">
      <c r="B30" s="742">
        <v>42064</v>
      </c>
      <c r="C30" s="751">
        <f t="shared" ref="C30:C39" si="2">$P$50</f>
        <v>1331.0990000000002</v>
      </c>
      <c r="D30" s="752">
        <f t="shared" ref="D30:D39" si="3">C30-$C$27</f>
        <v>-1820.0659999999998</v>
      </c>
      <c r="E30" s="741">
        <v>0.77543905030818505</v>
      </c>
      <c r="F30" s="749">
        <f>D30*E30</f>
        <v>-1411.3502505382169</v>
      </c>
      <c r="H30" s="741" t="s">
        <v>769</v>
      </c>
      <c r="I30" s="741">
        <v>0.29499999999999998</v>
      </c>
      <c r="J30" s="741">
        <v>4725</v>
      </c>
      <c r="K30" s="741">
        <f t="shared" si="0"/>
        <v>1393.875</v>
      </c>
      <c r="M30" s="741" t="s">
        <v>773</v>
      </c>
      <c r="N30" s="741">
        <v>0.189</v>
      </c>
      <c r="O30" s="741">
        <v>295</v>
      </c>
      <c r="P30" s="741">
        <f t="shared" si="1"/>
        <v>55.755000000000003</v>
      </c>
    </row>
    <row r="31" spans="2:21" ht="15.75" customHeight="1">
      <c r="B31" s="742">
        <v>42095</v>
      </c>
      <c r="C31" s="751">
        <f t="shared" si="2"/>
        <v>1331.0990000000002</v>
      </c>
      <c r="D31" s="752">
        <f t="shared" si="3"/>
        <v>-1820.0659999999998</v>
      </c>
      <c r="E31" s="741">
        <v>0.77543905030818505</v>
      </c>
      <c r="F31" s="749">
        <f t="shared" ref="F31:F39" si="4">D31*E31</f>
        <v>-1411.3502505382169</v>
      </c>
      <c r="H31" s="741" t="s">
        <v>770</v>
      </c>
      <c r="I31" s="741">
        <v>0.47</v>
      </c>
      <c r="J31" s="741">
        <v>602</v>
      </c>
      <c r="K31" s="741">
        <f t="shared" si="0"/>
        <v>282.94</v>
      </c>
      <c r="M31" s="741" t="s">
        <v>774</v>
      </c>
      <c r="N31" s="741">
        <v>0.151</v>
      </c>
      <c r="O31" s="741">
        <v>1682</v>
      </c>
      <c r="P31" s="741">
        <f t="shared" si="1"/>
        <v>253.982</v>
      </c>
    </row>
    <row r="32" spans="2:21" ht="15.75" customHeight="1">
      <c r="B32" s="742">
        <v>42125</v>
      </c>
      <c r="C32" s="751">
        <f t="shared" si="2"/>
        <v>1331.0990000000002</v>
      </c>
      <c r="D32" s="752">
        <f t="shared" si="3"/>
        <v>-1820.0659999999998</v>
      </c>
      <c r="E32" s="741">
        <v>0.77543905030818505</v>
      </c>
      <c r="F32" s="749">
        <f t="shared" si="4"/>
        <v>-1411.3502505382169</v>
      </c>
      <c r="H32" s="741"/>
      <c r="I32" s="741"/>
      <c r="J32" s="741"/>
      <c r="K32" s="741"/>
      <c r="M32" s="741" t="s">
        <v>775</v>
      </c>
      <c r="N32" s="741">
        <v>0.23400000000000001</v>
      </c>
      <c r="O32" s="741">
        <v>280</v>
      </c>
      <c r="P32" s="741">
        <f t="shared" si="1"/>
        <v>65.52000000000001</v>
      </c>
    </row>
    <row r="33" spans="2:16" ht="15.75" customHeight="1">
      <c r="B33" s="742">
        <v>42156</v>
      </c>
      <c r="C33" s="751">
        <f t="shared" si="2"/>
        <v>1331.0990000000002</v>
      </c>
      <c r="D33" s="752">
        <f t="shared" si="3"/>
        <v>-1820.0659999999998</v>
      </c>
      <c r="E33" s="741">
        <v>0.77543905030818505</v>
      </c>
      <c r="F33" s="749">
        <f t="shared" si="4"/>
        <v>-1411.3502505382169</v>
      </c>
      <c r="H33" s="741"/>
      <c r="I33" s="741"/>
      <c r="J33" s="741"/>
      <c r="K33" s="741"/>
      <c r="M33" s="741" t="s">
        <v>776</v>
      </c>
      <c r="N33" s="741">
        <v>0.11600000000000001</v>
      </c>
      <c r="O33" s="741">
        <v>7223</v>
      </c>
      <c r="P33" s="741">
        <f t="shared" si="1"/>
        <v>837.86800000000005</v>
      </c>
    </row>
    <row r="34" spans="2:16" ht="15.75" customHeight="1">
      <c r="B34" s="742">
        <v>42186</v>
      </c>
      <c r="C34" s="751">
        <f t="shared" si="2"/>
        <v>1331.0990000000002</v>
      </c>
      <c r="D34" s="752">
        <f t="shared" si="3"/>
        <v>-1820.0659999999998</v>
      </c>
      <c r="E34" s="741">
        <v>0.77543905030818505</v>
      </c>
      <c r="F34" s="749">
        <f t="shared" si="4"/>
        <v>-1411.3502505382169</v>
      </c>
      <c r="H34" s="741"/>
      <c r="I34" s="741"/>
      <c r="J34" s="741"/>
      <c r="K34" s="741"/>
      <c r="M34" s="741"/>
      <c r="N34" s="741"/>
      <c r="O34" s="741"/>
      <c r="P34" s="741"/>
    </row>
    <row r="35" spans="2:16" ht="15.75" customHeight="1">
      <c r="B35" s="742">
        <v>42217</v>
      </c>
      <c r="C35" s="751">
        <f t="shared" si="2"/>
        <v>1331.0990000000002</v>
      </c>
      <c r="D35" s="752">
        <f t="shared" si="3"/>
        <v>-1820.0659999999998</v>
      </c>
      <c r="E35" s="741">
        <v>0.77543905030818505</v>
      </c>
      <c r="F35" s="749">
        <f t="shared" si="4"/>
        <v>-1411.3502505382169</v>
      </c>
      <c r="H35" s="741"/>
      <c r="I35" s="741"/>
      <c r="J35" s="741"/>
      <c r="K35" s="741"/>
      <c r="M35" s="741"/>
      <c r="N35" s="741"/>
      <c r="O35" s="741"/>
      <c r="P35" s="741"/>
    </row>
    <row r="36" spans="2:16" ht="15.75" customHeight="1">
      <c r="B36" s="742">
        <v>42248</v>
      </c>
      <c r="C36" s="751">
        <f t="shared" si="2"/>
        <v>1331.0990000000002</v>
      </c>
      <c r="D36" s="752">
        <f t="shared" si="3"/>
        <v>-1820.0659999999998</v>
      </c>
      <c r="E36" s="741">
        <v>0.77543905030818505</v>
      </c>
      <c r="F36" s="749">
        <f t="shared" si="4"/>
        <v>-1411.3502505382169</v>
      </c>
      <c r="H36" s="741"/>
      <c r="I36" s="741"/>
      <c r="J36" s="741"/>
      <c r="K36" s="741"/>
      <c r="M36" s="741"/>
      <c r="N36" s="741"/>
      <c r="O36" s="741"/>
      <c r="P36" s="741"/>
    </row>
    <row r="37" spans="2:16" ht="15.75" customHeight="1">
      <c r="B37" s="742">
        <v>42278</v>
      </c>
      <c r="C37" s="751">
        <f t="shared" si="2"/>
        <v>1331.0990000000002</v>
      </c>
      <c r="D37" s="752">
        <f t="shared" si="3"/>
        <v>-1820.0659999999998</v>
      </c>
      <c r="E37" s="741">
        <v>0.77543905030818505</v>
      </c>
      <c r="F37" s="749">
        <f t="shared" si="4"/>
        <v>-1411.3502505382169</v>
      </c>
      <c r="H37" s="741"/>
      <c r="I37" s="741"/>
      <c r="J37" s="741"/>
      <c r="K37" s="741"/>
      <c r="M37" s="741"/>
      <c r="N37" s="741"/>
      <c r="O37" s="741"/>
      <c r="P37" s="741"/>
    </row>
    <row r="38" spans="2:16" ht="15.75" customHeight="1">
      <c r="B38" s="742">
        <v>42309</v>
      </c>
      <c r="C38" s="751">
        <f t="shared" si="2"/>
        <v>1331.0990000000002</v>
      </c>
      <c r="D38" s="752">
        <f t="shared" si="3"/>
        <v>-1820.0659999999998</v>
      </c>
      <c r="E38" s="741">
        <v>0.77543905030818505</v>
      </c>
      <c r="F38" s="749">
        <f t="shared" si="4"/>
        <v>-1411.3502505382169</v>
      </c>
      <c r="H38" s="741"/>
      <c r="I38" s="741"/>
      <c r="J38" s="741"/>
      <c r="K38" s="741"/>
      <c r="M38" s="741"/>
      <c r="N38" s="741"/>
      <c r="O38" s="741"/>
      <c r="P38" s="741"/>
    </row>
    <row r="39" spans="2:16" ht="15.75" customHeight="1">
      <c r="B39" s="742">
        <v>42339</v>
      </c>
      <c r="C39" s="751">
        <f t="shared" si="2"/>
        <v>1331.0990000000002</v>
      </c>
      <c r="D39" s="752">
        <f t="shared" si="3"/>
        <v>-1820.0659999999998</v>
      </c>
      <c r="E39" s="741">
        <v>0.77543905030818505</v>
      </c>
      <c r="F39" s="749">
        <f t="shared" si="4"/>
        <v>-1411.3502505382169</v>
      </c>
      <c r="H39" s="741"/>
      <c r="I39" s="741"/>
      <c r="J39" s="741"/>
      <c r="K39" s="741"/>
      <c r="M39" s="741"/>
      <c r="N39" s="741"/>
      <c r="O39" s="741"/>
      <c r="P39" s="741"/>
    </row>
    <row r="40" spans="2:16" ht="16.350000000000001" customHeight="1">
      <c r="B40" s="753" t="s">
        <v>26</v>
      </c>
      <c r="C40" s="754"/>
      <c r="D40" s="754"/>
      <c r="E40" s="754"/>
      <c r="F40" s="755">
        <f>SUM(F28:F39)</f>
        <v>-16936.203006458603</v>
      </c>
      <c r="H40" s="741"/>
      <c r="I40" s="741"/>
      <c r="J40" s="741"/>
      <c r="K40" s="741"/>
      <c r="M40" s="741"/>
      <c r="N40" s="741"/>
      <c r="O40" s="741"/>
      <c r="P40" s="741"/>
    </row>
    <row r="41" spans="2:16">
      <c r="B41" s="742" t="s">
        <v>777</v>
      </c>
      <c r="C41" s="741"/>
      <c r="D41" s="741"/>
      <c r="E41" s="741"/>
      <c r="F41" s="741">
        <f>+F40</f>
        <v>-16936.203006458603</v>
      </c>
      <c r="H41" s="741"/>
      <c r="I41" s="741"/>
      <c r="J41" s="741"/>
      <c r="K41" s="741"/>
      <c r="M41" s="741"/>
      <c r="N41" s="741"/>
      <c r="O41" s="741"/>
      <c r="P41" s="741"/>
    </row>
    <row r="42" spans="2:16">
      <c r="B42" s="742" t="s">
        <v>778</v>
      </c>
      <c r="C42" s="741"/>
      <c r="D42" s="741"/>
      <c r="E42" s="741"/>
      <c r="F42" s="741">
        <f>+F40</f>
        <v>-16936.203006458603</v>
      </c>
      <c r="H42" s="741"/>
      <c r="I42" s="741"/>
      <c r="J42" s="741"/>
      <c r="K42" s="741"/>
      <c r="M42" s="741"/>
      <c r="N42" s="741"/>
      <c r="O42" s="741"/>
      <c r="P42" s="741"/>
    </row>
    <row r="43" spans="2:16">
      <c r="B43" s="742" t="s">
        <v>779</v>
      </c>
      <c r="C43" s="741"/>
      <c r="D43" s="741"/>
      <c r="E43" s="741"/>
      <c r="F43" s="741">
        <f>+F40</f>
        <v>-16936.203006458603</v>
      </c>
      <c r="H43" s="741"/>
      <c r="I43" s="741"/>
      <c r="J43" s="741"/>
      <c r="K43" s="741"/>
      <c r="M43" s="741"/>
      <c r="N43" s="741"/>
      <c r="O43" s="741"/>
      <c r="P43" s="741"/>
    </row>
    <row r="44" spans="2:16">
      <c r="B44" s="742" t="s">
        <v>780</v>
      </c>
      <c r="C44" s="741"/>
      <c r="D44" s="741"/>
      <c r="E44" s="741"/>
      <c r="F44" s="741">
        <f>+F40</f>
        <v>-16936.203006458603</v>
      </c>
      <c r="H44" s="741"/>
      <c r="I44" s="741"/>
      <c r="J44" s="741"/>
      <c r="K44" s="741"/>
      <c r="M44" s="741"/>
      <c r="N44" s="741"/>
      <c r="O44" s="741"/>
      <c r="P44" s="741"/>
    </row>
    <row r="45" spans="2:16">
      <c r="H45" s="741"/>
      <c r="I45" s="741"/>
      <c r="J45" s="741"/>
      <c r="K45" s="741"/>
      <c r="M45" s="741"/>
      <c r="N45" s="741"/>
      <c r="O45" s="741"/>
      <c r="P45" s="741"/>
    </row>
    <row r="46" spans="2:16">
      <c r="H46" s="741"/>
      <c r="I46" s="741"/>
      <c r="J46" s="741"/>
      <c r="K46" s="741"/>
      <c r="M46" s="741"/>
      <c r="N46" s="741"/>
      <c r="O46" s="741"/>
      <c r="P46" s="741"/>
    </row>
    <row r="47" spans="2:16">
      <c r="H47" s="741"/>
      <c r="I47" s="741"/>
      <c r="J47" s="741"/>
      <c r="K47" s="741"/>
      <c r="M47" s="741"/>
      <c r="N47" s="741"/>
      <c r="O47" s="741"/>
      <c r="P47" s="741"/>
    </row>
    <row r="48" spans="2:16">
      <c r="H48" s="741"/>
      <c r="I48" s="741"/>
      <c r="J48" s="741"/>
      <c r="K48" s="741"/>
      <c r="M48" s="741"/>
      <c r="N48" s="741"/>
      <c r="O48" s="741"/>
      <c r="P48" s="741"/>
    </row>
    <row r="49" spans="2:16">
      <c r="H49" s="741"/>
      <c r="I49" s="741"/>
      <c r="J49" s="741"/>
      <c r="K49" s="741"/>
      <c r="M49" s="741"/>
      <c r="N49" s="741"/>
      <c r="O49" s="741"/>
      <c r="P49" s="741"/>
    </row>
    <row r="50" spans="2:16">
      <c r="H50" s="753" t="s">
        <v>26</v>
      </c>
      <c r="I50" s="754"/>
      <c r="J50" s="750">
        <f>SUM(J28:J49)</f>
        <v>10319</v>
      </c>
      <c r="K50" s="750">
        <f>SUM(K28:K49)</f>
        <v>3151.165</v>
      </c>
      <c r="M50" s="753" t="s">
        <v>26</v>
      </c>
      <c r="N50" s="754"/>
      <c r="O50" s="751">
        <f>SUM(O28:O49)</f>
        <v>10319</v>
      </c>
      <c r="P50" s="751">
        <f>SUM(P28:P49)</f>
        <v>1331.0990000000002</v>
      </c>
    </row>
    <row r="53" spans="2:16" ht="21">
      <c r="B53" s="743" t="s">
        <v>792</v>
      </c>
    </row>
    <row r="55" spans="2:16" ht="21">
      <c r="B55" s="743" t="s">
        <v>791</v>
      </c>
      <c r="C55" s="744"/>
      <c r="E55" s="744"/>
      <c r="F55" s="744"/>
      <c r="H55" s="743" t="s">
        <v>707</v>
      </c>
    </row>
    <row r="56" spans="2:16">
      <c r="B56" s="826" t="s">
        <v>686</v>
      </c>
      <c r="C56" s="826"/>
      <c r="D56" s="826"/>
      <c r="E56" s="826"/>
      <c r="F56" s="826"/>
      <c r="H56" s="12" t="s">
        <v>694</v>
      </c>
      <c r="M56" s="12" t="s">
        <v>695</v>
      </c>
    </row>
    <row r="57" spans="2:16" ht="45">
      <c r="B57" s="756" t="s">
        <v>62</v>
      </c>
      <c r="C57" s="756" t="s">
        <v>687</v>
      </c>
      <c r="D57" s="756" t="s">
        <v>688</v>
      </c>
      <c r="E57" s="756" t="s">
        <v>690</v>
      </c>
      <c r="F57" s="756" t="s">
        <v>689</v>
      </c>
      <c r="H57" s="756" t="s">
        <v>691</v>
      </c>
      <c r="I57" s="756" t="s">
        <v>692</v>
      </c>
      <c r="J57" s="756" t="s">
        <v>693</v>
      </c>
      <c r="K57" s="756" t="s">
        <v>687</v>
      </c>
      <c r="M57" s="756" t="s">
        <v>691</v>
      </c>
      <c r="N57" s="756" t="s">
        <v>692</v>
      </c>
      <c r="O57" s="756" t="s">
        <v>693</v>
      </c>
      <c r="P57" s="756" t="s">
        <v>687</v>
      </c>
    </row>
    <row r="58" spans="2:16" ht="18">
      <c r="B58" s="756"/>
      <c r="C58" s="756" t="s">
        <v>697</v>
      </c>
      <c r="D58" s="756" t="s">
        <v>698</v>
      </c>
      <c r="E58" s="756" t="s">
        <v>699</v>
      </c>
      <c r="F58" s="756" t="s">
        <v>700</v>
      </c>
      <c r="H58" s="756"/>
      <c r="I58" s="756" t="s">
        <v>701</v>
      </c>
      <c r="J58" s="756" t="s">
        <v>702</v>
      </c>
      <c r="K58" s="756" t="s">
        <v>703</v>
      </c>
      <c r="M58" s="756"/>
      <c r="N58" s="756" t="s">
        <v>704</v>
      </c>
      <c r="O58" s="756" t="s">
        <v>705</v>
      </c>
      <c r="P58" s="756" t="s">
        <v>706</v>
      </c>
    </row>
    <row r="59" spans="2:16" ht="15.75" customHeight="1">
      <c r="B59" s="742" t="s">
        <v>781</v>
      </c>
      <c r="C59" s="750">
        <f>+K82</f>
        <v>246.57000000000002</v>
      </c>
      <c r="D59" s="748"/>
      <c r="E59" s="741"/>
      <c r="F59" s="741"/>
      <c r="H59" s="741"/>
      <c r="I59" s="741"/>
      <c r="J59" s="741"/>
      <c r="K59" s="741"/>
      <c r="M59" s="741"/>
      <c r="N59" s="741"/>
      <c r="O59" s="741"/>
      <c r="P59" s="741"/>
    </row>
    <row r="60" spans="2:16">
      <c r="B60" s="742">
        <v>42370</v>
      </c>
      <c r="C60" s="751">
        <f>$P$82</f>
        <v>106.53599999999999</v>
      </c>
      <c r="D60" s="752">
        <f>C60-$C$59</f>
        <v>-140.03400000000005</v>
      </c>
      <c r="E60" s="741">
        <v>0.74132159519639595</v>
      </c>
      <c r="F60" s="749">
        <f t="shared" ref="F60:F71" si="5">D60*E60</f>
        <v>-103.81022826173215</v>
      </c>
      <c r="H60" s="741" t="s">
        <v>782</v>
      </c>
      <c r="I60" s="741">
        <v>7.0000000000000007E-2</v>
      </c>
      <c r="J60" s="741">
        <v>751</v>
      </c>
      <c r="K60" s="741">
        <f>I60*J60</f>
        <v>52.570000000000007</v>
      </c>
      <c r="M60" s="741" t="s">
        <v>786</v>
      </c>
      <c r="N60" s="741">
        <v>2.9000000000000001E-2</v>
      </c>
      <c r="O60" s="741">
        <v>751</v>
      </c>
      <c r="P60" s="741">
        <f>N60*O60</f>
        <v>21.779</v>
      </c>
    </row>
    <row r="61" spans="2:16">
      <c r="B61" s="742">
        <v>42401</v>
      </c>
      <c r="C61" s="751">
        <f>$P$82</f>
        <v>106.53599999999999</v>
      </c>
      <c r="D61" s="752">
        <f>C61-$C$59</f>
        <v>-140.03400000000005</v>
      </c>
      <c r="E61" s="741">
        <v>0.74132159519639595</v>
      </c>
      <c r="F61" s="749">
        <f t="shared" si="5"/>
        <v>-103.81022826173215</v>
      </c>
      <c r="H61" s="741" t="s">
        <v>783</v>
      </c>
      <c r="I61" s="741">
        <v>0.1</v>
      </c>
      <c r="J61" s="741">
        <v>694</v>
      </c>
      <c r="K61" s="741">
        <f t="shared" ref="K61:K64" si="6">I61*J61</f>
        <v>69.400000000000006</v>
      </c>
      <c r="M61" s="741" t="s">
        <v>787</v>
      </c>
      <c r="N61" s="741">
        <v>3.9E-2</v>
      </c>
      <c r="O61" s="741">
        <v>694</v>
      </c>
      <c r="P61" s="741">
        <f t="shared" ref="P61:P64" si="7">N61*O61</f>
        <v>27.065999999999999</v>
      </c>
    </row>
    <row r="62" spans="2:16">
      <c r="B62" s="742">
        <v>42430</v>
      </c>
      <c r="C62" s="751">
        <f t="shared" ref="C62:C71" si="8">$P$82</f>
        <v>106.53599999999999</v>
      </c>
      <c r="D62" s="752">
        <f t="shared" ref="D62:D71" si="9">C62-$C$59</f>
        <v>-140.03400000000005</v>
      </c>
      <c r="E62" s="741">
        <v>0.74132159519639595</v>
      </c>
      <c r="F62" s="749">
        <f t="shared" si="5"/>
        <v>-103.81022826173215</v>
      </c>
      <c r="H62" s="741" t="s">
        <v>784</v>
      </c>
      <c r="I62" s="741">
        <v>0.2</v>
      </c>
      <c r="J62" s="741">
        <v>405</v>
      </c>
      <c r="K62" s="741">
        <f t="shared" si="6"/>
        <v>81</v>
      </c>
      <c r="M62" s="741" t="s">
        <v>788</v>
      </c>
      <c r="N62" s="741">
        <v>9.0999999999999998E-2</v>
      </c>
      <c r="O62" s="741">
        <v>405</v>
      </c>
      <c r="P62" s="741">
        <f t="shared" si="7"/>
        <v>36.854999999999997</v>
      </c>
    </row>
    <row r="63" spans="2:16">
      <c r="B63" s="742">
        <v>42461</v>
      </c>
      <c r="C63" s="751">
        <f t="shared" si="8"/>
        <v>106.53599999999999</v>
      </c>
      <c r="D63" s="752">
        <f t="shared" si="9"/>
        <v>-140.03400000000005</v>
      </c>
      <c r="E63" s="741">
        <v>0.74132159519639595</v>
      </c>
      <c r="F63" s="749">
        <f t="shared" si="5"/>
        <v>-103.81022826173215</v>
      </c>
      <c r="H63" s="741" t="s">
        <v>785</v>
      </c>
      <c r="I63" s="741">
        <v>0.2</v>
      </c>
      <c r="J63" s="741">
        <v>68</v>
      </c>
      <c r="K63" s="741">
        <f t="shared" si="6"/>
        <v>13.600000000000001</v>
      </c>
      <c r="M63" s="741" t="s">
        <v>789</v>
      </c>
      <c r="N63" s="741">
        <v>0.152</v>
      </c>
      <c r="O63" s="741">
        <v>68</v>
      </c>
      <c r="P63" s="741">
        <f t="shared" si="7"/>
        <v>10.336</v>
      </c>
    </row>
    <row r="64" spans="2:16">
      <c r="B64" s="742">
        <v>42491</v>
      </c>
      <c r="C64" s="751">
        <f t="shared" si="8"/>
        <v>106.53599999999999</v>
      </c>
      <c r="D64" s="752">
        <f t="shared" si="9"/>
        <v>-140.03400000000005</v>
      </c>
      <c r="E64" s="741">
        <v>0.74132159519639595</v>
      </c>
      <c r="F64" s="749">
        <f t="shared" si="5"/>
        <v>-103.81022826173215</v>
      </c>
      <c r="H64" s="741" t="s">
        <v>785</v>
      </c>
      <c r="I64" s="741">
        <v>0.2</v>
      </c>
      <c r="J64" s="741">
        <v>150</v>
      </c>
      <c r="K64" s="741">
        <f t="shared" si="6"/>
        <v>30</v>
      </c>
      <c r="M64" s="741" t="s">
        <v>786</v>
      </c>
      <c r="N64" s="741">
        <v>7.0000000000000007E-2</v>
      </c>
      <c r="O64" s="741">
        <v>150</v>
      </c>
      <c r="P64" s="741">
        <f t="shared" si="7"/>
        <v>10.500000000000002</v>
      </c>
    </row>
    <row r="65" spans="2:16">
      <c r="B65" s="742">
        <v>42522</v>
      </c>
      <c r="C65" s="751">
        <f t="shared" si="8"/>
        <v>106.53599999999999</v>
      </c>
      <c r="D65" s="752">
        <f t="shared" si="9"/>
        <v>-140.03400000000005</v>
      </c>
      <c r="E65" s="741">
        <v>0.74132159519639595</v>
      </c>
      <c r="F65" s="749">
        <f t="shared" si="5"/>
        <v>-103.81022826173215</v>
      </c>
      <c r="H65" s="741"/>
      <c r="I65" s="741"/>
      <c r="J65" s="741"/>
      <c r="K65" s="741"/>
      <c r="M65" s="741"/>
      <c r="N65" s="741"/>
      <c r="O65" s="741"/>
      <c r="P65" s="741"/>
    </row>
    <row r="66" spans="2:16">
      <c r="B66" s="742">
        <v>42552</v>
      </c>
      <c r="C66" s="751">
        <f t="shared" si="8"/>
        <v>106.53599999999999</v>
      </c>
      <c r="D66" s="752">
        <f t="shared" si="9"/>
        <v>-140.03400000000005</v>
      </c>
      <c r="E66" s="741">
        <v>0.74132159519639595</v>
      </c>
      <c r="F66" s="749">
        <f t="shared" si="5"/>
        <v>-103.81022826173215</v>
      </c>
      <c r="H66" s="741"/>
      <c r="I66" s="741"/>
      <c r="J66" s="741"/>
      <c r="K66" s="741"/>
      <c r="M66" s="741"/>
      <c r="N66" s="741"/>
      <c r="O66" s="741"/>
      <c r="P66" s="741"/>
    </row>
    <row r="67" spans="2:16">
      <c r="B67" s="742">
        <v>42583</v>
      </c>
      <c r="C67" s="751">
        <f t="shared" si="8"/>
        <v>106.53599999999999</v>
      </c>
      <c r="D67" s="752">
        <f t="shared" si="9"/>
        <v>-140.03400000000005</v>
      </c>
      <c r="E67" s="741">
        <v>0.74132159519639595</v>
      </c>
      <c r="F67" s="749">
        <f t="shared" si="5"/>
        <v>-103.81022826173215</v>
      </c>
      <c r="H67" s="741"/>
      <c r="I67" s="741"/>
      <c r="J67" s="741"/>
      <c r="K67" s="741"/>
      <c r="M67" s="741"/>
      <c r="N67" s="741"/>
      <c r="O67" s="741"/>
      <c r="P67" s="741"/>
    </row>
    <row r="68" spans="2:16">
      <c r="B68" s="742">
        <v>42614</v>
      </c>
      <c r="C68" s="751">
        <f t="shared" si="8"/>
        <v>106.53599999999999</v>
      </c>
      <c r="D68" s="752">
        <f t="shared" si="9"/>
        <v>-140.03400000000005</v>
      </c>
      <c r="E68" s="741">
        <v>0.74132159519639595</v>
      </c>
      <c r="F68" s="749">
        <f t="shared" si="5"/>
        <v>-103.81022826173215</v>
      </c>
      <c r="H68" s="741"/>
      <c r="I68" s="741"/>
      <c r="J68" s="741"/>
      <c r="K68" s="741"/>
      <c r="M68" s="741"/>
      <c r="N68" s="741"/>
      <c r="O68" s="741"/>
      <c r="P68" s="741"/>
    </row>
    <row r="69" spans="2:16">
      <c r="B69" s="742">
        <v>42644</v>
      </c>
      <c r="C69" s="751">
        <f t="shared" si="8"/>
        <v>106.53599999999999</v>
      </c>
      <c r="D69" s="752">
        <f t="shared" si="9"/>
        <v>-140.03400000000005</v>
      </c>
      <c r="E69" s="741">
        <v>0.74132159519639595</v>
      </c>
      <c r="F69" s="749">
        <f t="shared" si="5"/>
        <v>-103.81022826173215</v>
      </c>
      <c r="H69" s="741"/>
      <c r="I69" s="741"/>
      <c r="J69" s="741"/>
      <c r="K69" s="741"/>
      <c r="M69" s="741"/>
      <c r="N69" s="741"/>
      <c r="O69" s="741"/>
      <c r="P69" s="741"/>
    </row>
    <row r="70" spans="2:16">
      <c r="B70" s="742">
        <v>42675</v>
      </c>
      <c r="C70" s="751">
        <f t="shared" si="8"/>
        <v>106.53599999999999</v>
      </c>
      <c r="D70" s="752">
        <f t="shared" si="9"/>
        <v>-140.03400000000005</v>
      </c>
      <c r="E70" s="741">
        <v>0.74132159519639595</v>
      </c>
      <c r="F70" s="749">
        <f t="shared" si="5"/>
        <v>-103.81022826173215</v>
      </c>
      <c r="H70" s="741"/>
      <c r="I70" s="741"/>
      <c r="J70" s="741"/>
      <c r="K70" s="741"/>
      <c r="M70" s="741"/>
      <c r="N70" s="741"/>
      <c r="O70" s="741"/>
      <c r="P70" s="741"/>
    </row>
    <row r="71" spans="2:16">
      <c r="B71" s="742">
        <v>42705</v>
      </c>
      <c r="C71" s="751">
        <f t="shared" si="8"/>
        <v>106.53599999999999</v>
      </c>
      <c r="D71" s="752">
        <f t="shared" si="9"/>
        <v>-140.03400000000005</v>
      </c>
      <c r="E71" s="741">
        <v>0.74132159519639595</v>
      </c>
      <c r="F71" s="749">
        <f t="shared" si="5"/>
        <v>-103.81022826173215</v>
      </c>
      <c r="H71" s="741"/>
      <c r="I71" s="741"/>
      <c r="J71" s="741"/>
      <c r="K71" s="741"/>
      <c r="M71" s="741"/>
      <c r="N71" s="741"/>
      <c r="O71" s="741"/>
      <c r="P71" s="741"/>
    </row>
    <row r="72" spans="2:16">
      <c r="B72" s="753" t="s">
        <v>26</v>
      </c>
      <c r="C72" s="754"/>
      <c r="D72" s="754"/>
      <c r="E72" s="754"/>
      <c r="F72" s="755">
        <f>SUM(F60:F71)</f>
        <v>-1245.7227391407857</v>
      </c>
      <c r="H72" s="741"/>
      <c r="I72" s="741"/>
      <c r="J72" s="741"/>
      <c r="K72" s="741"/>
      <c r="M72" s="741"/>
      <c r="N72" s="741"/>
      <c r="O72" s="741"/>
      <c r="P72" s="741"/>
    </row>
    <row r="73" spans="2:16">
      <c r="B73" s="742" t="s">
        <v>778</v>
      </c>
      <c r="C73" s="741"/>
      <c r="D73" s="741"/>
      <c r="E73" s="741"/>
      <c r="F73" s="741">
        <f>+F72</f>
        <v>-1245.7227391407857</v>
      </c>
      <c r="H73" s="741"/>
      <c r="I73" s="741"/>
      <c r="J73" s="741"/>
      <c r="K73" s="741"/>
      <c r="M73" s="741"/>
      <c r="N73" s="741"/>
      <c r="O73" s="741"/>
      <c r="P73" s="741"/>
    </row>
    <row r="74" spans="2:16">
      <c r="B74" s="742" t="s">
        <v>779</v>
      </c>
      <c r="C74" s="741"/>
      <c r="D74" s="741"/>
      <c r="E74" s="741"/>
      <c r="F74" s="741">
        <f>+F72</f>
        <v>-1245.7227391407857</v>
      </c>
      <c r="H74" s="741"/>
      <c r="I74" s="741"/>
      <c r="J74" s="741"/>
      <c r="K74" s="741"/>
      <c r="M74" s="741"/>
      <c r="N74" s="741"/>
      <c r="O74" s="741"/>
      <c r="P74" s="741"/>
    </row>
    <row r="75" spans="2:16">
      <c r="B75" s="742" t="s">
        <v>780</v>
      </c>
      <c r="C75" s="741"/>
      <c r="D75" s="741"/>
      <c r="E75" s="741"/>
      <c r="F75" s="741">
        <f>+F72</f>
        <v>-1245.7227391407857</v>
      </c>
      <c r="H75" s="741"/>
      <c r="I75" s="741"/>
      <c r="J75" s="741"/>
      <c r="K75" s="741"/>
      <c r="M75" s="741"/>
      <c r="N75" s="741"/>
      <c r="O75" s="741"/>
      <c r="P75" s="741"/>
    </row>
    <row r="76" spans="2:16">
      <c r="B76" s="742" t="s">
        <v>790</v>
      </c>
      <c r="C76" s="741"/>
      <c r="D76" s="741"/>
      <c r="E76" s="741"/>
      <c r="F76" s="741">
        <f>+F72</f>
        <v>-1245.7227391407857</v>
      </c>
      <c r="H76" s="741"/>
      <c r="I76" s="741"/>
      <c r="J76" s="741"/>
      <c r="K76" s="741"/>
      <c r="M76" s="741"/>
      <c r="N76" s="741"/>
      <c r="O76" s="741"/>
      <c r="P76" s="741"/>
    </row>
    <row r="77" spans="2:16">
      <c r="H77" s="741"/>
      <c r="I77" s="741"/>
      <c r="J77" s="741"/>
      <c r="K77" s="741"/>
      <c r="M77" s="741"/>
      <c r="N77" s="741"/>
      <c r="O77" s="741"/>
      <c r="P77" s="741"/>
    </row>
    <row r="78" spans="2:16">
      <c r="H78" s="741"/>
      <c r="I78" s="741"/>
      <c r="J78" s="741"/>
      <c r="K78" s="741"/>
      <c r="M78" s="741"/>
      <c r="N78" s="741"/>
      <c r="O78" s="741"/>
      <c r="P78" s="741"/>
    </row>
    <row r="79" spans="2:16">
      <c r="H79" s="741"/>
      <c r="I79" s="741"/>
      <c r="J79" s="741"/>
      <c r="K79" s="741"/>
      <c r="M79" s="741"/>
      <c r="N79" s="741"/>
      <c r="O79" s="741"/>
      <c r="P79" s="741"/>
    </row>
    <row r="80" spans="2:16">
      <c r="H80" s="741"/>
      <c r="I80" s="741"/>
      <c r="J80" s="741"/>
      <c r="K80" s="741"/>
      <c r="M80" s="741"/>
      <c r="N80" s="741"/>
      <c r="O80" s="741"/>
      <c r="P80" s="741"/>
    </row>
    <row r="81" spans="2:16">
      <c r="H81" s="741"/>
      <c r="I81" s="741"/>
      <c r="J81" s="741"/>
      <c r="K81" s="741"/>
      <c r="M81" s="741"/>
      <c r="N81" s="741"/>
      <c r="O81" s="741"/>
      <c r="P81" s="741"/>
    </row>
    <row r="82" spans="2:16">
      <c r="H82" s="753" t="s">
        <v>26</v>
      </c>
      <c r="I82" s="754"/>
      <c r="J82" s="750">
        <f>SUM(J60:J81)</f>
        <v>2068</v>
      </c>
      <c r="K82" s="750">
        <f>SUM(K60:K81)</f>
        <v>246.57000000000002</v>
      </c>
      <c r="M82" s="753" t="s">
        <v>26</v>
      </c>
      <c r="N82" s="754"/>
      <c r="O82" s="751">
        <f>SUM(O60:O81)</f>
        <v>2068</v>
      </c>
      <c r="P82" s="751">
        <f>SUM(P60:P81)</f>
        <v>106.53599999999999</v>
      </c>
    </row>
    <row r="85" spans="2:16" ht="21">
      <c r="B85" s="743" t="s">
        <v>793</v>
      </c>
    </row>
    <row r="87" spans="2:16" ht="21">
      <c r="B87" s="743" t="s">
        <v>794</v>
      </c>
      <c r="C87" s="744"/>
      <c r="E87" s="744"/>
      <c r="F87" s="744"/>
      <c r="H87" s="743" t="s">
        <v>707</v>
      </c>
    </row>
    <row r="88" spans="2:16">
      <c r="B88" s="826" t="s">
        <v>686</v>
      </c>
      <c r="C88" s="826"/>
      <c r="D88" s="826"/>
      <c r="E88" s="826"/>
      <c r="F88" s="826"/>
      <c r="H88" s="12" t="s">
        <v>694</v>
      </c>
      <c r="M88" s="12" t="s">
        <v>695</v>
      </c>
    </row>
    <row r="89" spans="2:16" ht="45">
      <c r="B89" s="756" t="s">
        <v>62</v>
      </c>
      <c r="C89" s="756" t="s">
        <v>687</v>
      </c>
      <c r="D89" s="756" t="s">
        <v>688</v>
      </c>
      <c r="E89" s="756" t="s">
        <v>690</v>
      </c>
      <c r="F89" s="756" t="s">
        <v>689</v>
      </c>
      <c r="H89" s="756" t="s">
        <v>691</v>
      </c>
      <c r="I89" s="756" t="s">
        <v>692</v>
      </c>
      <c r="J89" s="756" t="s">
        <v>693</v>
      </c>
      <c r="K89" s="756" t="s">
        <v>687</v>
      </c>
      <c r="M89" s="756" t="s">
        <v>691</v>
      </c>
      <c r="N89" s="756" t="s">
        <v>692</v>
      </c>
      <c r="O89" s="756" t="s">
        <v>693</v>
      </c>
      <c r="P89" s="756" t="s">
        <v>687</v>
      </c>
    </row>
    <row r="90" spans="2:16" ht="18">
      <c r="B90" s="756"/>
      <c r="C90" s="756" t="s">
        <v>697</v>
      </c>
      <c r="D90" s="756" t="s">
        <v>698</v>
      </c>
      <c r="E90" s="756" t="s">
        <v>699</v>
      </c>
      <c r="F90" s="756" t="s">
        <v>700</v>
      </c>
      <c r="H90" s="756"/>
      <c r="I90" s="756" t="s">
        <v>701</v>
      </c>
      <c r="J90" s="756" t="s">
        <v>702</v>
      </c>
      <c r="K90" s="756" t="s">
        <v>703</v>
      </c>
      <c r="M90" s="756"/>
      <c r="N90" s="756" t="s">
        <v>704</v>
      </c>
      <c r="O90" s="756" t="s">
        <v>705</v>
      </c>
      <c r="P90" s="756" t="s">
        <v>706</v>
      </c>
    </row>
    <row r="91" spans="2:16" ht="15.75" customHeight="1">
      <c r="B91" s="742" t="s">
        <v>781</v>
      </c>
      <c r="C91" s="750">
        <f>+K114</f>
        <v>474.05</v>
      </c>
      <c r="D91" s="748"/>
      <c r="E91" s="741"/>
      <c r="F91" s="741"/>
      <c r="H91" s="741"/>
      <c r="I91" s="741"/>
      <c r="J91" s="741"/>
      <c r="K91" s="741"/>
      <c r="M91" s="741"/>
      <c r="N91" s="741"/>
      <c r="O91" s="741"/>
      <c r="P91" s="741"/>
    </row>
    <row r="92" spans="2:16">
      <c r="B92" s="742">
        <v>43132</v>
      </c>
      <c r="C92" s="751">
        <f>$P$114</f>
        <v>251.91699999999997</v>
      </c>
      <c r="D92" s="752">
        <f>C92-$C$91</f>
        <v>-222.13300000000004</v>
      </c>
      <c r="E92" s="741">
        <v>0.77543905030818505</v>
      </c>
      <c r="F92" s="749">
        <f>D92*E92</f>
        <v>-172.2506025621081</v>
      </c>
      <c r="H92" s="741" t="s">
        <v>795</v>
      </c>
      <c r="I92" s="741">
        <v>7.0000000000000007E-2</v>
      </c>
      <c r="J92" s="741">
        <v>2140</v>
      </c>
      <c r="K92" s="741">
        <f>I92*J92</f>
        <v>149.80000000000001</v>
      </c>
      <c r="M92" s="741" t="s">
        <v>798</v>
      </c>
      <c r="N92" s="741">
        <v>3.9E-2</v>
      </c>
      <c r="O92" s="741">
        <v>2140</v>
      </c>
      <c r="P92" s="741">
        <f>N92*O92</f>
        <v>83.46</v>
      </c>
    </row>
    <row r="93" spans="2:16">
      <c r="B93" s="742">
        <v>43160</v>
      </c>
      <c r="C93" s="751">
        <f>$P$114</f>
        <v>251.91699999999997</v>
      </c>
      <c r="D93" s="752">
        <f>C93-$C$91</f>
        <v>-222.13300000000004</v>
      </c>
      <c r="E93" s="741">
        <v>0.77543905030818505</v>
      </c>
      <c r="F93" s="749">
        <f>D93*E93</f>
        <v>-172.2506025621081</v>
      </c>
      <c r="H93" s="741" t="s">
        <v>795</v>
      </c>
      <c r="I93" s="741">
        <v>0.1</v>
      </c>
      <c r="J93" s="741">
        <v>2716</v>
      </c>
      <c r="K93" s="741">
        <f t="shared" ref="K93:K95" si="10">I93*J93</f>
        <v>271.60000000000002</v>
      </c>
      <c r="M93" s="741" t="s">
        <v>799</v>
      </c>
      <c r="N93" s="741">
        <v>5.0999999999999997E-2</v>
      </c>
      <c r="O93" s="741">
        <v>2716</v>
      </c>
      <c r="P93" s="741">
        <f t="shared" ref="P93:P95" si="11">N93*O93</f>
        <v>138.51599999999999</v>
      </c>
    </row>
    <row r="94" spans="2:16">
      <c r="B94" s="742">
        <v>43191</v>
      </c>
      <c r="C94" s="751">
        <f t="shared" ref="C94:C102" si="12">$P$114</f>
        <v>251.91699999999997</v>
      </c>
      <c r="D94" s="752">
        <f t="shared" ref="D94:D102" si="13">C94-$C$91</f>
        <v>-222.13300000000004</v>
      </c>
      <c r="E94" s="741">
        <v>0.77543905030818505</v>
      </c>
      <c r="F94" s="749">
        <f t="shared" ref="F94:F102" si="14">D94*E94</f>
        <v>-172.2506025621081</v>
      </c>
      <c r="H94" s="741" t="s">
        <v>796</v>
      </c>
      <c r="I94" s="741">
        <v>0.15</v>
      </c>
      <c r="J94" s="741">
        <v>151</v>
      </c>
      <c r="K94" s="741">
        <f t="shared" si="10"/>
        <v>22.65</v>
      </c>
      <c r="M94" s="741" t="s">
        <v>800</v>
      </c>
      <c r="N94" s="741">
        <v>9.0999999999999998E-2</v>
      </c>
      <c r="O94" s="741">
        <v>151</v>
      </c>
      <c r="P94" s="741">
        <f t="shared" si="11"/>
        <v>13.741</v>
      </c>
    </row>
    <row r="95" spans="2:16">
      <c r="B95" s="742">
        <v>43221</v>
      </c>
      <c r="C95" s="751">
        <f t="shared" si="12"/>
        <v>251.91699999999997</v>
      </c>
      <c r="D95" s="752">
        <f t="shared" si="13"/>
        <v>-222.13300000000004</v>
      </c>
      <c r="E95" s="741">
        <v>0.77543905030818505</v>
      </c>
      <c r="F95" s="749">
        <f t="shared" si="14"/>
        <v>-172.2506025621081</v>
      </c>
      <c r="H95" s="741" t="s">
        <v>797</v>
      </c>
      <c r="I95" s="741">
        <v>0.25</v>
      </c>
      <c r="J95" s="741">
        <v>120</v>
      </c>
      <c r="K95" s="741">
        <f t="shared" si="10"/>
        <v>30</v>
      </c>
      <c r="M95" s="741" t="s">
        <v>801</v>
      </c>
      <c r="N95" s="741">
        <v>0.13500000000000001</v>
      </c>
      <c r="O95" s="741">
        <v>120</v>
      </c>
      <c r="P95" s="741">
        <f t="shared" si="11"/>
        <v>16.200000000000003</v>
      </c>
    </row>
    <row r="96" spans="2:16">
      <c r="B96" s="742">
        <v>43252</v>
      </c>
      <c r="C96" s="751">
        <f t="shared" si="12"/>
        <v>251.91699999999997</v>
      </c>
      <c r="D96" s="752">
        <f t="shared" si="13"/>
        <v>-222.13300000000004</v>
      </c>
      <c r="E96" s="741">
        <v>0.77543905030818505</v>
      </c>
      <c r="F96" s="749">
        <f t="shared" si="14"/>
        <v>-172.2506025621081</v>
      </c>
      <c r="H96" s="741"/>
      <c r="I96" s="741"/>
      <c r="J96" s="741"/>
      <c r="K96" s="741"/>
      <c r="M96" s="741"/>
      <c r="N96" s="741"/>
      <c r="O96" s="741"/>
      <c r="P96" s="741"/>
    </row>
    <row r="97" spans="2:16">
      <c r="B97" s="742">
        <v>43282</v>
      </c>
      <c r="C97" s="751">
        <f t="shared" si="12"/>
        <v>251.91699999999997</v>
      </c>
      <c r="D97" s="752">
        <f t="shared" si="13"/>
        <v>-222.13300000000004</v>
      </c>
      <c r="E97" s="741">
        <v>0.77543905030818505</v>
      </c>
      <c r="F97" s="749">
        <f t="shared" si="14"/>
        <v>-172.2506025621081</v>
      </c>
      <c r="H97" s="741"/>
      <c r="I97" s="741"/>
      <c r="J97" s="741"/>
      <c r="K97" s="741"/>
      <c r="M97" s="741"/>
      <c r="N97" s="741"/>
      <c r="O97" s="741"/>
      <c r="P97" s="741"/>
    </row>
    <row r="98" spans="2:16">
      <c r="B98" s="742">
        <v>43313</v>
      </c>
      <c r="C98" s="751">
        <f t="shared" si="12"/>
        <v>251.91699999999997</v>
      </c>
      <c r="D98" s="752">
        <f t="shared" si="13"/>
        <v>-222.13300000000004</v>
      </c>
      <c r="E98" s="741">
        <v>0.77543905030818505</v>
      </c>
      <c r="F98" s="749">
        <f t="shared" si="14"/>
        <v>-172.2506025621081</v>
      </c>
      <c r="H98" s="741"/>
      <c r="I98" s="741"/>
      <c r="J98" s="741"/>
      <c r="K98" s="741"/>
      <c r="M98" s="741"/>
      <c r="N98" s="741"/>
      <c r="O98" s="741"/>
      <c r="P98" s="741"/>
    </row>
    <row r="99" spans="2:16">
      <c r="B99" s="742">
        <v>43344</v>
      </c>
      <c r="C99" s="751">
        <f t="shared" si="12"/>
        <v>251.91699999999997</v>
      </c>
      <c r="D99" s="752">
        <f t="shared" si="13"/>
        <v>-222.13300000000004</v>
      </c>
      <c r="E99" s="741">
        <v>0.77543905030818505</v>
      </c>
      <c r="F99" s="749">
        <f t="shared" si="14"/>
        <v>-172.2506025621081</v>
      </c>
      <c r="H99" s="741"/>
      <c r="I99" s="741"/>
      <c r="J99" s="741"/>
      <c r="K99" s="741"/>
      <c r="M99" s="741"/>
      <c r="N99" s="741"/>
      <c r="O99" s="741"/>
      <c r="P99" s="741"/>
    </row>
    <row r="100" spans="2:16">
      <c r="B100" s="742">
        <v>43374</v>
      </c>
      <c r="C100" s="751">
        <f t="shared" si="12"/>
        <v>251.91699999999997</v>
      </c>
      <c r="D100" s="752">
        <f t="shared" si="13"/>
        <v>-222.13300000000004</v>
      </c>
      <c r="E100" s="741">
        <v>0.77543905030818505</v>
      </c>
      <c r="F100" s="749">
        <f t="shared" si="14"/>
        <v>-172.2506025621081</v>
      </c>
      <c r="H100" s="741"/>
      <c r="I100" s="741"/>
      <c r="J100" s="741"/>
      <c r="K100" s="741"/>
      <c r="M100" s="741"/>
      <c r="N100" s="741"/>
      <c r="O100" s="741"/>
      <c r="P100" s="741"/>
    </row>
    <row r="101" spans="2:16">
      <c r="B101" s="742">
        <v>43405</v>
      </c>
      <c r="C101" s="751">
        <f t="shared" si="12"/>
        <v>251.91699999999997</v>
      </c>
      <c r="D101" s="752">
        <f t="shared" si="13"/>
        <v>-222.13300000000004</v>
      </c>
      <c r="E101" s="741">
        <v>0.77543905030818505</v>
      </c>
      <c r="F101" s="749">
        <f t="shared" si="14"/>
        <v>-172.2506025621081</v>
      </c>
      <c r="H101" s="741"/>
      <c r="I101" s="741"/>
      <c r="J101" s="741"/>
      <c r="K101" s="741"/>
      <c r="M101" s="741"/>
      <c r="N101" s="741"/>
      <c r="O101" s="741"/>
      <c r="P101" s="741"/>
    </row>
    <row r="102" spans="2:16">
      <c r="B102" s="742">
        <v>43435</v>
      </c>
      <c r="C102" s="751">
        <f t="shared" si="12"/>
        <v>251.91699999999997</v>
      </c>
      <c r="D102" s="752">
        <f t="shared" si="13"/>
        <v>-222.13300000000004</v>
      </c>
      <c r="E102" s="741">
        <v>0.77543905030818505</v>
      </c>
      <c r="F102" s="749">
        <f t="shared" si="14"/>
        <v>-172.2506025621081</v>
      </c>
      <c r="H102" s="741"/>
      <c r="I102" s="741"/>
      <c r="J102" s="741"/>
      <c r="K102" s="741"/>
      <c r="M102" s="741"/>
      <c r="N102" s="741"/>
      <c r="O102" s="741"/>
      <c r="P102" s="741"/>
    </row>
    <row r="103" spans="2:16">
      <c r="B103" s="742"/>
      <c r="C103" s="751"/>
      <c r="D103" s="752"/>
      <c r="E103" s="741"/>
      <c r="F103" s="749"/>
      <c r="H103" s="741"/>
      <c r="I103" s="741"/>
      <c r="J103" s="741"/>
      <c r="K103" s="741"/>
      <c r="M103" s="741"/>
      <c r="N103" s="741"/>
      <c r="O103" s="741"/>
      <c r="P103" s="741"/>
    </row>
    <row r="104" spans="2:16">
      <c r="B104" s="753" t="s">
        <v>26</v>
      </c>
      <c r="C104" s="754"/>
      <c r="D104" s="754"/>
      <c r="E104" s="754"/>
      <c r="F104" s="755">
        <f>SUM(F92:F103)</f>
        <v>-1894.7566281831887</v>
      </c>
      <c r="H104" s="741"/>
      <c r="I104" s="741"/>
      <c r="J104" s="741"/>
      <c r="K104" s="741"/>
      <c r="M104" s="741"/>
      <c r="N104" s="741"/>
      <c r="O104" s="741"/>
      <c r="P104" s="741"/>
    </row>
    <row r="105" spans="2:16">
      <c r="B105" s="742" t="s">
        <v>780</v>
      </c>
      <c r="C105" s="741"/>
      <c r="D105" s="741"/>
      <c r="E105" s="741"/>
      <c r="F105" s="741">
        <f>+F104/11*12</f>
        <v>-2067.007230745297</v>
      </c>
      <c r="H105" s="741"/>
      <c r="I105" s="741"/>
      <c r="J105" s="741"/>
      <c r="K105" s="741"/>
      <c r="M105" s="741"/>
      <c r="N105" s="741"/>
      <c r="O105" s="741"/>
      <c r="P105" s="741"/>
    </row>
    <row r="106" spans="2:16">
      <c r="B106" s="742" t="s">
        <v>790</v>
      </c>
      <c r="C106" s="741"/>
      <c r="D106" s="741"/>
      <c r="E106" s="741"/>
      <c r="F106" s="741">
        <f>+F105</f>
        <v>-2067.007230745297</v>
      </c>
      <c r="H106" s="741"/>
      <c r="I106" s="741"/>
      <c r="J106" s="741"/>
      <c r="K106" s="741"/>
      <c r="M106" s="741"/>
      <c r="N106" s="741"/>
      <c r="O106" s="741"/>
      <c r="P106" s="741"/>
    </row>
    <row r="107" spans="2:16">
      <c r="B107" s="742" t="s">
        <v>802</v>
      </c>
      <c r="C107" s="741"/>
      <c r="D107" s="741"/>
      <c r="E107" s="741"/>
      <c r="F107" s="741">
        <f>+F106</f>
        <v>-2067.007230745297</v>
      </c>
      <c r="H107" s="741"/>
      <c r="I107" s="741"/>
      <c r="J107" s="741"/>
      <c r="K107" s="741"/>
      <c r="M107" s="741"/>
      <c r="N107" s="741"/>
      <c r="O107" s="741"/>
      <c r="P107" s="741"/>
    </row>
    <row r="108" spans="2:16">
      <c r="B108" s="742" t="s">
        <v>803</v>
      </c>
      <c r="C108" s="741"/>
      <c r="D108" s="741"/>
      <c r="E108" s="741"/>
      <c r="F108" s="741">
        <f>+F107</f>
        <v>-2067.007230745297</v>
      </c>
      <c r="H108" s="741"/>
      <c r="I108" s="741"/>
      <c r="J108" s="741"/>
      <c r="K108" s="741"/>
      <c r="M108" s="741"/>
      <c r="N108" s="741"/>
      <c r="O108" s="741"/>
      <c r="P108" s="741"/>
    </row>
    <row r="109" spans="2:16">
      <c r="H109" s="741"/>
      <c r="I109" s="741"/>
      <c r="J109" s="741"/>
      <c r="K109" s="741"/>
      <c r="M109" s="741"/>
      <c r="N109" s="741"/>
      <c r="O109" s="741"/>
      <c r="P109" s="741"/>
    </row>
    <row r="110" spans="2:16">
      <c r="H110" s="741"/>
      <c r="I110" s="741"/>
      <c r="J110" s="741"/>
      <c r="K110" s="741"/>
      <c r="M110" s="741"/>
      <c r="N110" s="741"/>
      <c r="O110" s="741"/>
      <c r="P110" s="741"/>
    </row>
    <row r="111" spans="2:16">
      <c r="H111" s="741"/>
      <c r="I111" s="741"/>
      <c r="J111" s="741"/>
      <c r="K111" s="741"/>
      <c r="M111" s="741"/>
      <c r="N111" s="741"/>
      <c r="O111" s="741"/>
      <c r="P111" s="741"/>
    </row>
    <row r="112" spans="2:16">
      <c r="H112" s="741"/>
      <c r="I112" s="741"/>
      <c r="J112" s="741"/>
      <c r="K112" s="741"/>
      <c r="M112" s="741"/>
      <c r="N112" s="741"/>
      <c r="O112" s="741"/>
      <c r="P112" s="741"/>
    </row>
    <row r="113" spans="2:16">
      <c r="H113" s="741"/>
      <c r="I113" s="741"/>
      <c r="J113" s="741"/>
      <c r="K113" s="741"/>
      <c r="M113" s="741"/>
      <c r="N113" s="741"/>
      <c r="O113" s="741"/>
      <c r="P113" s="741"/>
    </row>
    <row r="114" spans="2:16">
      <c r="H114" s="753" t="s">
        <v>26</v>
      </c>
      <c r="I114" s="754"/>
      <c r="J114" s="750">
        <f>SUM(J92:J113)</f>
        <v>5127</v>
      </c>
      <c r="K114" s="750">
        <f>SUM(K92:K113)</f>
        <v>474.05</v>
      </c>
      <c r="M114" s="753" t="s">
        <v>26</v>
      </c>
      <c r="N114" s="754"/>
      <c r="O114" s="751">
        <f>SUM(O92:O113)</f>
        <v>5127</v>
      </c>
      <c r="P114" s="751">
        <f>SUM(P92:P113)</f>
        <v>251.91699999999997</v>
      </c>
    </row>
    <row r="117" spans="2:16" ht="21">
      <c r="B117" s="743" t="s">
        <v>804</v>
      </c>
    </row>
    <row r="119" spans="2:16" ht="21">
      <c r="B119" s="743" t="s">
        <v>805</v>
      </c>
      <c r="C119" s="744"/>
      <c r="E119" s="744"/>
      <c r="F119" s="744"/>
      <c r="H119" s="743" t="s">
        <v>707</v>
      </c>
    </row>
    <row r="120" spans="2:16">
      <c r="B120" s="826" t="s">
        <v>686</v>
      </c>
      <c r="C120" s="826"/>
      <c r="D120" s="826"/>
      <c r="E120" s="826"/>
      <c r="F120" s="826"/>
      <c r="H120" s="12" t="s">
        <v>694</v>
      </c>
      <c r="M120" s="12" t="s">
        <v>695</v>
      </c>
    </row>
    <row r="121" spans="2:16" ht="45">
      <c r="B121" s="756" t="s">
        <v>62</v>
      </c>
      <c r="C121" s="756" t="s">
        <v>687</v>
      </c>
      <c r="D121" s="756" t="s">
        <v>688</v>
      </c>
      <c r="E121" s="756" t="s">
        <v>690</v>
      </c>
      <c r="F121" s="756" t="s">
        <v>689</v>
      </c>
      <c r="H121" s="756" t="s">
        <v>691</v>
      </c>
      <c r="I121" s="756" t="s">
        <v>692</v>
      </c>
      <c r="J121" s="756" t="s">
        <v>693</v>
      </c>
      <c r="K121" s="756" t="s">
        <v>687</v>
      </c>
      <c r="M121" s="756" t="s">
        <v>691</v>
      </c>
      <c r="N121" s="756" t="s">
        <v>692</v>
      </c>
      <c r="O121" s="756" t="s">
        <v>693</v>
      </c>
      <c r="P121" s="756" t="s">
        <v>687</v>
      </c>
    </row>
    <row r="122" spans="2:16" ht="18">
      <c r="B122" s="756"/>
      <c r="C122" s="756" t="s">
        <v>697</v>
      </c>
      <c r="D122" s="756" t="s">
        <v>698</v>
      </c>
      <c r="E122" s="756" t="s">
        <v>699</v>
      </c>
      <c r="F122" s="756" t="s">
        <v>700</v>
      </c>
      <c r="H122" s="756"/>
      <c r="I122" s="756" t="s">
        <v>701</v>
      </c>
      <c r="J122" s="756" t="s">
        <v>702</v>
      </c>
      <c r="K122" s="756" t="s">
        <v>703</v>
      </c>
      <c r="M122" s="756"/>
      <c r="N122" s="756" t="s">
        <v>704</v>
      </c>
      <c r="O122" s="756" t="s">
        <v>705</v>
      </c>
      <c r="P122" s="756" t="s">
        <v>706</v>
      </c>
    </row>
    <row r="123" spans="2:16">
      <c r="B123" s="742">
        <v>43101</v>
      </c>
      <c r="C123" s="750">
        <f>+K146</f>
        <v>393.6</v>
      </c>
      <c r="D123" s="748"/>
      <c r="E123" s="741"/>
      <c r="F123" s="741"/>
      <c r="H123" s="741"/>
      <c r="I123" s="741"/>
      <c r="J123" s="741"/>
      <c r="K123" s="741"/>
      <c r="M123" s="741"/>
      <c r="N123" s="741"/>
      <c r="O123" s="741"/>
      <c r="P123" s="741"/>
    </row>
    <row r="124" spans="2:16">
      <c r="B124" s="742">
        <v>43132</v>
      </c>
      <c r="C124" s="751">
        <f>$P$146</f>
        <v>246.64299999999997</v>
      </c>
      <c r="D124" s="752">
        <f>C124-$C$123</f>
        <v>-146.95700000000005</v>
      </c>
      <c r="E124" s="741">
        <v>0.77543905030818505</v>
      </c>
      <c r="F124" s="749">
        <f>D124*E124</f>
        <v>-113.95619651614</v>
      </c>
      <c r="H124" s="741" t="s">
        <v>795</v>
      </c>
      <c r="I124" s="741">
        <v>0.1</v>
      </c>
      <c r="J124" s="741">
        <v>3561</v>
      </c>
      <c r="K124" s="741">
        <f>I124*J124</f>
        <v>356.1</v>
      </c>
      <c r="M124" s="741" t="s">
        <v>799</v>
      </c>
      <c r="N124" s="741">
        <v>5.0999999999999997E-2</v>
      </c>
      <c r="O124" s="741">
        <v>3561</v>
      </c>
      <c r="P124" s="741">
        <f>N124*O124</f>
        <v>181.61099999999999</v>
      </c>
    </row>
    <row r="125" spans="2:16">
      <c r="B125" s="742">
        <v>43160</v>
      </c>
      <c r="C125" s="751">
        <f t="shared" ref="C125:C134" si="15">$P$146</f>
        <v>246.64299999999997</v>
      </c>
      <c r="D125" s="752">
        <f t="shared" ref="D125:D134" si="16">C125-$C$123</f>
        <v>-146.95700000000005</v>
      </c>
      <c r="E125" s="741">
        <v>0.77543905030818505</v>
      </c>
      <c r="F125" s="749">
        <f>D125*E125</f>
        <v>-113.95619651614</v>
      </c>
      <c r="H125" s="741" t="s">
        <v>796</v>
      </c>
      <c r="I125" s="741">
        <v>0.15</v>
      </c>
      <c r="J125" s="741">
        <v>165</v>
      </c>
      <c r="K125" s="741">
        <f t="shared" ref="K125:K126" si="17">I125*J125</f>
        <v>24.75</v>
      </c>
      <c r="M125" s="741" t="s">
        <v>800</v>
      </c>
      <c r="N125" s="741">
        <v>9.0999999999999998E-2</v>
      </c>
      <c r="O125" s="741">
        <v>277</v>
      </c>
      <c r="P125" s="741">
        <f t="shared" ref="P125:P126" si="18">N125*O125</f>
        <v>25.207000000000001</v>
      </c>
    </row>
    <row r="126" spans="2:16">
      <c r="B126" s="742">
        <v>43191</v>
      </c>
      <c r="C126" s="751">
        <f t="shared" si="15"/>
        <v>246.64299999999997</v>
      </c>
      <c r="D126" s="752">
        <f t="shared" si="16"/>
        <v>-146.95700000000005</v>
      </c>
      <c r="E126" s="741">
        <v>0.77543905030818505</v>
      </c>
      <c r="F126" s="749">
        <f t="shared" ref="F126:F134" si="19">D126*E126</f>
        <v>-113.95619651614</v>
      </c>
      <c r="H126" s="741" t="s">
        <v>797</v>
      </c>
      <c r="I126" s="741">
        <v>0.25</v>
      </c>
      <c r="J126" s="741">
        <v>51</v>
      </c>
      <c r="K126" s="741">
        <f t="shared" si="17"/>
        <v>12.75</v>
      </c>
      <c r="M126" s="741" t="s">
        <v>801</v>
      </c>
      <c r="N126" s="741">
        <v>0.13500000000000001</v>
      </c>
      <c r="O126" s="741">
        <v>295</v>
      </c>
      <c r="P126" s="741">
        <f t="shared" si="18"/>
        <v>39.825000000000003</v>
      </c>
    </row>
    <row r="127" spans="2:16">
      <c r="B127" s="742">
        <v>43221</v>
      </c>
      <c r="C127" s="751">
        <f t="shared" si="15"/>
        <v>246.64299999999997</v>
      </c>
      <c r="D127" s="752">
        <f t="shared" si="16"/>
        <v>-146.95700000000005</v>
      </c>
      <c r="E127" s="741">
        <v>0.77543905030818505</v>
      </c>
      <c r="F127" s="749">
        <f t="shared" si="19"/>
        <v>-113.95619651614</v>
      </c>
      <c r="H127" s="741"/>
      <c r="I127" s="741"/>
      <c r="J127" s="741"/>
      <c r="K127" s="741"/>
      <c r="M127" s="741"/>
      <c r="N127" s="741"/>
      <c r="O127" s="741"/>
      <c r="P127" s="741"/>
    </row>
    <row r="128" spans="2:16">
      <c r="B128" s="742">
        <v>43252</v>
      </c>
      <c r="C128" s="751">
        <f t="shared" si="15"/>
        <v>246.64299999999997</v>
      </c>
      <c r="D128" s="752">
        <f t="shared" si="16"/>
        <v>-146.95700000000005</v>
      </c>
      <c r="E128" s="741">
        <v>0.77543905030818505</v>
      </c>
      <c r="F128" s="749">
        <f t="shared" si="19"/>
        <v>-113.95619651614</v>
      </c>
      <c r="H128" s="741"/>
      <c r="I128" s="741"/>
      <c r="J128" s="741"/>
      <c r="K128" s="741"/>
      <c r="M128" s="741"/>
      <c r="N128" s="741"/>
      <c r="O128" s="741"/>
      <c r="P128" s="741"/>
    </row>
    <row r="129" spans="2:16">
      <c r="B129" s="742">
        <v>43282</v>
      </c>
      <c r="C129" s="751">
        <f t="shared" si="15"/>
        <v>246.64299999999997</v>
      </c>
      <c r="D129" s="752">
        <f t="shared" si="16"/>
        <v>-146.95700000000005</v>
      </c>
      <c r="E129" s="741">
        <v>0.77543905030818505</v>
      </c>
      <c r="F129" s="749">
        <f t="shared" si="19"/>
        <v>-113.95619651614</v>
      </c>
      <c r="H129" s="741"/>
      <c r="I129" s="741"/>
      <c r="J129" s="741"/>
      <c r="K129" s="741"/>
      <c r="M129" s="741"/>
      <c r="N129" s="741"/>
      <c r="O129" s="741"/>
      <c r="P129" s="741"/>
    </row>
    <row r="130" spans="2:16">
      <c r="B130" s="742">
        <v>43313</v>
      </c>
      <c r="C130" s="751">
        <f t="shared" si="15"/>
        <v>246.64299999999997</v>
      </c>
      <c r="D130" s="752">
        <f t="shared" si="16"/>
        <v>-146.95700000000005</v>
      </c>
      <c r="E130" s="741">
        <v>0.77543905030818505</v>
      </c>
      <c r="F130" s="749">
        <f t="shared" si="19"/>
        <v>-113.95619651614</v>
      </c>
      <c r="H130" s="741"/>
      <c r="I130" s="741"/>
      <c r="J130" s="741"/>
      <c r="K130" s="741"/>
      <c r="M130" s="741"/>
      <c r="N130" s="741"/>
      <c r="O130" s="741"/>
      <c r="P130" s="741"/>
    </row>
    <row r="131" spans="2:16">
      <c r="B131" s="742">
        <v>43344</v>
      </c>
      <c r="C131" s="751">
        <f t="shared" si="15"/>
        <v>246.64299999999997</v>
      </c>
      <c r="D131" s="752">
        <f t="shared" si="16"/>
        <v>-146.95700000000005</v>
      </c>
      <c r="E131" s="741">
        <v>0.77543905030818505</v>
      </c>
      <c r="F131" s="749">
        <f t="shared" si="19"/>
        <v>-113.95619651614</v>
      </c>
      <c r="H131" s="741"/>
      <c r="I131" s="741"/>
      <c r="J131" s="741"/>
      <c r="K131" s="741"/>
      <c r="M131" s="741"/>
      <c r="N131" s="741"/>
      <c r="O131" s="741"/>
      <c r="P131" s="741"/>
    </row>
    <row r="132" spans="2:16">
      <c r="B132" s="742">
        <v>43374</v>
      </c>
      <c r="C132" s="751">
        <f t="shared" si="15"/>
        <v>246.64299999999997</v>
      </c>
      <c r="D132" s="752">
        <f t="shared" si="16"/>
        <v>-146.95700000000005</v>
      </c>
      <c r="E132" s="741">
        <v>0.77543905030818505</v>
      </c>
      <c r="F132" s="749">
        <f t="shared" si="19"/>
        <v>-113.95619651614</v>
      </c>
      <c r="H132" s="741"/>
      <c r="I132" s="741"/>
      <c r="J132" s="741"/>
      <c r="K132" s="741"/>
      <c r="M132" s="741"/>
      <c r="N132" s="741"/>
      <c r="O132" s="741"/>
      <c r="P132" s="741"/>
    </row>
    <row r="133" spans="2:16">
      <c r="B133" s="742">
        <v>43405</v>
      </c>
      <c r="C133" s="751">
        <f t="shared" si="15"/>
        <v>246.64299999999997</v>
      </c>
      <c r="D133" s="752">
        <f t="shared" si="16"/>
        <v>-146.95700000000005</v>
      </c>
      <c r="E133" s="741">
        <v>0.77543905030818505</v>
      </c>
      <c r="F133" s="749">
        <f t="shared" si="19"/>
        <v>-113.95619651614</v>
      </c>
      <c r="H133" s="741"/>
      <c r="I133" s="741"/>
      <c r="J133" s="741"/>
      <c r="K133" s="741"/>
      <c r="M133" s="741"/>
      <c r="N133" s="741"/>
      <c r="O133" s="741"/>
      <c r="P133" s="741"/>
    </row>
    <row r="134" spans="2:16">
      <c r="B134" s="742">
        <v>43435</v>
      </c>
      <c r="C134" s="751">
        <f t="shared" si="15"/>
        <v>246.64299999999997</v>
      </c>
      <c r="D134" s="752">
        <f t="shared" si="16"/>
        <v>-146.95700000000005</v>
      </c>
      <c r="E134" s="741">
        <v>0.77543905030818505</v>
      </c>
      <c r="F134" s="749">
        <f t="shared" si="19"/>
        <v>-113.95619651614</v>
      </c>
      <c r="H134" s="741"/>
      <c r="I134" s="741"/>
      <c r="J134" s="741"/>
      <c r="K134" s="741"/>
      <c r="M134" s="741"/>
      <c r="N134" s="741"/>
      <c r="O134" s="741"/>
      <c r="P134" s="741"/>
    </row>
    <row r="135" spans="2:16">
      <c r="B135" s="742"/>
      <c r="C135" s="751"/>
      <c r="D135" s="752"/>
      <c r="E135" s="741"/>
      <c r="F135" s="749"/>
      <c r="H135" s="741"/>
      <c r="I135" s="741"/>
      <c r="J135" s="741"/>
      <c r="K135" s="741"/>
      <c r="M135" s="741"/>
      <c r="N135" s="741"/>
      <c r="O135" s="741"/>
      <c r="P135" s="741"/>
    </row>
    <row r="136" spans="2:16">
      <c r="B136" s="753" t="s">
        <v>26</v>
      </c>
      <c r="C136" s="754"/>
      <c r="D136" s="754"/>
      <c r="E136" s="754"/>
      <c r="F136" s="755">
        <f>SUM(F124:F135)</f>
        <v>-1253.5181616775399</v>
      </c>
      <c r="H136" s="741"/>
      <c r="I136" s="741"/>
      <c r="J136" s="741"/>
      <c r="K136" s="741"/>
      <c r="M136" s="741"/>
      <c r="N136" s="741"/>
      <c r="O136" s="741"/>
      <c r="P136" s="741"/>
    </row>
    <row r="137" spans="2:16">
      <c r="B137" s="742" t="s">
        <v>780</v>
      </c>
      <c r="C137" s="741"/>
      <c r="D137" s="741"/>
      <c r="E137" s="741"/>
      <c r="F137" s="741">
        <f>+F136/11*12</f>
        <v>-1367.4743581936798</v>
      </c>
      <c r="H137" s="741"/>
      <c r="I137" s="741"/>
      <c r="J137" s="741"/>
      <c r="K137" s="741"/>
      <c r="M137" s="741"/>
      <c r="N137" s="741"/>
      <c r="O137" s="741"/>
      <c r="P137" s="741"/>
    </row>
    <row r="138" spans="2:16">
      <c r="B138" s="742" t="s">
        <v>790</v>
      </c>
      <c r="C138" s="741"/>
      <c r="D138" s="741"/>
      <c r="E138" s="741"/>
      <c r="F138" s="741">
        <f>+F137</f>
        <v>-1367.4743581936798</v>
      </c>
      <c r="H138" s="741"/>
      <c r="I138" s="741"/>
      <c r="J138" s="741"/>
      <c r="K138" s="741"/>
      <c r="M138" s="741"/>
      <c r="N138" s="741"/>
      <c r="O138" s="741"/>
      <c r="P138" s="741"/>
    </row>
    <row r="139" spans="2:16">
      <c r="B139" s="742" t="s">
        <v>802</v>
      </c>
      <c r="C139" s="741"/>
      <c r="D139" s="741"/>
      <c r="E139" s="741"/>
      <c r="F139" s="741">
        <f>+F138</f>
        <v>-1367.4743581936798</v>
      </c>
      <c r="H139" s="741"/>
      <c r="I139" s="741"/>
      <c r="J139" s="741"/>
      <c r="K139" s="741"/>
      <c r="M139" s="741"/>
      <c r="N139" s="741"/>
      <c r="O139" s="741"/>
      <c r="P139" s="741"/>
    </row>
    <row r="140" spans="2:16">
      <c r="B140" s="742" t="s">
        <v>803</v>
      </c>
      <c r="C140" s="741"/>
      <c r="D140" s="741"/>
      <c r="E140" s="741"/>
      <c r="F140" s="741">
        <f>+F139</f>
        <v>-1367.4743581936798</v>
      </c>
      <c r="H140" s="741"/>
      <c r="I140" s="741"/>
      <c r="J140" s="741"/>
      <c r="K140" s="741"/>
      <c r="M140" s="741"/>
      <c r="N140" s="741"/>
      <c r="O140" s="741"/>
      <c r="P140" s="741"/>
    </row>
    <row r="141" spans="2:16">
      <c r="H141" s="741"/>
      <c r="I141" s="741"/>
      <c r="J141" s="741"/>
      <c r="K141" s="741"/>
      <c r="M141" s="741"/>
      <c r="N141" s="741"/>
      <c r="O141" s="741"/>
      <c r="P141" s="741"/>
    </row>
    <row r="142" spans="2:16">
      <c r="H142" s="741"/>
      <c r="I142" s="741"/>
      <c r="J142" s="741"/>
      <c r="K142" s="741"/>
      <c r="M142" s="741"/>
      <c r="N142" s="741"/>
      <c r="O142" s="741"/>
      <c r="P142" s="741"/>
    </row>
    <row r="143" spans="2:16">
      <c r="F143" s="12">
        <f>+F137+F105</f>
        <v>-3434.4815889389765</v>
      </c>
      <c r="H143" s="741"/>
      <c r="I143" s="741"/>
      <c r="J143" s="741"/>
      <c r="K143" s="741"/>
      <c r="M143" s="741"/>
      <c r="N143" s="741"/>
      <c r="O143" s="741"/>
      <c r="P143" s="741"/>
    </row>
    <row r="144" spans="2:16">
      <c r="H144" s="741"/>
      <c r="I144" s="741"/>
      <c r="J144" s="741"/>
      <c r="K144" s="741"/>
      <c r="M144" s="741"/>
      <c r="N144" s="741"/>
      <c r="O144" s="741"/>
      <c r="P144" s="741"/>
    </row>
    <row r="145" spans="8:16">
      <c r="H145" s="741"/>
      <c r="I145" s="741"/>
      <c r="J145" s="741"/>
      <c r="K145" s="741"/>
      <c r="M145" s="741"/>
      <c r="N145" s="741"/>
      <c r="O145" s="741"/>
      <c r="P145" s="741"/>
    </row>
    <row r="146" spans="8:16">
      <c r="H146" s="753" t="s">
        <v>26</v>
      </c>
      <c r="I146" s="754"/>
      <c r="J146" s="750">
        <f>SUM(J124:J145)</f>
        <v>3777</v>
      </c>
      <c r="K146" s="750">
        <f>SUM(K124:K145)</f>
        <v>393.6</v>
      </c>
      <c r="M146" s="753" t="s">
        <v>26</v>
      </c>
      <c r="N146" s="754"/>
      <c r="O146" s="751">
        <f>SUM(O124:O145)</f>
        <v>4133</v>
      </c>
      <c r="P146" s="751">
        <f>SUM(P124:P145)</f>
        <v>246.64299999999997</v>
      </c>
    </row>
  </sheetData>
  <mergeCells count="5">
    <mergeCell ref="B120:F120"/>
    <mergeCell ref="B24:F24"/>
    <mergeCell ref="B18:U18"/>
    <mergeCell ref="B56:F56"/>
    <mergeCell ref="B88:F8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6:U59"/>
  <sheetViews>
    <sheetView zoomScale="80" zoomScaleNormal="80" workbookViewId="0">
      <pane ySplit="16" topLeftCell="A17" activePane="bottomLeft" state="frozen"/>
      <selection pane="bottomLeft" activeCell="B21" sqref="B21"/>
    </sheetView>
  </sheetViews>
  <sheetFormatPr defaultColWidth="9" defaultRowHeight="15"/>
  <cols>
    <col min="1" max="1" width="9" style="12"/>
    <col min="2" max="2" width="37" style="703" customWidth="1"/>
    <col min="3" max="3" width="9" style="10"/>
    <col min="4" max="16384" width="9" style="12"/>
  </cols>
  <sheetData>
    <row r="16" spans="2:21" ht="26.25" customHeight="1">
      <c r="B16" s="704" t="s">
        <v>561</v>
      </c>
      <c r="C16" s="762" t="s">
        <v>505</v>
      </c>
      <c r="D16" s="763"/>
      <c r="E16" s="763"/>
      <c r="F16" s="763"/>
      <c r="G16" s="763"/>
      <c r="H16" s="763"/>
      <c r="I16" s="763"/>
      <c r="J16" s="763"/>
      <c r="K16" s="763"/>
      <c r="L16" s="763"/>
      <c r="M16" s="763"/>
      <c r="N16" s="763"/>
      <c r="O16" s="763"/>
      <c r="P16" s="763"/>
      <c r="Q16" s="763"/>
      <c r="R16" s="763"/>
      <c r="S16" s="763"/>
      <c r="T16" s="763"/>
      <c r="U16" s="763"/>
    </row>
    <row r="17" spans="2:21" ht="55.5" customHeight="1">
      <c r="B17" s="705" t="s">
        <v>640</v>
      </c>
      <c r="C17" s="764" t="s">
        <v>731</v>
      </c>
      <c r="D17" s="764"/>
      <c r="E17" s="764"/>
      <c r="F17" s="764"/>
      <c r="G17" s="764"/>
      <c r="H17" s="764"/>
      <c r="I17" s="764"/>
      <c r="J17" s="764"/>
      <c r="K17" s="764"/>
      <c r="L17" s="764"/>
      <c r="M17" s="764"/>
      <c r="N17" s="764"/>
      <c r="O17" s="764"/>
      <c r="P17" s="764"/>
      <c r="Q17" s="764"/>
      <c r="R17" s="764"/>
      <c r="S17" s="764"/>
      <c r="T17" s="764"/>
      <c r="U17" s="765"/>
    </row>
    <row r="18" spans="2:21" ht="15.75">
      <c r="B18" s="706"/>
      <c r="C18" s="707"/>
      <c r="D18" s="708"/>
      <c r="E18" s="708"/>
      <c r="F18" s="708"/>
      <c r="G18" s="708"/>
      <c r="H18" s="708"/>
      <c r="I18" s="708"/>
      <c r="J18" s="708"/>
      <c r="K18" s="708"/>
      <c r="L18" s="708"/>
      <c r="M18" s="708"/>
      <c r="N18" s="708"/>
      <c r="O18" s="708"/>
      <c r="P18" s="708"/>
      <c r="Q18" s="708"/>
      <c r="R18" s="708"/>
      <c r="S18" s="708"/>
      <c r="T18" s="708"/>
      <c r="U18" s="709"/>
    </row>
    <row r="19" spans="2:21" ht="15.75">
      <c r="B19" s="706"/>
      <c r="C19" s="707" t="s">
        <v>644</v>
      </c>
      <c r="D19" s="708"/>
      <c r="E19" s="708"/>
      <c r="F19" s="708"/>
      <c r="G19" s="708"/>
      <c r="H19" s="708"/>
      <c r="I19" s="708"/>
      <c r="J19" s="708"/>
      <c r="K19" s="708"/>
      <c r="L19" s="708"/>
      <c r="M19" s="708"/>
      <c r="N19" s="708"/>
      <c r="O19" s="708"/>
      <c r="P19" s="708"/>
      <c r="Q19" s="708"/>
      <c r="R19" s="708"/>
      <c r="S19" s="708"/>
      <c r="T19" s="708"/>
      <c r="U19" s="709"/>
    </row>
    <row r="20" spans="2:21" ht="15.75">
      <c r="B20" s="706"/>
      <c r="C20" s="707"/>
      <c r="D20" s="708"/>
      <c r="E20" s="708"/>
      <c r="F20" s="708"/>
      <c r="G20" s="708"/>
      <c r="H20" s="708"/>
      <c r="I20" s="708"/>
      <c r="J20" s="708"/>
      <c r="K20" s="708"/>
      <c r="L20" s="708"/>
      <c r="M20" s="708"/>
      <c r="N20" s="708"/>
      <c r="O20" s="708"/>
      <c r="P20" s="708"/>
      <c r="Q20" s="708"/>
      <c r="R20" s="708"/>
      <c r="S20" s="708"/>
      <c r="T20" s="708"/>
      <c r="U20" s="709"/>
    </row>
    <row r="21" spans="2:21" ht="15.75">
      <c r="B21" s="706"/>
      <c r="C21" s="707" t="s">
        <v>641</v>
      </c>
      <c r="D21" s="708"/>
      <c r="E21" s="708"/>
      <c r="F21" s="708"/>
      <c r="G21" s="708"/>
      <c r="H21" s="708"/>
      <c r="I21" s="708"/>
      <c r="J21" s="708"/>
      <c r="K21" s="708"/>
      <c r="L21" s="708"/>
      <c r="M21" s="708"/>
      <c r="N21" s="708"/>
      <c r="O21" s="708"/>
      <c r="P21" s="708"/>
      <c r="Q21" s="708"/>
      <c r="R21" s="708"/>
      <c r="S21" s="708"/>
      <c r="T21" s="708"/>
      <c r="U21" s="709"/>
    </row>
    <row r="22" spans="2:21" ht="15.75">
      <c r="B22" s="706"/>
      <c r="C22" s="707"/>
      <c r="D22" s="708"/>
      <c r="E22" s="708"/>
      <c r="F22" s="708"/>
      <c r="G22" s="708"/>
      <c r="H22" s="708"/>
      <c r="I22" s="708"/>
      <c r="J22" s="708"/>
      <c r="K22" s="708"/>
      <c r="L22" s="708"/>
      <c r="M22" s="708"/>
      <c r="N22" s="708"/>
      <c r="O22" s="708"/>
      <c r="P22" s="708"/>
      <c r="Q22" s="708"/>
      <c r="R22" s="708"/>
      <c r="S22" s="708"/>
      <c r="T22" s="708"/>
      <c r="U22" s="709"/>
    </row>
    <row r="23" spans="2:21" ht="30" customHeight="1">
      <c r="B23" s="706"/>
      <c r="C23" s="761" t="s">
        <v>642</v>
      </c>
      <c r="D23" s="761"/>
      <c r="E23" s="761"/>
      <c r="F23" s="761"/>
      <c r="G23" s="761"/>
      <c r="H23" s="761"/>
      <c r="I23" s="761"/>
      <c r="J23" s="761"/>
      <c r="K23" s="761"/>
      <c r="L23" s="761"/>
      <c r="M23" s="761"/>
      <c r="N23" s="761"/>
      <c r="O23" s="761"/>
      <c r="P23" s="761"/>
      <c r="Q23" s="761"/>
      <c r="R23" s="761"/>
      <c r="S23" s="761"/>
      <c r="T23" s="708"/>
      <c r="U23" s="709"/>
    </row>
    <row r="24" spans="2:21" ht="15.75">
      <c r="B24" s="706"/>
      <c r="C24" s="707"/>
      <c r="D24" s="708"/>
      <c r="E24" s="708"/>
      <c r="F24" s="708"/>
      <c r="G24" s="708"/>
      <c r="H24" s="708"/>
      <c r="I24" s="708"/>
      <c r="J24" s="708"/>
      <c r="K24" s="708"/>
      <c r="L24" s="708"/>
      <c r="M24" s="708"/>
      <c r="N24" s="708"/>
      <c r="O24" s="708"/>
      <c r="P24" s="708"/>
      <c r="Q24" s="708"/>
      <c r="R24" s="708"/>
      <c r="S24" s="708"/>
      <c r="T24" s="708"/>
      <c r="U24" s="709"/>
    </row>
    <row r="25" spans="2:21" ht="15.75">
      <c r="B25" s="706"/>
      <c r="C25" s="707" t="s">
        <v>645</v>
      </c>
      <c r="D25" s="708"/>
      <c r="E25" s="708"/>
      <c r="F25" s="708"/>
      <c r="G25" s="708"/>
      <c r="H25" s="708"/>
      <c r="I25" s="708"/>
      <c r="J25" s="708"/>
      <c r="K25" s="708"/>
      <c r="L25" s="708"/>
      <c r="M25" s="708"/>
      <c r="N25" s="708"/>
      <c r="O25" s="708"/>
      <c r="P25" s="708"/>
      <c r="Q25" s="708"/>
      <c r="R25" s="708"/>
      <c r="S25" s="708"/>
      <c r="T25" s="708"/>
      <c r="U25" s="709"/>
    </row>
    <row r="26" spans="2:21" ht="15.75">
      <c r="B26" s="706"/>
      <c r="C26" s="707"/>
      <c r="D26" s="708"/>
      <c r="E26" s="708"/>
      <c r="F26" s="708"/>
      <c r="G26" s="708"/>
      <c r="H26" s="708"/>
      <c r="I26" s="708"/>
      <c r="J26" s="708"/>
      <c r="K26" s="708"/>
      <c r="L26" s="708"/>
      <c r="M26" s="708"/>
      <c r="N26" s="708"/>
      <c r="O26" s="708"/>
      <c r="P26" s="708"/>
      <c r="Q26" s="708"/>
      <c r="R26" s="708"/>
      <c r="S26" s="708"/>
      <c r="T26" s="708"/>
      <c r="U26" s="709"/>
    </row>
    <row r="27" spans="2:21" ht="31.5" customHeight="1">
      <c r="B27" s="706"/>
      <c r="C27" s="761" t="s">
        <v>643</v>
      </c>
      <c r="D27" s="761"/>
      <c r="E27" s="761"/>
      <c r="F27" s="761"/>
      <c r="G27" s="761"/>
      <c r="H27" s="761"/>
      <c r="I27" s="761"/>
      <c r="J27" s="761"/>
      <c r="K27" s="761"/>
      <c r="L27" s="761"/>
      <c r="M27" s="761"/>
      <c r="N27" s="761"/>
      <c r="O27" s="761"/>
      <c r="P27" s="761"/>
      <c r="Q27" s="761"/>
      <c r="R27" s="761"/>
      <c r="S27" s="761"/>
      <c r="T27" s="761"/>
      <c r="U27" s="766"/>
    </row>
    <row r="28" spans="2:21" ht="15.75">
      <c r="B28" s="706"/>
      <c r="C28" s="707"/>
      <c r="D28" s="708"/>
      <c r="E28" s="708"/>
      <c r="F28" s="708"/>
      <c r="G28" s="708"/>
      <c r="H28" s="708"/>
      <c r="I28" s="708"/>
      <c r="J28" s="708"/>
      <c r="K28" s="708"/>
      <c r="L28" s="708"/>
      <c r="M28" s="708"/>
      <c r="N28" s="708"/>
      <c r="O28" s="708"/>
      <c r="P28" s="708"/>
      <c r="Q28" s="708"/>
      <c r="R28" s="708"/>
      <c r="S28" s="708"/>
      <c r="T28" s="708"/>
      <c r="U28" s="709"/>
    </row>
    <row r="29" spans="2:21" ht="31.5" customHeight="1">
      <c r="B29" s="706"/>
      <c r="C29" s="761" t="s">
        <v>646</v>
      </c>
      <c r="D29" s="761"/>
      <c r="E29" s="761"/>
      <c r="F29" s="761"/>
      <c r="G29" s="761"/>
      <c r="H29" s="761"/>
      <c r="I29" s="761"/>
      <c r="J29" s="761"/>
      <c r="K29" s="761"/>
      <c r="L29" s="761"/>
      <c r="M29" s="761"/>
      <c r="N29" s="761"/>
      <c r="O29" s="761"/>
      <c r="P29" s="761"/>
      <c r="Q29" s="761"/>
      <c r="R29" s="761"/>
      <c r="S29" s="761"/>
      <c r="T29" s="761"/>
      <c r="U29" s="766"/>
    </row>
    <row r="30" spans="2:21" ht="15.75">
      <c r="B30" s="706"/>
      <c r="C30" s="707"/>
      <c r="D30" s="708"/>
      <c r="E30" s="708"/>
      <c r="F30" s="708"/>
      <c r="G30" s="708"/>
      <c r="H30" s="708"/>
      <c r="I30" s="708"/>
      <c r="J30" s="708"/>
      <c r="K30" s="708"/>
      <c r="L30" s="708"/>
      <c r="M30" s="708"/>
      <c r="N30" s="708"/>
      <c r="O30" s="708"/>
      <c r="P30" s="708"/>
      <c r="Q30" s="708"/>
      <c r="R30" s="708"/>
      <c r="S30" s="708"/>
      <c r="T30" s="708"/>
      <c r="U30" s="709"/>
    </row>
    <row r="31" spans="2:21" ht="15.75">
      <c r="B31" s="706"/>
      <c r="C31" s="707" t="s">
        <v>647</v>
      </c>
      <c r="D31" s="708"/>
      <c r="E31" s="708"/>
      <c r="F31" s="708"/>
      <c r="G31" s="708"/>
      <c r="H31" s="708"/>
      <c r="I31" s="708"/>
      <c r="J31" s="708"/>
      <c r="K31" s="708"/>
      <c r="L31" s="708"/>
      <c r="M31" s="708"/>
      <c r="N31" s="708"/>
      <c r="O31" s="708"/>
      <c r="P31" s="708"/>
      <c r="Q31" s="708"/>
      <c r="R31" s="708"/>
      <c r="S31" s="708"/>
      <c r="T31" s="708"/>
      <c r="U31" s="709"/>
    </row>
    <row r="32" spans="2:21" ht="15.75">
      <c r="B32" s="710"/>
      <c r="C32" s="711"/>
      <c r="D32" s="712"/>
      <c r="E32" s="712"/>
      <c r="F32" s="712"/>
      <c r="G32" s="712"/>
      <c r="H32" s="712"/>
      <c r="I32" s="712"/>
      <c r="J32" s="712"/>
      <c r="K32" s="712"/>
      <c r="L32" s="712"/>
      <c r="M32" s="712"/>
      <c r="N32" s="712"/>
      <c r="O32" s="712"/>
      <c r="P32" s="712"/>
      <c r="Q32" s="712"/>
      <c r="R32" s="712"/>
      <c r="S32" s="712"/>
      <c r="T32" s="712"/>
      <c r="U32" s="713"/>
    </row>
    <row r="33" spans="2:21" ht="39" customHeight="1">
      <c r="B33" s="714" t="s">
        <v>648</v>
      </c>
      <c r="C33" s="767" t="s">
        <v>649</v>
      </c>
      <c r="D33" s="767"/>
      <c r="E33" s="767"/>
      <c r="F33" s="767"/>
      <c r="G33" s="767"/>
      <c r="H33" s="767"/>
      <c r="I33" s="767"/>
      <c r="J33" s="767"/>
      <c r="K33" s="767"/>
      <c r="L33" s="767"/>
      <c r="M33" s="767"/>
      <c r="N33" s="767"/>
      <c r="O33" s="767"/>
      <c r="P33" s="767"/>
      <c r="Q33" s="767"/>
      <c r="R33" s="767"/>
      <c r="S33" s="767"/>
      <c r="T33" s="767"/>
      <c r="U33" s="768"/>
    </row>
    <row r="34" spans="2:21">
      <c r="B34" s="715"/>
      <c r="C34" s="716"/>
      <c r="D34" s="716"/>
      <c r="E34" s="716"/>
      <c r="F34" s="716"/>
      <c r="G34" s="716"/>
      <c r="H34" s="716"/>
      <c r="I34" s="716"/>
      <c r="J34" s="716"/>
      <c r="K34" s="716"/>
      <c r="L34" s="716"/>
      <c r="M34" s="716"/>
      <c r="N34" s="716"/>
      <c r="O34" s="716"/>
      <c r="P34" s="716"/>
      <c r="Q34" s="716"/>
      <c r="R34" s="716"/>
      <c r="S34" s="716"/>
      <c r="T34" s="716"/>
      <c r="U34" s="717"/>
    </row>
    <row r="35" spans="2:21" ht="15.75">
      <c r="B35" s="718" t="s">
        <v>650</v>
      </c>
      <c r="C35" s="719" t="s">
        <v>651</v>
      </c>
      <c r="D35" s="708"/>
      <c r="E35" s="708"/>
      <c r="F35" s="708"/>
      <c r="G35" s="708"/>
      <c r="H35" s="708"/>
      <c r="I35" s="708"/>
      <c r="J35" s="708"/>
      <c r="K35" s="708"/>
      <c r="L35" s="708"/>
      <c r="M35" s="708"/>
      <c r="N35" s="708"/>
      <c r="O35" s="708"/>
      <c r="P35" s="708"/>
      <c r="Q35" s="708"/>
      <c r="R35" s="708"/>
      <c r="S35" s="708"/>
      <c r="T35" s="708"/>
      <c r="U35" s="709"/>
    </row>
    <row r="36" spans="2:21">
      <c r="B36" s="720"/>
      <c r="C36" s="712"/>
      <c r="D36" s="712"/>
      <c r="E36" s="712"/>
      <c r="F36" s="712"/>
      <c r="G36" s="712"/>
      <c r="H36" s="712"/>
      <c r="I36" s="712"/>
      <c r="J36" s="712"/>
      <c r="K36" s="712"/>
      <c r="L36" s="712"/>
      <c r="M36" s="712"/>
      <c r="N36" s="712"/>
      <c r="O36" s="712"/>
      <c r="P36" s="712"/>
      <c r="Q36" s="712"/>
      <c r="R36" s="712"/>
      <c r="S36" s="712"/>
      <c r="T36" s="712"/>
      <c r="U36" s="713"/>
    </row>
    <row r="37" spans="2:21" ht="34.5" customHeight="1">
      <c r="B37" s="705" t="s">
        <v>652</v>
      </c>
      <c r="C37" s="769" t="s">
        <v>653</v>
      </c>
      <c r="D37" s="769"/>
      <c r="E37" s="769"/>
      <c r="F37" s="769"/>
      <c r="G37" s="769"/>
      <c r="H37" s="769"/>
      <c r="I37" s="769"/>
      <c r="J37" s="769"/>
      <c r="K37" s="769"/>
      <c r="L37" s="769"/>
      <c r="M37" s="769"/>
      <c r="N37" s="769"/>
      <c r="O37" s="769"/>
      <c r="P37" s="769"/>
      <c r="Q37" s="769"/>
      <c r="R37" s="769"/>
      <c r="S37" s="769"/>
      <c r="T37" s="769"/>
      <c r="U37" s="770"/>
    </row>
    <row r="38" spans="2:21">
      <c r="B38" s="720"/>
      <c r="C38" s="712"/>
      <c r="D38" s="712"/>
      <c r="E38" s="712"/>
      <c r="F38" s="712"/>
      <c r="G38" s="712"/>
      <c r="H38" s="712"/>
      <c r="I38" s="712"/>
      <c r="J38" s="712"/>
      <c r="K38" s="712"/>
      <c r="L38" s="712"/>
      <c r="M38" s="712"/>
      <c r="N38" s="712"/>
      <c r="O38" s="712"/>
      <c r="P38" s="712"/>
      <c r="Q38" s="712"/>
      <c r="R38" s="712"/>
      <c r="S38" s="712"/>
      <c r="T38" s="712"/>
      <c r="U38" s="713"/>
    </row>
    <row r="39" spans="2:21" ht="15.75">
      <c r="B39" s="705" t="s">
        <v>654</v>
      </c>
      <c r="C39" s="721" t="s">
        <v>655</v>
      </c>
      <c r="D39" s="716"/>
      <c r="E39" s="716"/>
      <c r="F39" s="716"/>
      <c r="G39" s="716"/>
      <c r="H39" s="716"/>
      <c r="I39" s="716"/>
      <c r="J39" s="716"/>
      <c r="K39" s="716"/>
      <c r="L39" s="716"/>
      <c r="M39" s="716"/>
      <c r="N39" s="716"/>
      <c r="O39" s="716"/>
      <c r="P39" s="716"/>
      <c r="Q39" s="716"/>
      <c r="R39" s="716"/>
      <c r="S39" s="716"/>
      <c r="T39" s="716"/>
      <c r="U39" s="717"/>
    </row>
    <row r="40" spans="2:21">
      <c r="B40" s="720"/>
      <c r="C40" s="712"/>
      <c r="D40" s="712"/>
      <c r="E40" s="712"/>
      <c r="F40" s="712"/>
      <c r="G40" s="712"/>
      <c r="H40" s="712"/>
      <c r="I40" s="712"/>
      <c r="J40" s="712"/>
      <c r="K40" s="712"/>
      <c r="L40" s="712"/>
      <c r="M40" s="712"/>
      <c r="N40" s="712"/>
      <c r="O40" s="712"/>
      <c r="P40" s="712"/>
      <c r="Q40" s="712"/>
      <c r="R40" s="712"/>
      <c r="S40" s="712"/>
      <c r="T40" s="712"/>
      <c r="U40" s="713"/>
    </row>
    <row r="41" spans="2:21" ht="38.25" customHeight="1">
      <c r="B41" s="714" t="s">
        <v>656</v>
      </c>
      <c r="C41" s="771" t="s">
        <v>657</v>
      </c>
      <c r="D41" s="771"/>
      <c r="E41" s="771"/>
      <c r="F41" s="771"/>
      <c r="G41" s="771"/>
      <c r="H41" s="771"/>
      <c r="I41" s="771"/>
      <c r="J41" s="771"/>
      <c r="K41" s="771"/>
      <c r="L41" s="771"/>
      <c r="M41" s="771"/>
      <c r="N41" s="771"/>
      <c r="O41" s="771"/>
      <c r="P41" s="771"/>
      <c r="Q41" s="771"/>
      <c r="R41" s="771"/>
      <c r="S41" s="771"/>
      <c r="T41" s="771"/>
      <c r="U41" s="772"/>
    </row>
    <row r="42" spans="2:21">
      <c r="B42" s="722"/>
      <c r="C42" s="716"/>
      <c r="D42" s="716"/>
      <c r="E42" s="716"/>
      <c r="F42" s="716"/>
      <c r="G42" s="716"/>
      <c r="H42" s="716"/>
      <c r="I42" s="716"/>
      <c r="J42" s="716"/>
      <c r="K42" s="716"/>
      <c r="L42" s="716"/>
      <c r="M42" s="716"/>
      <c r="N42" s="716"/>
      <c r="O42" s="716"/>
      <c r="P42" s="716"/>
      <c r="Q42" s="716"/>
      <c r="R42" s="716"/>
      <c r="S42" s="716"/>
      <c r="T42" s="716"/>
      <c r="U42" s="717"/>
    </row>
    <row r="43" spans="2:21" ht="15.75">
      <c r="B43" s="718" t="s">
        <v>658</v>
      </c>
      <c r="C43" s="719" t="s">
        <v>659</v>
      </c>
      <c r="D43" s="708"/>
      <c r="E43" s="708"/>
      <c r="F43" s="708"/>
      <c r="G43" s="708"/>
      <c r="H43" s="708"/>
      <c r="I43" s="708"/>
      <c r="J43" s="708"/>
      <c r="K43" s="708"/>
      <c r="L43" s="708"/>
      <c r="M43" s="708"/>
      <c r="N43" s="708"/>
      <c r="O43" s="708"/>
      <c r="P43" s="708"/>
      <c r="Q43" s="708"/>
      <c r="R43" s="708"/>
      <c r="S43" s="708"/>
      <c r="T43" s="708"/>
      <c r="U43" s="709"/>
    </row>
    <row r="44" spans="2:21">
      <c r="B44" s="723"/>
      <c r="C44" s="708"/>
      <c r="D44" s="708"/>
      <c r="E44" s="708"/>
      <c r="F44" s="708"/>
      <c r="G44" s="708"/>
      <c r="H44" s="708"/>
      <c r="I44" s="708"/>
      <c r="J44" s="708"/>
      <c r="K44" s="708"/>
      <c r="L44" s="708"/>
      <c r="M44" s="708"/>
      <c r="N44" s="708"/>
      <c r="O44" s="708"/>
      <c r="P44" s="708"/>
      <c r="Q44" s="708"/>
      <c r="R44" s="708"/>
      <c r="S44" s="708"/>
      <c r="T44" s="708"/>
      <c r="U44" s="709"/>
    </row>
    <row r="45" spans="2:21" ht="36" customHeight="1">
      <c r="B45" s="723"/>
      <c r="C45" s="759" t="s">
        <v>675</v>
      </c>
      <c r="D45" s="759"/>
      <c r="E45" s="759"/>
      <c r="F45" s="759"/>
      <c r="G45" s="759"/>
      <c r="H45" s="759"/>
      <c r="I45" s="759"/>
      <c r="J45" s="759"/>
      <c r="K45" s="759"/>
      <c r="L45" s="759"/>
      <c r="M45" s="759"/>
      <c r="N45" s="759"/>
      <c r="O45" s="759"/>
      <c r="P45" s="759"/>
      <c r="Q45" s="759"/>
      <c r="R45" s="759"/>
      <c r="S45" s="759"/>
      <c r="T45" s="759"/>
      <c r="U45" s="760"/>
    </row>
    <row r="46" spans="2:21">
      <c r="B46" s="723"/>
      <c r="C46" s="724"/>
      <c r="D46" s="708"/>
      <c r="E46" s="708"/>
      <c r="F46" s="708"/>
      <c r="G46" s="708"/>
      <c r="H46" s="708"/>
      <c r="I46" s="708"/>
      <c r="J46" s="708"/>
      <c r="K46" s="708"/>
      <c r="L46" s="708"/>
      <c r="M46" s="708"/>
      <c r="N46" s="708"/>
      <c r="O46" s="708"/>
      <c r="P46" s="708"/>
      <c r="Q46" s="708"/>
      <c r="R46" s="708"/>
      <c r="S46" s="708"/>
      <c r="T46" s="708"/>
      <c r="U46" s="709"/>
    </row>
    <row r="47" spans="2:21" ht="35.25" customHeight="1">
      <c r="B47" s="723"/>
      <c r="C47" s="759" t="s">
        <v>660</v>
      </c>
      <c r="D47" s="759"/>
      <c r="E47" s="759"/>
      <c r="F47" s="759"/>
      <c r="G47" s="759"/>
      <c r="H47" s="759"/>
      <c r="I47" s="759"/>
      <c r="J47" s="759"/>
      <c r="K47" s="759"/>
      <c r="L47" s="759"/>
      <c r="M47" s="759"/>
      <c r="N47" s="759"/>
      <c r="O47" s="759"/>
      <c r="P47" s="759"/>
      <c r="Q47" s="759"/>
      <c r="R47" s="759"/>
      <c r="S47" s="759"/>
      <c r="T47" s="759"/>
      <c r="U47" s="760"/>
    </row>
    <row r="48" spans="2:21">
      <c r="B48" s="723"/>
      <c r="C48" s="724"/>
      <c r="D48" s="708"/>
      <c r="E48" s="708"/>
      <c r="F48" s="708"/>
      <c r="G48" s="708"/>
      <c r="H48" s="708"/>
      <c r="I48" s="708"/>
      <c r="J48" s="708"/>
      <c r="K48" s="708"/>
      <c r="L48" s="708"/>
      <c r="M48" s="708"/>
      <c r="N48" s="708"/>
      <c r="O48" s="708"/>
      <c r="P48" s="708"/>
      <c r="Q48" s="708"/>
      <c r="R48" s="708"/>
      <c r="S48" s="708"/>
      <c r="T48" s="708"/>
      <c r="U48" s="709"/>
    </row>
    <row r="49" spans="2:21" ht="40.5" customHeight="1">
      <c r="B49" s="723"/>
      <c r="C49" s="759" t="s">
        <v>661</v>
      </c>
      <c r="D49" s="759"/>
      <c r="E49" s="759"/>
      <c r="F49" s="759"/>
      <c r="G49" s="759"/>
      <c r="H49" s="759"/>
      <c r="I49" s="759"/>
      <c r="J49" s="759"/>
      <c r="K49" s="759"/>
      <c r="L49" s="759"/>
      <c r="M49" s="759"/>
      <c r="N49" s="759"/>
      <c r="O49" s="759"/>
      <c r="P49" s="759"/>
      <c r="Q49" s="759"/>
      <c r="R49" s="759"/>
      <c r="S49" s="759"/>
      <c r="T49" s="759"/>
      <c r="U49" s="760"/>
    </row>
    <row r="50" spans="2:21">
      <c r="B50" s="723"/>
      <c r="C50" s="724"/>
      <c r="D50" s="708"/>
      <c r="E50" s="708"/>
      <c r="F50" s="708"/>
      <c r="G50" s="708"/>
      <c r="H50" s="708"/>
      <c r="I50" s="708"/>
      <c r="J50" s="708"/>
      <c r="K50" s="708"/>
      <c r="L50" s="708"/>
      <c r="M50" s="708"/>
      <c r="N50" s="708"/>
      <c r="O50" s="708"/>
      <c r="P50" s="708"/>
      <c r="Q50" s="708"/>
      <c r="R50" s="708"/>
      <c r="S50" s="708"/>
      <c r="T50" s="708"/>
      <c r="U50" s="709"/>
    </row>
    <row r="51" spans="2:21" ht="30" customHeight="1">
      <c r="B51" s="723"/>
      <c r="C51" s="759" t="s">
        <v>662</v>
      </c>
      <c r="D51" s="759"/>
      <c r="E51" s="759"/>
      <c r="F51" s="759"/>
      <c r="G51" s="759"/>
      <c r="H51" s="759"/>
      <c r="I51" s="759"/>
      <c r="J51" s="759"/>
      <c r="K51" s="759"/>
      <c r="L51" s="759"/>
      <c r="M51" s="759"/>
      <c r="N51" s="759"/>
      <c r="O51" s="759"/>
      <c r="P51" s="759"/>
      <c r="Q51" s="759"/>
      <c r="R51" s="759"/>
      <c r="S51" s="759"/>
      <c r="T51" s="759"/>
      <c r="U51" s="760"/>
    </row>
    <row r="52" spans="2:21" ht="15.75">
      <c r="B52" s="723"/>
      <c r="C52" s="707"/>
      <c r="D52" s="708"/>
      <c r="E52" s="708"/>
      <c r="F52" s="708"/>
      <c r="G52" s="708"/>
      <c r="H52" s="708"/>
      <c r="I52" s="708"/>
      <c r="J52" s="708"/>
      <c r="K52" s="708"/>
      <c r="L52" s="708"/>
      <c r="M52" s="708"/>
      <c r="N52" s="708"/>
      <c r="O52" s="708"/>
      <c r="P52" s="708"/>
      <c r="Q52" s="708"/>
      <c r="R52" s="708"/>
      <c r="S52" s="708"/>
      <c r="T52" s="708"/>
      <c r="U52" s="709"/>
    </row>
    <row r="53" spans="2:21" ht="31.5" customHeight="1">
      <c r="B53" s="723"/>
      <c r="C53" s="761" t="s">
        <v>674</v>
      </c>
      <c r="D53" s="761"/>
      <c r="E53" s="761"/>
      <c r="F53" s="761"/>
      <c r="G53" s="761"/>
      <c r="H53" s="761"/>
      <c r="I53" s="761"/>
      <c r="J53" s="761"/>
      <c r="K53" s="761"/>
      <c r="L53" s="761"/>
      <c r="M53" s="761"/>
      <c r="N53" s="761"/>
      <c r="O53" s="761"/>
      <c r="P53" s="761"/>
      <c r="Q53" s="761"/>
      <c r="R53" s="761"/>
      <c r="S53" s="761"/>
      <c r="T53" s="761"/>
      <c r="U53" s="766"/>
    </row>
    <row r="54" spans="2:21">
      <c r="B54" s="720"/>
      <c r="C54" s="712"/>
      <c r="D54" s="712"/>
      <c r="E54" s="712"/>
      <c r="F54" s="712"/>
      <c r="G54" s="712"/>
      <c r="H54" s="712"/>
      <c r="I54" s="712"/>
      <c r="J54" s="712"/>
      <c r="K54" s="712"/>
      <c r="L54" s="712"/>
      <c r="M54" s="712"/>
      <c r="N54" s="712"/>
      <c r="O54" s="712"/>
      <c r="P54" s="712"/>
      <c r="Q54" s="712"/>
      <c r="R54" s="712"/>
      <c r="S54" s="712"/>
      <c r="T54" s="712"/>
      <c r="U54" s="713"/>
    </row>
    <row r="55" spans="2:21" ht="48" customHeight="1">
      <c r="B55" s="705" t="s">
        <v>663</v>
      </c>
      <c r="C55" s="769" t="s">
        <v>664</v>
      </c>
      <c r="D55" s="769"/>
      <c r="E55" s="769"/>
      <c r="F55" s="769"/>
      <c r="G55" s="769"/>
      <c r="H55" s="769"/>
      <c r="I55" s="769"/>
      <c r="J55" s="769"/>
      <c r="K55" s="769"/>
      <c r="L55" s="769"/>
      <c r="M55" s="769"/>
      <c r="N55" s="769"/>
      <c r="O55" s="769"/>
      <c r="P55" s="769"/>
      <c r="Q55" s="769"/>
      <c r="R55" s="769"/>
      <c r="S55" s="769"/>
      <c r="T55" s="769"/>
      <c r="U55" s="770"/>
    </row>
    <row r="56" spans="2:21">
      <c r="B56" s="720"/>
      <c r="C56" s="712"/>
      <c r="D56" s="712"/>
      <c r="E56" s="712"/>
      <c r="F56" s="712"/>
      <c r="G56" s="712"/>
      <c r="H56" s="712"/>
      <c r="I56" s="712"/>
      <c r="J56" s="712"/>
      <c r="K56" s="712"/>
      <c r="L56" s="712"/>
      <c r="M56" s="712"/>
      <c r="N56" s="712"/>
      <c r="O56" s="712"/>
      <c r="P56" s="712"/>
      <c r="Q56" s="712"/>
      <c r="R56" s="712"/>
      <c r="S56" s="712"/>
      <c r="T56" s="712"/>
      <c r="U56" s="713"/>
    </row>
    <row r="57" spans="2:21" ht="34.5" customHeight="1">
      <c r="B57" s="705" t="s">
        <v>665</v>
      </c>
      <c r="C57" s="769" t="s">
        <v>666</v>
      </c>
      <c r="D57" s="769"/>
      <c r="E57" s="769"/>
      <c r="F57" s="769"/>
      <c r="G57" s="769"/>
      <c r="H57" s="769"/>
      <c r="I57" s="769"/>
      <c r="J57" s="769"/>
      <c r="K57" s="769"/>
      <c r="L57" s="769"/>
      <c r="M57" s="769"/>
      <c r="N57" s="769"/>
      <c r="O57" s="769"/>
      <c r="P57" s="769"/>
      <c r="Q57" s="769"/>
      <c r="R57" s="769"/>
      <c r="S57" s="769"/>
      <c r="T57" s="769"/>
      <c r="U57" s="770"/>
    </row>
    <row r="58" spans="2:21">
      <c r="B58" s="725"/>
      <c r="C58" s="712"/>
      <c r="D58" s="712"/>
      <c r="E58" s="712"/>
      <c r="F58" s="712"/>
      <c r="G58" s="712"/>
      <c r="H58" s="712"/>
      <c r="I58" s="712"/>
      <c r="J58" s="712"/>
      <c r="K58" s="712"/>
      <c r="L58" s="712"/>
      <c r="M58" s="712"/>
      <c r="N58" s="712"/>
      <c r="O58" s="712"/>
      <c r="P58" s="712"/>
      <c r="Q58" s="712"/>
      <c r="R58" s="712"/>
      <c r="S58" s="712"/>
      <c r="T58" s="712"/>
      <c r="U58" s="713"/>
    </row>
    <row r="59" spans="2:21" ht="30.75" customHeight="1">
      <c r="B59" s="714" t="s">
        <v>667</v>
      </c>
      <c r="C59" s="726" t="s">
        <v>668</v>
      </c>
      <c r="D59" s="727"/>
      <c r="E59" s="727"/>
      <c r="F59" s="727"/>
      <c r="G59" s="727"/>
      <c r="H59" s="727"/>
      <c r="I59" s="727"/>
      <c r="J59" s="727"/>
      <c r="K59" s="727"/>
      <c r="L59" s="727"/>
      <c r="M59" s="727"/>
      <c r="N59" s="727"/>
      <c r="O59" s="727"/>
      <c r="P59" s="727"/>
      <c r="Q59" s="727"/>
      <c r="R59" s="727"/>
      <c r="S59" s="727"/>
      <c r="T59" s="727"/>
      <c r="U59" s="728"/>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70866141732283472" right="0.70866141732283472" top="0.74803149606299213" bottom="0.74803149606299213" header="0.31496062992125984" footer="0.31496062992125984"/>
  <pageSetup scale="4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4"/>
  <sheetViews>
    <sheetView topLeftCell="A4" zoomScale="85" zoomScaleNormal="85" workbookViewId="0">
      <selection activeCell="C19" sqref="C19"/>
    </sheetView>
  </sheetViews>
  <sheetFormatPr defaultColWidth="9" defaultRowHeight="15.75"/>
  <cols>
    <col min="1" max="1" width="3" style="12" customWidth="1"/>
    <col min="2" max="2" width="61.5703125" style="10" customWidth="1"/>
    <col min="3" max="3" width="58.5703125" style="12" customWidth="1"/>
    <col min="4" max="4" width="62.5703125" style="12" customWidth="1"/>
    <col min="5" max="5" width="42" style="12" customWidth="1"/>
    <col min="6" max="6" width="44.140625" style="12" customWidth="1"/>
    <col min="7" max="7" width="9" style="16"/>
    <col min="8" max="10" width="9" style="12"/>
    <col min="11" max="11" width="26" style="12" customWidth="1"/>
    <col min="12" max="12" width="60" style="17" customWidth="1"/>
    <col min="13" max="13" width="14.5703125" style="25" customWidth="1"/>
    <col min="14" max="14" width="29.5703125" style="17" customWidth="1"/>
    <col min="15" max="16384" width="9" style="12"/>
  </cols>
  <sheetData>
    <row r="1" spans="2:20" ht="146.25" customHeight="1"/>
    <row r="3" spans="2:20" ht="25.5" customHeight="1">
      <c r="B3" s="774" t="s">
        <v>726</v>
      </c>
      <c r="C3" s="775"/>
      <c r="D3" s="775"/>
      <c r="E3" s="775"/>
      <c r="F3" s="776"/>
      <c r="G3" s="122"/>
    </row>
    <row r="4" spans="2:20" ht="16.5" customHeight="1">
      <c r="B4" s="777"/>
      <c r="C4" s="778"/>
      <c r="D4" s="778"/>
      <c r="E4" s="778"/>
      <c r="F4" s="779"/>
      <c r="G4" s="122"/>
    </row>
    <row r="5" spans="2:20" ht="71.25" customHeight="1">
      <c r="B5" s="777"/>
      <c r="C5" s="778"/>
      <c r="D5" s="778"/>
      <c r="E5" s="778"/>
      <c r="F5" s="779"/>
      <c r="G5" s="122"/>
    </row>
    <row r="6" spans="2:20" ht="21.75" customHeight="1">
      <c r="B6" s="780"/>
      <c r="C6" s="781"/>
      <c r="D6" s="781"/>
      <c r="E6" s="781"/>
      <c r="F6" s="782"/>
      <c r="G6" s="122"/>
    </row>
    <row r="8" spans="2:20" ht="21">
      <c r="B8" s="773" t="s">
        <v>481</v>
      </c>
      <c r="C8" s="773"/>
      <c r="D8" s="773"/>
      <c r="E8" s="773"/>
      <c r="F8" s="773"/>
      <c r="G8" s="773"/>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594</v>
      </c>
      <c r="G12" s="28"/>
      <c r="L12" s="33"/>
      <c r="M12" s="33"/>
      <c r="N12" s="33"/>
      <c r="O12" s="33"/>
      <c r="P12" s="33"/>
      <c r="Q12" s="68"/>
      <c r="S12" s="8"/>
      <c r="T12" s="8"/>
    </row>
    <row r="13" spans="2:20" s="9" customFormat="1" ht="26.25" customHeight="1" thickBot="1">
      <c r="B13" s="102" t="s">
        <v>416</v>
      </c>
      <c r="C13" s="124" t="s">
        <v>633</v>
      </c>
      <c r="G13" s="109"/>
      <c r="L13" s="33"/>
      <c r="M13" s="33"/>
      <c r="N13" s="33"/>
      <c r="O13" s="33"/>
      <c r="P13" s="33"/>
      <c r="Q13" s="68"/>
      <c r="S13" s="8"/>
      <c r="T13" s="8"/>
    </row>
    <row r="14" spans="2:20" s="9" customFormat="1" ht="26.25" customHeight="1" thickBot="1">
      <c r="B14" s="102" t="s">
        <v>416</v>
      </c>
      <c r="C14" s="172" t="s">
        <v>628</v>
      </c>
      <c r="G14" s="123"/>
      <c r="L14" s="33"/>
      <c r="M14" s="33"/>
      <c r="N14" s="33"/>
      <c r="O14" s="33"/>
      <c r="P14" s="33"/>
      <c r="Q14" s="68"/>
      <c r="S14" s="8"/>
      <c r="T14" s="8"/>
    </row>
    <row r="15" spans="2:20" s="9" customFormat="1" ht="26.25" customHeight="1" thickBot="1">
      <c r="B15" s="102" t="s">
        <v>416</v>
      </c>
      <c r="C15" s="172" t="s">
        <v>629</v>
      </c>
      <c r="G15" s="123"/>
      <c r="L15" s="33"/>
      <c r="M15" s="33"/>
      <c r="N15" s="33"/>
      <c r="O15" s="33"/>
      <c r="P15" s="33"/>
      <c r="Q15" s="68"/>
      <c r="S15" s="8"/>
      <c r="T15" s="8"/>
    </row>
    <row r="16" spans="2:20" s="9" customFormat="1" ht="26.25" customHeight="1" thickBot="1">
      <c r="B16" s="102" t="s">
        <v>416</v>
      </c>
      <c r="C16" s="172" t="s">
        <v>630</v>
      </c>
      <c r="G16" s="123"/>
      <c r="L16" s="33"/>
      <c r="M16" s="33"/>
      <c r="N16" s="33"/>
      <c r="O16" s="33"/>
      <c r="P16" s="33"/>
      <c r="Q16" s="68"/>
      <c r="S16" s="8"/>
      <c r="T16" s="8"/>
    </row>
    <row r="17" spans="2:20" s="9" customFormat="1" ht="26.25" customHeight="1" thickBot="1">
      <c r="B17" s="102" t="s">
        <v>416</v>
      </c>
      <c r="C17" s="124" t="s">
        <v>631</v>
      </c>
      <c r="G17" s="109"/>
      <c r="L17" s="33"/>
      <c r="M17" s="33"/>
      <c r="N17" s="33"/>
      <c r="O17" s="33"/>
      <c r="P17" s="33"/>
      <c r="Q17" s="68"/>
      <c r="S17" s="8"/>
      <c r="T17" s="8"/>
    </row>
    <row r="18" spans="2:20" s="9" customFormat="1" ht="26.25" customHeight="1" thickBot="1">
      <c r="B18" s="102" t="s">
        <v>416</v>
      </c>
      <c r="C18" s="124" t="s">
        <v>632</v>
      </c>
      <c r="G18" s="123"/>
      <c r="L18" s="33"/>
      <c r="M18" s="33"/>
      <c r="N18" s="33"/>
      <c r="O18" s="33"/>
      <c r="P18" s="33"/>
      <c r="Q18" s="68"/>
      <c r="S18" s="8"/>
      <c r="T18" s="8"/>
    </row>
    <row r="19" spans="2:20" s="9" customFormat="1" ht="26.25" customHeight="1" thickBot="1">
      <c r="B19" s="102" t="s">
        <v>416</v>
      </c>
      <c r="C19" s="124" t="s">
        <v>634</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540</v>
      </c>
      <c r="C21" s="243" t="s">
        <v>471</v>
      </c>
      <c r="D21" s="243" t="s">
        <v>447</v>
      </c>
      <c r="E21" s="243" t="s">
        <v>439</v>
      </c>
      <c r="F21" s="243" t="s">
        <v>553</v>
      </c>
      <c r="G21" s="40"/>
      <c r="M21" s="25"/>
      <c r="T21" s="25"/>
    </row>
    <row r="22" spans="2:20" s="103" customFormat="1" ht="36" customHeight="1">
      <c r="B22" s="647" t="s">
        <v>543</v>
      </c>
      <c r="C22" s="653" t="s">
        <v>437</v>
      </c>
      <c r="D22" s="656" t="s">
        <v>443</v>
      </c>
      <c r="E22" s="660" t="s">
        <v>593</v>
      </c>
      <c r="F22" s="656" t="s">
        <v>448</v>
      </c>
      <c r="G22" s="174"/>
      <c r="M22" s="645"/>
      <c r="T22" s="645"/>
    </row>
    <row r="23" spans="2:20" s="103" customFormat="1" ht="35.25" customHeight="1">
      <c r="B23" s="648" t="s">
        <v>458</v>
      </c>
      <c r="C23" s="654" t="s">
        <v>438</v>
      </c>
      <c r="D23" s="657" t="s">
        <v>444</v>
      </c>
      <c r="E23" s="661" t="s">
        <v>593</v>
      </c>
      <c r="F23" s="657" t="s">
        <v>448</v>
      </c>
      <c r="G23" s="174"/>
      <c r="M23" s="645"/>
      <c r="T23" s="645"/>
    </row>
    <row r="24" spans="2:20" s="103" customFormat="1" ht="34.5" customHeight="1">
      <c r="B24" s="648" t="s">
        <v>455</v>
      </c>
      <c r="C24" s="654" t="s">
        <v>438</v>
      </c>
      <c r="D24" s="657" t="s">
        <v>445</v>
      </c>
      <c r="E24" s="661" t="s">
        <v>593</v>
      </c>
      <c r="F24" s="657" t="s">
        <v>448</v>
      </c>
      <c r="G24" s="174"/>
      <c r="M24" s="645"/>
      <c r="T24" s="645"/>
    </row>
    <row r="25" spans="2:20" s="103" customFormat="1" ht="32.25" customHeight="1">
      <c r="B25" s="649" t="s">
        <v>456</v>
      </c>
      <c r="C25" s="654" t="s">
        <v>437</v>
      </c>
      <c r="D25" s="657" t="s">
        <v>446</v>
      </c>
      <c r="E25" s="662" t="s">
        <v>612</v>
      </c>
      <c r="F25" s="665"/>
      <c r="G25" s="174"/>
      <c r="M25" s="645"/>
      <c r="T25" s="645"/>
    </row>
    <row r="26" spans="2:20" s="103" customFormat="1" ht="30.75" customHeight="1">
      <c r="B26" s="650" t="s">
        <v>541</v>
      </c>
      <c r="C26" s="654" t="s">
        <v>437</v>
      </c>
      <c r="D26" s="657"/>
      <c r="E26" s="662"/>
      <c r="F26" s="665"/>
      <c r="G26" s="174"/>
      <c r="M26" s="645"/>
      <c r="T26" s="645"/>
    </row>
    <row r="27" spans="2:20" s="103" customFormat="1" ht="32.25" customHeight="1">
      <c r="B27" s="651" t="s">
        <v>542</v>
      </c>
      <c r="C27" s="654" t="s">
        <v>437</v>
      </c>
      <c r="D27" s="658" t="s">
        <v>538</v>
      </c>
      <c r="E27" s="662"/>
      <c r="F27" s="665"/>
      <c r="G27" s="174"/>
      <c r="M27" s="645"/>
      <c r="T27" s="645"/>
    </row>
    <row r="28" spans="2:20" s="103" customFormat="1" ht="27" customHeight="1">
      <c r="B28" s="649" t="s">
        <v>457</v>
      </c>
      <c r="C28" s="654" t="s">
        <v>440</v>
      </c>
      <c r="D28" s="657" t="s">
        <v>482</v>
      </c>
      <c r="E28" s="662" t="s">
        <v>459</v>
      </c>
      <c r="F28" s="665"/>
      <c r="G28" s="174"/>
      <c r="M28" s="645"/>
      <c r="T28" s="645"/>
    </row>
    <row r="29" spans="2:20" s="103" customFormat="1" ht="27" customHeight="1">
      <c r="B29" s="651" t="s">
        <v>452</v>
      </c>
      <c r="C29" s="654" t="s">
        <v>437</v>
      </c>
      <c r="D29" s="657"/>
      <c r="E29" s="662"/>
      <c r="F29" s="657" t="s">
        <v>407</v>
      </c>
      <c r="G29" s="174"/>
      <c r="M29" s="645"/>
      <c r="T29" s="645"/>
    </row>
    <row r="30" spans="2:20" s="103" customFormat="1" ht="32.25" customHeight="1">
      <c r="B30" s="649" t="s">
        <v>207</v>
      </c>
      <c r="C30" s="654" t="s">
        <v>442</v>
      </c>
      <c r="D30" s="657" t="s">
        <v>555</v>
      </c>
      <c r="E30" s="663"/>
      <c r="F30" s="657" t="s">
        <v>554</v>
      </c>
      <c r="G30" s="646"/>
      <c r="M30" s="645"/>
    </row>
    <row r="31" spans="2:20" s="103" customFormat="1" ht="27.75" customHeight="1">
      <c r="B31" s="652" t="s">
        <v>539</v>
      </c>
      <c r="C31" s="655" t="s">
        <v>441</v>
      </c>
      <c r="D31" s="659"/>
      <c r="E31" s="664"/>
      <c r="F31" s="659"/>
      <c r="G31" s="646"/>
      <c r="M31" s="645"/>
    </row>
    <row r="32" spans="2:20" s="103" customFormat="1" ht="23.25" customHeight="1">
      <c r="C32" s="175"/>
      <c r="D32" s="175"/>
      <c r="E32" s="175"/>
      <c r="G32" s="646"/>
      <c r="M32" s="645"/>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5"/>
  <cols>
    <col min="1" max="1" width="61" style="12" bestFit="1" customWidth="1"/>
    <col min="2" max="2" width="13.5703125" style="12" customWidth="1"/>
    <col min="3" max="3" width="9" style="10"/>
    <col min="4" max="4" width="15" style="12" customWidth="1"/>
    <col min="5" max="5" width="11.5703125" style="10" customWidth="1"/>
    <col min="6" max="6" width="24" style="12" customWidth="1"/>
    <col min="7" max="7" width="32" style="12" customWidth="1"/>
    <col min="8" max="8" width="14.5703125" style="12" customWidth="1"/>
    <col min="9" max="16384" width="9" style="12"/>
  </cols>
  <sheetData>
    <row r="1" spans="1:8">
      <c r="A1" s="8" t="s">
        <v>410</v>
      </c>
      <c r="B1" s="8" t="s">
        <v>41</v>
      </c>
      <c r="C1" s="120" t="s">
        <v>234</v>
      </c>
      <c r="D1" s="8" t="s">
        <v>415</v>
      </c>
      <c r="E1" s="120" t="s">
        <v>450</v>
      </c>
      <c r="F1" s="120" t="s">
        <v>549</v>
      </c>
      <c r="G1" s="120" t="s">
        <v>576</v>
      </c>
      <c r="H1" s="120" t="s">
        <v>587</v>
      </c>
    </row>
    <row r="2" spans="1:8">
      <c r="A2" s="12" t="s">
        <v>29</v>
      </c>
      <c r="B2" s="12" t="s">
        <v>27</v>
      </c>
      <c r="C2" s="10">
        <v>2006</v>
      </c>
      <c r="D2" s="12" t="s">
        <v>416</v>
      </c>
      <c r="E2" s="10">
        <f>'2. LRAMVA Threshold'!D9</f>
        <v>2018</v>
      </c>
      <c r="F2" s="26" t="s">
        <v>170</v>
      </c>
      <c r="G2" s="12" t="s">
        <v>577</v>
      </c>
      <c r="H2" s="12" t="s">
        <v>595</v>
      </c>
    </row>
    <row r="3" spans="1:8">
      <c r="A3" s="12" t="s">
        <v>371</v>
      </c>
      <c r="B3" s="12" t="s">
        <v>27</v>
      </c>
      <c r="C3" s="10">
        <v>2007</v>
      </c>
      <c r="D3" s="12" t="s">
        <v>417</v>
      </c>
      <c r="E3" s="10">
        <f>'2. LRAMVA Threshold'!D24</f>
        <v>0</v>
      </c>
      <c r="F3" s="12" t="s">
        <v>550</v>
      </c>
      <c r="G3" s="12" t="s">
        <v>578</v>
      </c>
      <c r="H3" s="12" t="s">
        <v>588</v>
      </c>
    </row>
    <row r="4" spans="1:8">
      <c r="A4" s="12" t="s">
        <v>372</v>
      </c>
      <c r="B4" s="12" t="s">
        <v>28</v>
      </c>
      <c r="C4" s="10">
        <v>2008</v>
      </c>
      <c r="D4" s="12" t="s">
        <v>418</v>
      </c>
      <c r="F4" s="12" t="s">
        <v>169</v>
      </c>
      <c r="G4" s="12" t="s">
        <v>579</v>
      </c>
    </row>
    <row r="5" spans="1:8">
      <c r="A5" s="12" t="s">
        <v>373</v>
      </c>
      <c r="B5" s="12" t="s">
        <v>28</v>
      </c>
      <c r="C5" s="10">
        <v>2009</v>
      </c>
      <c r="F5" s="12" t="s">
        <v>368</v>
      </c>
      <c r="G5" s="12" t="s">
        <v>580</v>
      </c>
    </row>
    <row r="6" spans="1:8">
      <c r="A6" s="12" t="s">
        <v>374</v>
      </c>
      <c r="B6" s="12" t="s">
        <v>28</v>
      </c>
      <c r="C6" s="10">
        <v>2010</v>
      </c>
      <c r="F6" s="12" t="s">
        <v>369</v>
      </c>
      <c r="G6" s="12" t="s">
        <v>581</v>
      </c>
    </row>
    <row r="7" spans="1:8">
      <c r="A7" s="12" t="s">
        <v>375</v>
      </c>
      <c r="B7" s="12" t="s">
        <v>28</v>
      </c>
      <c r="C7" s="10">
        <v>2011</v>
      </c>
      <c r="F7" s="12" t="s">
        <v>370</v>
      </c>
      <c r="G7" s="12" t="s">
        <v>582</v>
      </c>
    </row>
    <row r="8" spans="1:8">
      <c r="A8" s="12" t="s">
        <v>376</v>
      </c>
      <c r="B8" s="12" t="s">
        <v>28</v>
      </c>
      <c r="C8" s="10">
        <v>2012</v>
      </c>
      <c r="F8" s="12" t="s">
        <v>558</v>
      </c>
      <c r="G8" s="12" t="s">
        <v>583</v>
      </c>
    </row>
    <row r="9" spans="1:8">
      <c r="A9" s="12" t="s">
        <v>377</v>
      </c>
      <c r="B9" s="12" t="s">
        <v>28</v>
      </c>
      <c r="C9" s="10">
        <v>2013</v>
      </c>
      <c r="G9" s="12" t="s">
        <v>584</v>
      </c>
    </row>
    <row r="10" spans="1:8">
      <c r="A10" s="12" t="s">
        <v>378</v>
      </c>
      <c r="B10" s="12" t="s">
        <v>28</v>
      </c>
      <c r="C10" s="10">
        <v>2014</v>
      </c>
      <c r="G10" s="12" t="s">
        <v>585</v>
      </c>
    </row>
    <row r="11" spans="1:8">
      <c r="A11" s="12" t="s">
        <v>379</v>
      </c>
      <c r="B11" s="12" t="s">
        <v>28</v>
      </c>
      <c r="C11" s="10">
        <v>2015</v>
      </c>
      <c r="G11" s="12" t="s">
        <v>586</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08"/>
  <sheetViews>
    <sheetView topLeftCell="A7" zoomScale="85" zoomScaleNormal="85" workbookViewId="0">
      <selection activeCell="G67" sqref="G67"/>
    </sheetView>
  </sheetViews>
  <sheetFormatPr defaultColWidth="9" defaultRowHeight="15.75"/>
  <cols>
    <col min="1" max="1" width="2.5703125" style="9" customWidth="1"/>
    <col min="2" max="2" width="33.5703125" style="9" customWidth="1"/>
    <col min="3" max="4" width="29.5703125" style="9" customWidth="1"/>
    <col min="5" max="5" width="24.42578125" style="17" customWidth="1"/>
    <col min="6" max="6" width="34.42578125" style="9" customWidth="1"/>
    <col min="7" max="7" width="27.5703125" style="9" customWidth="1"/>
    <col min="8" max="8" width="29" style="9" customWidth="1"/>
    <col min="9" max="9" width="23" style="9" customWidth="1"/>
    <col min="10" max="10" width="22" style="9" customWidth="1"/>
    <col min="11" max="11" width="19.5703125" style="9" customWidth="1"/>
    <col min="12" max="12" width="21.5703125" style="9" customWidth="1"/>
    <col min="13" max="14" width="24" style="9" customWidth="1"/>
    <col min="15" max="15" width="21.42578125" style="9" customWidth="1"/>
    <col min="16" max="16" width="22" style="9" customWidth="1"/>
    <col min="17" max="17" width="16.42578125" style="9" customWidth="1"/>
    <col min="18" max="18" width="17.85546875" style="9" bestFit="1" customWidth="1"/>
    <col min="19" max="19" width="17" style="9" customWidth="1"/>
    <col min="20" max="20" width="13.5703125" style="8" customWidth="1"/>
    <col min="21" max="21" width="6.28515625" style="8" customWidth="1"/>
    <col min="22" max="22" width="13.5703125" style="9" customWidth="1"/>
    <col min="23" max="23" width="15.285156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9" t="s">
        <v>551</v>
      </c>
      <c r="D6" s="17"/>
      <c r="E6" s="9"/>
      <c r="T6" s="9"/>
      <c r="V6" s="8"/>
    </row>
    <row r="7" spans="2:22" ht="21" customHeight="1">
      <c r="B7" s="537"/>
      <c r="C7" s="17"/>
      <c r="D7" s="17"/>
      <c r="E7" s="9"/>
      <c r="T7" s="9"/>
      <c r="V7" s="8"/>
    </row>
    <row r="8" spans="2:22" ht="24.75" customHeight="1">
      <c r="B8" s="117" t="s">
        <v>239</v>
      </c>
      <c r="C8" s="189"/>
      <c r="D8" s="601"/>
      <c r="E8" s="9"/>
      <c r="T8" s="9"/>
      <c r="V8" s="8"/>
    </row>
    <row r="9" spans="2:22" ht="41.25" customHeight="1">
      <c r="B9" s="551" t="s">
        <v>520</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556</v>
      </c>
      <c r="C11" s="567"/>
      <c r="D11" s="567"/>
      <c r="E11" s="567"/>
      <c r="F11" s="567"/>
      <c r="G11" s="567"/>
      <c r="H11" s="567"/>
      <c r="T11" s="550"/>
      <c r="U11" s="550"/>
    </row>
    <row r="12" spans="2:22" s="32" customFormat="1" ht="18.75" customHeight="1">
      <c r="B12" s="544"/>
      <c r="T12" s="186"/>
      <c r="U12" s="186"/>
    </row>
    <row r="13" spans="2:22" s="32" customFormat="1" ht="22.5" customHeight="1" thickBot="1">
      <c r="B13" s="185" t="s">
        <v>508</v>
      </c>
      <c r="C13" s="17"/>
      <c r="F13" s="185" t="s">
        <v>509</v>
      </c>
      <c r="G13" s="36"/>
      <c r="H13" s="31"/>
      <c r="I13" s="9"/>
      <c r="J13" s="184" t="s">
        <v>506</v>
      </c>
      <c r="N13" s="103"/>
      <c r="P13" s="9"/>
      <c r="Q13" s="187"/>
      <c r="R13" s="42"/>
      <c r="T13" s="186"/>
      <c r="U13" s="186"/>
    </row>
    <row r="14" spans="2:22" ht="29.25" customHeight="1" thickBot="1">
      <c r="B14" s="124" t="s">
        <v>547</v>
      </c>
      <c r="D14" s="542" t="s">
        <v>812</v>
      </c>
      <c r="E14" s="130"/>
      <c r="F14" s="124" t="s">
        <v>548</v>
      </c>
      <c r="H14" s="542" t="s">
        <v>814</v>
      </c>
      <c r="J14" s="124" t="s">
        <v>515</v>
      </c>
      <c r="L14" s="132"/>
      <c r="N14" s="103"/>
      <c r="Q14" s="99"/>
      <c r="R14" s="96"/>
    </row>
    <row r="15" spans="2:22" ht="26.25" customHeight="1" thickBot="1">
      <c r="B15" s="124" t="s">
        <v>424</v>
      </c>
      <c r="C15" s="106"/>
      <c r="D15" s="542" t="s">
        <v>813</v>
      </c>
      <c r="F15" s="124" t="s">
        <v>414</v>
      </c>
      <c r="G15" s="127"/>
      <c r="H15" s="542" t="s">
        <v>815</v>
      </c>
      <c r="I15" s="17"/>
      <c r="J15" s="124" t="s">
        <v>516</v>
      </c>
      <c r="L15" s="132"/>
      <c r="M15" s="103"/>
      <c r="Q15" s="108"/>
      <c r="R15" s="96"/>
    </row>
    <row r="16" spans="2:22" ht="28.5" customHeight="1" thickBot="1">
      <c r="B16" s="124" t="s">
        <v>454</v>
      </c>
      <c r="C16" s="106"/>
      <c r="D16" s="543">
        <v>2017</v>
      </c>
      <c r="E16" s="103"/>
      <c r="F16" s="124" t="s">
        <v>434</v>
      </c>
      <c r="G16" s="125"/>
      <c r="H16" s="543">
        <v>2018</v>
      </c>
      <c r="I16" s="103"/>
      <c r="K16" s="195"/>
      <c r="L16" s="195"/>
      <c r="M16" s="195"/>
      <c r="N16" s="195"/>
      <c r="Q16" s="115"/>
      <c r="R16" s="96"/>
    </row>
    <row r="17" spans="1:21" ht="29.25" customHeight="1">
      <c r="B17" s="124" t="s">
        <v>421</v>
      </c>
      <c r="C17" s="106"/>
      <c r="D17" s="732">
        <v>1089084.0490866001</v>
      </c>
      <c r="E17" s="121"/>
      <c r="F17" s="739" t="s">
        <v>678</v>
      </c>
      <c r="G17" s="195"/>
      <c r="H17" s="733">
        <v>1</v>
      </c>
      <c r="I17" s="17"/>
      <c r="M17" s="195"/>
      <c r="N17" s="195"/>
      <c r="P17" s="99"/>
      <c r="Q17" s="99"/>
      <c r="R17" s="96"/>
    </row>
    <row r="18" spans="1:21" s="28" customFormat="1" ht="29.25" customHeight="1">
      <c r="B18" s="124"/>
      <c r="C18" s="734"/>
      <c r="D18" s="731"/>
      <c r="E18" s="735"/>
      <c r="F18" s="730"/>
      <c r="G18" s="736"/>
      <c r="H18" s="737"/>
      <c r="I18" s="163"/>
      <c r="M18" s="736"/>
      <c r="N18" s="736"/>
      <c r="P18" s="736"/>
      <c r="Q18" s="736"/>
      <c r="R18" s="738"/>
      <c r="T18" s="37"/>
      <c r="U18" s="37"/>
    </row>
    <row r="19" spans="1:21" ht="27.75" customHeight="1" thickBot="1">
      <c r="E19" s="9"/>
      <c r="F19" s="124" t="s">
        <v>435</v>
      </c>
      <c r="G19" s="603" t="s">
        <v>363</v>
      </c>
      <c r="H19" s="242">
        <f>SUM(R54,R57,R60,R63,R66,R69,R72,R75,R78)</f>
        <v>1597224.5618367835</v>
      </c>
      <c r="I19" s="17"/>
      <c r="J19" s="115"/>
      <c r="K19" s="115"/>
      <c r="L19" s="115"/>
      <c r="M19" s="115"/>
      <c r="N19" s="115"/>
      <c r="P19" s="115"/>
      <c r="Q19" s="115"/>
      <c r="R19" s="96"/>
    </row>
    <row r="20" spans="1:21" ht="27.75" customHeight="1" thickBot="1">
      <c r="E20" s="9"/>
      <c r="F20" s="124" t="s">
        <v>436</v>
      </c>
      <c r="G20" s="603" t="s">
        <v>364</v>
      </c>
      <c r="H20" s="131">
        <f>-SUM(R55,R58,R61,R64,R67,R70,R73,R76,R79)</f>
        <v>621014.5878000001</v>
      </c>
      <c r="I20" s="17"/>
      <c r="J20" s="115"/>
      <c r="P20" s="115"/>
      <c r="Q20" s="115"/>
      <c r="R20" s="96"/>
    </row>
    <row r="21" spans="1:21" ht="27.75" customHeight="1" thickBot="1">
      <c r="C21" s="32"/>
      <c r="D21" s="32"/>
      <c r="E21" s="32"/>
      <c r="F21" s="124" t="s">
        <v>408</v>
      </c>
      <c r="G21" s="603" t="s">
        <v>365</v>
      </c>
      <c r="H21" s="188">
        <f>R84</f>
        <v>44309.763967373779</v>
      </c>
      <c r="I21" s="103"/>
      <c r="P21" s="115"/>
      <c r="Q21" s="115"/>
      <c r="R21" s="96"/>
    </row>
    <row r="22" spans="1:21" ht="27.75" customHeight="1">
      <c r="C22" s="32"/>
      <c r="D22" s="32"/>
      <c r="E22" s="32"/>
      <c r="F22" s="124" t="s">
        <v>510</v>
      </c>
      <c r="G22" s="603" t="s">
        <v>449</v>
      </c>
      <c r="H22" s="188">
        <f>H19-H20+H21</f>
        <v>1020519.7380041572</v>
      </c>
      <c r="I22" s="103"/>
      <c r="P22" s="195"/>
      <c r="Q22" s="195"/>
      <c r="R22" s="96"/>
    </row>
    <row r="23" spans="1:21" ht="22.5" customHeight="1">
      <c r="A23" s="28"/>
      <c r="E23" s="9"/>
    </row>
    <row r="24" spans="1:21" ht="13.5" customHeight="1">
      <c r="A24" s="28"/>
      <c r="B24" s="118" t="s">
        <v>419</v>
      </c>
      <c r="C24" s="35"/>
      <c r="E24" s="9"/>
    </row>
    <row r="25" spans="1:21" ht="13.5" customHeight="1">
      <c r="A25" s="28"/>
      <c r="B25" s="118"/>
      <c r="C25" s="35"/>
      <c r="E25" s="9"/>
    </row>
    <row r="26" spans="1:21" ht="108" customHeight="1">
      <c r="A26" s="28"/>
      <c r="B26" s="785" t="s">
        <v>685</v>
      </c>
      <c r="C26" s="785"/>
      <c r="D26" s="785"/>
      <c r="E26" s="785"/>
      <c r="F26" s="785"/>
      <c r="G26" s="785"/>
    </row>
    <row r="27" spans="1:21" ht="14.25" customHeight="1">
      <c r="A27" s="28"/>
      <c r="B27" s="548"/>
      <c r="C27" s="548"/>
      <c r="D27" s="538"/>
      <c r="E27" s="538"/>
      <c r="F27" s="538"/>
      <c r="G27" s="548"/>
    </row>
    <row r="28" spans="1:21" s="17" customFormat="1" ht="27" customHeight="1">
      <c r="B28" s="786" t="s">
        <v>507</v>
      </c>
      <c r="C28" s="787"/>
      <c r="D28" s="133" t="s">
        <v>41</v>
      </c>
      <c r="E28" s="134" t="s">
        <v>676</v>
      </c>
      <c r="F28" s="134" t="s">
        <v>408</v>
      </c>
      <c r="G28" s="135" t="s">
        <v>409</v>
      </c>
      <c r="T28" s="136"/>
      <c r="U28" s="136"/>
    </row>
    <row r="29" spans="1:21" ht="20.25" customHeight="1">
      <c r="B29" s="783" t="s">
        <v>29</v>
      </c>
      <c r="C29" s="784"/>
      <c r="D29" s="638" t="s">
        <v>27</v>
      </c>
      <c r="E29" s="138">
        <f>SUM(D54:D80)</f>
        <v>363498.06085234939</v>
      </c>
      <c r="F29" s="139">
        <f>D84</f>
        <v>16499.025524562792</v>
      </c>
      <c r="G29" s="138">
        <f>E29+F29</f>
        <v>379997.08637691219</v>
      </c>
    </row>
    <row r="30" spans="1:21" ht="20.25" customHeight="1">
      <c r="B30" s="783" t="s">
        <v>371</v>
      </c>
      <c r="C30" s="784"/>
      <c r="D30" s="638" t="s">
        <v>27</v>
      </c>
      <c r="E30" s="140">
        <f>SUM(E54:E80)</f>
        <v>422950.77875530359</v>
      </c>
      <c r="F30" s="141">
        <f>E84</f>
        <v>19197.559618212093</v>
      </c>
      <c r="G30" s="140">
        <f>E30+F30</f>
        <v>442148.3383735157</v>
      </c>
    </row>
    <row r="31" spans="1:21" ht="20.25" customHeight="1">
      <c r="B31" s="783" t="s">
        <v>807</v>
      </c>
      <c r="C31" s="784"/>
      <c r="D31" s="638" t="s">
        <v>28</v>
      </c>
      <c r="E31" s="140">
        <f>SUM(F54:F80)</f>
        <v>-19406.974385032547</v>
      </c>
      <c r="F31" s="141">
        <f>F84</f>
        <v>-880.87448109730042</v>
      </c>
      <c r="G31" s="140">
        <f t="shared" ref="G31:G34" si="0">E31+F31</f>
        <v>-20287.848866129847</v>
      </c>
    </row>
    <row r="32" spans="1:21" ht="20.25" customHeight="1">
      <c r="B32" s="783" t="s">
        <v>396</v>
      </c>
      <c r="C32" s="784"/>
      <c r="D32" s="638" t="s">
        <v>28</v>
      </c>
      <c r="E32" s="140">
        <f>SUM(G54:G80)</f>
        <v>24601.973400646399</v>
      </c>
      <c r="F32" s="141">
        <f>G84</f>
        <v>1116.6733218330887</v>
      </c>
      <c r="G32" s="140">
        <f t="shared" si="0"/>
        <v>25718.646722479487</v>
      </c>
    </row>
    <row r="33" spans="2:22" ht="20.25" customHeight="1">
      <c r="B33" s="783" t="s">
        <v>806</v>
      </c>
      <c r="C33" s="784"/>
      <c r="D33" s="638" t="s">
        <v>28</v>
      </c>
      <c r="E33" s="140">
        <f>SUM(H54:H80)</f>
        <v>23581.304727369981</v>
      </c>
      <c r="F33" s="141">
        <f>H84</f>
        <v>1070.3455960316871</v>
      </c>
      <c r="G33" s="140">
        <f>E33+F33</f>
        <v>24651.650323401667</v>
      </c>
    </row>
    <row r="34" spans="2:22" ht="20.25" customHeight="1">
      <c r="B34" s="783" t="s">
        <v>31</v>
      </c>
      <c r="C34" s="784"/>
      <c r="D34" s="638" t="s">
        <v>28</v>
      </c>
      <c r="E34" s="140">
        <f>SUM(I54:I80)</f>
        <v>117098.24017192776</v>
      </c>
      <c r="F34" s="141">
        <f>I84</f>
        <v>5315.0403304703959</v>
      </c>
      <c r="G34" s="140">
        <f t="shared" si="0"/>
        <v>122413.28050239815</v>
      </c>
    </row>
    <row r="35" spans="2:22" ht="20.25" customHeight="1">
      <c r="B35" s="783" t="s">
        <v>32</v>
      </c>
      <c r="C35" s="784"/>
      <c r="D35" s="638" t="s">
        <v>27</v>
      </c>
      <c r="E35" s="140">
        <f>SUM(J54:J80)</f>
        <v>43886.59051421906</v>
      </c>
      <c r="F35" s="141">
        <f>J84</f>
        <v>1991.9940573610236</v>
      </c>
      <c r="G35" s="140">
        <f>E35+F35</f>
        <v>45878.584571580082</v>
      </c>
    </row>
    <row r="36" spans="2:22" ht="20.25" customHeight="1">
      <c r="B36" s="783"/>
      <c r="C36" s="784"/>
      <c r="D36" s="638"/>
      <c r="E36" s="140">
        <f>SUM(K54:K80)</f>
        <v>0</v>
      </c>
      <c r="F36" s="141">
        <f>K84</f>
        <v>0</v>
      </c>
      <c r="G36" s="140">
        <f t="shared" ref="G36:G42" si="1">E36+F36</f>
        <v>0</v>
      </c>
    </row>
    <row r="37" spans="2:22" ht="20.25" customHeight="1">
      <c r="B37" s="783"/>
      <c r="C37" s="784"/>
      <c r="D37" s="638"/>
      <c r="E37" s="140">
        <f>SUM(L54:L80)</f>
        <v>0</v>
      </c>
      <c r="F37" s="141">
        <f>L84</f>
        <v>0</v>
      </c>
      <c r="G37" s="140">
        <f t="shared" si="1"/>
        <v>0</v>
      </c>
    </row>
    <row r="38" spans="2:22" ht="20.25" customHeight="1">
      <c r="B38" s="783"/>
      <c r="C38" s="784"/>
      <c r="D38" s="638"/>
      <c r="E38" s="140">
        <f>SUM(M54:M80)</f>
        <v>0</v>
      </c>
      <c r="F38" s="141">
        <f>M84</f>
        <v>0</v>
      </c>
      <c r="G38" s="140">
        <f t="shared" si="1"/>
        <v>0</v>
      </c>
    </row>
    <row r="39" spans="2:22" ht="20.25" customHeight="1">
      <c r="B39" s="783"/>
      <c r="C39" s="784"/>
      <c r="D39" s="638"/>
      <c r="E39" s="140">
        <f>SUM(N54:N80)</f>
        <v>0</v>
      </c>
      <c r="F39" s="141">
        <f>N84</f>
        <v>0</v>
      </c>
      <c r="G39" s="140">
        <f t="shared" si="1"/>
        <v>0</v>
      </c>
    </row>
    <row r="40" spans="2:22" ht="20.25" customHeight="1">
      <c r="B40" s="783"/>
      <c r="C40" s="784"/>
      <c r="D40" s="638"/>
      <c r="E40" s="140">
        <f>SUM(O54:O80)</f>
        <v>0</v>
      </c>
      <c r="F40" s="141">
        <f>O84</f>
        <v>0</v>
      </c>
      <c r="G40" s="140">
        <f t="shared" si="1"/>
        <v>0</v>
      </c>
    </row>
    <row r="41" spans="2:22" ht="20.25" customHeight="1">
      <c r="B41" s="783"/>
      <c r="C41" s="784"/>
      <c r="D41" s="638"/>
      <c r="E41" s="140">
        <f>SUM(P54:P80)</f>
        <v>0</v>
      </c>
      <c r="F41" s="141">
        <f>P84</f>
        <v>0</v>
      </c>
      <c r="G41" s="140">
        <f t="shared" si="1"/>
        <v>0</v>
      </c>
    </row>
    <row r="42" spans="2:22" ht="20.25" customHeight="1">
      <c r="B42" s="783"/>
      <c r="C42" s="784"/>
      <c r="D42" s="639"/>
      <c r="E42" s="142">
        <f>SUM(Q54:Q80)</f>
        <v>0</v>
      </c>
      <c r="F42" s="143">
        <f>Q84</f>
        <v>0</v>
      </c>
      <c r="G42" s="142">
        <f t="shared" si="1"/>
        <v>0</v>
      </c>
    </row>
    <row r="43" spans="2:22" s="8" customFormat="1" ht="21" customHeight="1">
      <c r="B43" s="788" t="s">
        <v>26</v>
      </c>
      <c r="C43" s="789"/>
      <c r="D43" s="137"/>
      <c r="E43" s="144">
        <f>SUM(E29:E42)</f>
        <v>976209.97403678356</v>
      </c>
      <c r="F43" s="144">
        <f>SUM(F29:F42)</f>
        <v>44309.763967373779</v>
      </c>
      <c r="G43" s="144">
        <f>SUM(G29:G42)</f>
        <v>1020519.7380041574</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460</v>
      </c>
      <c r="C46" s="31"/>
      <c r="D46" s="31"/>
      <c r="E46" s="597"/>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785" t="s">
        <v>615</v>
      </c>
      <c r="C48" s="785"/>
      <c r="D48" s="785"/>
      <c r="E48" s="785"/>
      <c r="F48" s="785"/>
      <c r="G48" s="785"/>
      <c r="H48" s="785"/>
      <c r="I48" s="785"/>
      <c r="J48" s="785"/>
      <c r="K48" s="785"/>
      <c r="L48" s="785"/>
      <c r="M48" s="617"/>
      <c r="N48" s="105"/>
      <c r="O48" s="105"/>
      <c r="P48" s="105"/>
      <c r="Q48" s="105"/>
      <c r="R48" s="105"/>
      <c r="T48" s="37"/>
      <c r="U48" s="19"/>
      <c r="V48" s="38"/>
    </row>
    <row r="49" spans="2:22" s="28" customFormat="1" ht="41.1" customHeight="1">
      <c r="B49" s="785" t="s">
        <v>562</v>
      </c>
      <c r="C49" s="785"/>
      <c r="D49" s="785"/>
      <c r="E49" s="785"/>
      <c r="F49" s="785"/>
      <c r="G49" s="785"/>
      <c r="H49" s="785"/>
      <c r="I49" s="785"/>
      <c r="J49" s="785"/>
      <c r="K49" s="785"/>
      <c r="L49" s="785"/>
      <c r="M49" s="617"/>
      <c r="N49" s="105"/>
      <c r="O49" s="105"/>
      <c r="P49" s="105"/>
      <c r="Q49" s="105"/>
      <c r="R49" s="105"/>
      <c r="T49" s="37"/>
      <c r="U49" s="19"/>
      <c r="V49" s="38"/>
    </row>
    <row r="50" spans="2:22" s="28" customFormat="1" ht="18" customHeight="1">
      <c r="B50" s="785" t="s">
        <v>684</v>
      </c>
      <c r="C50" s="785"/>
      <c r="D50" s="785"/>
      <c r="E50" s="785"/>
      <c r="F50" s="785"/>
      <c r="G50" s="785"/>
      <c r="H50" s="785"/>
      <c r="I50" s="785"/>
      <c r="J50" s="785"/>
      <c r="K50" s="785"/>
      <c r="L50" s="785"/>
      <c r="M50" s="617"/>
      <c r="N50" s="105"/>
      <c r="O50" s="105"/>
      <c r="P50" s="105"/>
      <c r="Q50" s="105"/>
      <c r="R50" s="105"/>
      <c r="T50" s="37"/>
      <c r="U50" s="19"/>
      <c r="V50" s="38"/>
    </row>
    <row r="51" spans="2:22" ht="15" customHeight="1">
      <c r="B51" s="613"/>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517</v>
      </c>
      <c r="D52" s="135" t="str">
        <f>IF($B29&lt;&gt;"",$B29,"")</f>
        <v>Residential</v>
      </c>
      <c r="E52" s="135" t="str">
        <f>IF($B30&lt;&gt;"",$B30,"")</f>
        <v>GS&lt;50 kW</v>
      </c>
      <c r="F52" s="135" t="s">
        <v>382</v>
      </c>
      <c r="G52" s="135" t="s">
        <v>396</v>
      </c>
      <c r="H52" s="135" t="s">
        <v>806</v>
      </c>
      <c r="I52" s="135" t="s">
        <v>31</v>
      </c>
      <c r="J52" s="135" t="s">
        <v>32</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5"/>
      <c r="C53" s="576"/>
      <c r="D53" s="576" t="str">
        <f>D29</f>
        <v>kWh</v>
      </c>
      <c r="E53" s="576" t="str">
        <f>D30</f>
        <v>kWh</v>
      </c>
      <c r="F53" s="576" t="str">
        <f>D31</f>
        <v>kW</v>
      </c>
      <c r="G53" s="576" t="str">
        <f>D32</f>
        <v>kW</v>
      </c>
      <c r="H53" s="576" t="str">
        <f>D33</f>
        <v>kW</v>
      </c>
      <c r="I53" s="576" t="str">
        <f>D34</f>
        <v>kW</v>
      </c>
      <c r="J53" s="576" t="str">
        <f>D35</f>
        <v>kWh</v>
      </c>
      <c r="K53" s="576">
        <f>D36</f>
        <v>0</v>
      </c>
      <c r="L53" s="576">
        <f>D37</f>
        <v>0</v>
      </c>
      <c r="M53" s="576">
        <f>D38</f>
        <v>0</v>
      </c>
      <c r="N53" s="576">
        <f>D39</f>
        <v>0</v>
      </c>
      <c r="O53" s="576">
        <f>D40</f>
        <v>0</v>
      </c>
      <c r="P53" s="576">
        <f>D41</f>
        <v>0</v>
      </c>
      <c r="Q53" s="576">
        <f>D42</f>
        <v>0</v>
      </c>
      <c r="R53" s="577"/>
      <c r="U53" s="147"/>
    </row>
    <row r="54" spans="2:22" s="17" customFormat="1">
      <c r="B54" s="148" t="s">
        <v>142</v>
      </c>
      <c r="C54" s="149"/>
      <c r="D54" s="150">
        <f>'4.  2011-2014 LRAM'!Y131</f>
        <v>0</v>
      </c>
      <c r="E54" s="150">
        <f>'4.  2011-2014 LRAM'!Z131</f>
        <v>0</v>
      </c>
      <c r="F54" s="150">
        <f>'4.  2011-2014 LRAM'!AA131</f>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5" t="s">
        <v>67</v>
      </c>
      <c r="C56" s="621"/>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f>'4.  2011-2014 LRAM'!Y261</f>
        <v>0</v>
      </c>
      <c r="E57" s="156">
        <f>'4.  2011-2014 LRAM'!Z261</f>
        <v>0</v>
      </c>
      <c r="F57" s="156">
        <f>'4.  2011-2014 LRAM'!AA261</f>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5" t="s">
        <v>67</v>
      </c>
      <c r="C59" s="621"/>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f>'4.  2011-2014 LRAM'!Y391</f>
        <v>0</v>
      </c>
      <c r="E60" s="156">
        <f>'4.  2011-2014 LRAM'!Z391</f>
        <v>0</v>
      </c>
      <c r="F60" s="156">
        <f>'4.  2011-2014 LRAM'!AA391</f>
        <v>0</v>
      </c>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0</v>
      </c>
      <c r="U60" s="152"/>
      <c r="V60" s="153"/>
    </row>
    <row r="61" spans="2:22" s="163" customFormat="1">
      <c r="B61" s="154" t="s">
        <v>37</v>
      </c>
      <c r="C61" s="155"/>
      <c r="D61" s="156">
        <f>-'4.  2011-2014 LRAM'!Y392</f>
        <v>0</v>
      </c>
      <c r="E61" s="156">
        <f>-'4.  2011-2014 LRAM'!Z392</f>
        <v>0</v>
      </c>
      <c r="F61" s="156">
        <f>-'4.  2011-2014 LRAM'!AA392</f>
        <v>0</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U61" s="152"/>
      <c r="V61" s="153"/>
    </row>
    <row r="62" spans="2:22" s="136" customFormat="1">
      <c r="B62" s="625" t="s">
        <v>67</v>
      </c>
      <c r="C62" s="621"/>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f>'4.  2011-2014 LRAM'!Y521</f>
        <v>0</v>
      </c>
      <c r="E63" s="156">
        <f>'4.  2011-2014 LRAM'!Z521</f>
        <v>0</v>
      </c>
      <c r="F63" s="156">
        <f>'4.  2011-2014 LRAM'!AA521</f>
        <v>0</v>
      </c>
      <c r="G63" s="156">
        <f>'4.  2011-2014 LRAM'!AB521</f>
        <v>0</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0</v>
      </c>
      <c r="U63" s="152"/>
      <c r="V63" s="153"/>
    </row>
    <row r="64" spans="2:22" s="163" customFormat="1">
      <c r="B64" s="154" t="s">
        <v>39</v>
      </c>
      <c r="C64" s="155"/>
      <c r="D64" s="156">
        <f>-'4.  2011-2014 LRAM'!Y522</f>
        <v>0</v>
      </c>
      <c r="E64" s="156">
        <f>-'4.  2011-2014 LRAM'!Z522</f>
        <v>0</v>
      </c>
      <c r="F64" s="156">
        <f>-'4.  2011-2014 LRAM'!AA522</f>
        <v>0</v>
      </c>
      <c r="G64" s="156">
        <f>-'4.  2011-2014 LRAM'!AB522</f>
        <v>0</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0</v>
      </c>
      <c r="S64" s="158"/>
      <c r="U64" s="152"/>
      <c r="V64" s="153"/>
    </row>
    <row r="65" spans="2:22" s="136" customFormat="1">
      <c r="B65" s="625" t="s">
        <v>67</v>
      </c>
      <c r="C65" s="621"/>
      <c r="D65" s="160"/>
      <c r="E65" s="160"/>
      <c r="F65" s="160"/>
      <c r="G65" s="160"/>
      <c r="H65" s="160"/>
      <c r="I65" s="160"/>
      <c r="J65" s="160"/>
      <c r="K65" s="161"/>
      <c r="L65" s="161"/>
      <c r="M65" s="161"/>
      <c r="N65" s="161"/>
      <c r="O65" s="161"/>
      <c r="P65" s="161"/>
      <c r="Q65" s="161"/>
      <c r="R65" s="162"/>
      <c r="U65" s="159"/>
      <c r="V65" s="153"/>
    </row>
    <row r="66" spans="2:22" s="163" customFormat="1">
      <c r="B66" s="154" t="s">
        <v>94</v>
      </c>
      <c r="C66" s="535"/>
      <c r="D66" s="164">
        <f>'5.  2015-2020 LRAM'!Y204</f>
        <v>0</v>
      </c>
      <c r="E66" s="164">
        <f>'5.  2015-2020 LRAM'!Z204</f>
        <v>0</v>
      </c>
      <c r="F66" s="164">
        <f>'5.  2015-2020 LRAM'!AA204</f>
        <v>0</v>
      </c>
      <c r="G66" s="164">
        <f>'5.  2015-2020 LRAM'!AB204</f>
        <v>0</v>
      </c>
      <c r="H66" s="164">
        <f>'5.  2015-2020 LRAM'!AC204</f>
        <v>0</v>
      </c>
      <c r="I66" s="164">
        <f>'5.  2015-2020 LRAM'!AD204</f>
        <v>0</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0</v>
      </c>
      <c r="U66" s="152"/>
      <c r="V66" s="153"/>
    </row>
    <row r="67" spans="2:22" s="163" customFormat="1">
      <c r="B67" s="154" t="s">
        <v>93</v>
      </c>
      <c r="C67" s="155"/>
      <c r="D67" s="164">
        <f>-'5.  2015-2020 LRAM'!Y205</f>
        <v>0</v>
      </c>
      <c r="E67" s="164">
        <f>-'5.  2015-2020 LRAM'!Z205</f>
        <v>0</v>
      </c>
      <c r="F67" s="164">
        <f>-'5.  2015-2020 LRAM'!AA205</f>
        <v>0</v>
      </c>
      <c r="G67" s="164">
        <f>-'5.  2015-2020 LRAM'!AB205</f>
        <v>0</v>
      </c>
      <c r="H67" s="164">
        <f>-'5.  2015-2020 LRAM'!AC205</f>
        <v>0</v>
      </c>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0</v>
      </c>
      <c r="S67" s="158"/>
      <c r="U67" s="152"/>
      <c r="V67" s="153"/>
    </row>
    <row r="68" spans="2:22" s="136" customFormat="1">
      <c r="B68" s="625" t="s">
        <v>67</v>
      </c>
      <c r="C68" s="621"/>
      <c r="D68" s="160"/>
      <c r="E68" s="160"/>
      <c r="F68" s="160"/>
      <c r="G68" s="160"/>
      <c r="H68" s="160"/>
      <c r="I68" s="160"/>
      <c r="J68" s="160"/>
      <c r="K68" s="161"/>
      <c r="L68" s="161"/>
      <c r="M68" s="161"/>
      <c r="N68" s="161"/>
      <c r="O68" s="161"/>
      <c r="P68" s="161"/>
      <c r="Q68" s="161"/>
      <c r="R68" s="162"/>
      <c r="U68" s="159"/>
      <c r="V68" s="153"/>
    </row>
    <row r="69" spans="2:22" s="163" customFormat="1">
      <c r="B69" s="154" t="s">
        <v>225</v>
      </c>
      <c r="C69" s="535"/>
      <c r="D69" s="156">
        <f>'5.  2015-2020 LRAM'!Y388</f>
        <v>0</v>
      </c>
      <c r="E69" s="156">
        <f>'5.  2015-2020 LRAM'!Z388</f>
        <v>0</v>
      </c>
      <c r="F69" s="156">
        <f>'5.  2015-2020 LRAM'!AA388</f>
        <v>0</v>
      </c>
      <c r="G69" s="156">
        <f>'5.  2015-2020 LRAM'!AB388</f>
        <v>0</v>
      </c>
      <c r="H69" s="156">
        <f>'5.  2015-2020 LRAM'!AC388</f>
        <v>0</v>
      </c>
      <c r="I69" s="156">
        <f>'5.  2015-2020 LRAM'!AD388</f>
        <v>0</v>
      </c>
      <c r="J69" s="156">
        <f>'5.  2015-2020 LRAM'!AE388</f>
        <v>0</v>
      </c>
      <c r="K69" s="156">
        <f>'5.  2015-2020 LRAM'!AF388</f>
        <v>0</v>
      </c>
      <c r="L69" s="156">
        <f>'5.  2015-2020 LRAM'!AG388</f>
        <v>0</v>
      </c>
      <c r="M69" s="156">
        <f>'5.  2015-2020 LRAM'!AH388</f>
        <v>0</v>
      </c>
      <c r="N69" s="156">
        <f>'5.  2015-2020 LRAM'!AI388</f>
        <v>0</v>
      </c>
      <c r="O69" s="156">
        <f>'5.  2015-2020 LRAM'!AJ388</f>
        <v>0</v>
      </c>
      <c r="P69" s="156">
        <f>'5.  2015-2020 LRAM'!AK388</f>
        <v>0</v>
      </c>
      <c r="Q69" s="156">
        <f>'5.  2015-2020 LRAM'!AL388</f>
        <v>0</v>
      </c>
      <c r="R69" s="157">
        <f>SUM(D69:Q69)</f>
        <v>0</v>
      </c>
      <c r="U69" s="152"/>
      <c r="V69" s="153"/>
    </row>
    <row r="70" spans="2:22" s="163" customFormat="1">
      <c r="B70" s="154" t="s">
        <v>224</v>
      </c>
      <c r="C70" s="155"/>
      <c r="D70" s="156">
        <f>-'5.  2015-2020 LRAM'!Y389</f>
        <v>0</v>
      </c>
      <c r="E70" s="156">
        <f>-'5.  2015-2020 LRAM'!Z389</f>
        <v>0</v>
      </c>
      <c r="F70" s="156">
        <f>-'5.  2015-2020 LRAM'!AA389</f>
        <v>0</v>
      </c>
      <c r="G70" s="156">
        <f>-'5.  2015-2020 LRAM'!AB389</f>
        <v>0</v>
      </c>
      <c r="H70" s="156">
        <f>-'5.  2015-2020 LRAM'!AC389</f>
        <v>0</v>
      </c>
      <c r="I70" s="156">
        <f>-'5.  2015-2020 LRAM'!AD389</f>
        <v>0</v>
      </c>
      <c r="J70" s="156">
        <f>-'5.  2015-2020 LRAM'!AE389</f>
        <v>0</v>
      </c>
      <c r="K70" s="156">
        <f>-'5.  2015-2020 LRAM'!AF389</f>
        <v>0</v>
      </c>
      <c r="L70" s="156">
        <f>-'5.  2015-2020 LRAM'!AG389</f>
        <v>0</v>
      </c>
      <c r="M70" s="156">
        <f>-'5.  2015-2020 LRAM'!AH389</f>
        <v>0</v>
      </c>
      <c r="N70" s="156">
        <f>-'5.  2015-2020 LRAM'!AI389</f>
        <v>0</v>
      </c>
      <c r="O70" s="156">
        <f>-'5.  2015-2020 LRAM'!AJ389</f>
        <v>0</v>
      </c>
      <c r="P70" s="156">
        <f>-'5.  2015-2020 LRAM'!AK389</f>
        <v>0</v>
      </c>
      <c r="Q70" s="156">
        <f>-'5.  2015-2020 LRAM'!AL389</f>
        <v>0</v>
      </c>
      <c r="R70" s="157">
        <f>SUM(D70:Q70)</f>
        <v>0</v>
      </c>
      <c r="S70" s="158"/>
      <c r="U70" s="152"/>
      <c r="V70" s="153"/>
    </row>
    <row r="71" spans="2:22" s="136" customFormat="1">
      <c r="B71" s="625" t="s">
        <v>67</v>
      </c>
      <c r="C71" s="621"/>
      <c r="D71" s="160"/>
      <c r="E71" s="160"/>
      <c r="F71" s="160"/>
      <c r="G71" s="160"/>
      <c r="H71" s="160"/>
      <c r="I71" s="160"/>
      <c r="J71" s="160"/>
      <c r="K71" s="161"/>
      <c r="L71" s="161"/>
      <c r="M71" s="161"/>
      <c r="N71" s="161"/>
      <c r="O71" s="161"/>
      <c r="P71" s="161"/>
      <c r="Q71" s="161"/>
      <c r="R71" s="162"/>
      <c r="U71" s="159"/>
      <c r="V71" s="153"/>
    </row>
    <row r="72" spans="2:22" s="163" customFormat="1">
      <c r="B72" s="154" t="s">
        <v>227</v>
      </c>
      <c r="C72" s="535"/>
      <c r="D72" s="156">
        <f>'5.  2015-2020 LRAM'!Y581</f>
        <v>0</v>
      </c>
      <c r="E72" s="156">
        <f>'5.  2015-2020 LRAM'!Z581</f>
        <v>0</v>
      </c>
      <c r="F72" s="156">
        <f>'5.  2015-2020 LRAM'!AA581</f>
        <v>0</v>
      </c>
      <c r="G72" s="156">
        <f>'5.  2015-2020 LRAM'!AB581</f>
        <v>0</v>
      </c>
      <c r="H72" s="156">
        <f>'5.  2015-2020 LRAM'!AC581</f>
        <v>0</v>
      </c>
      <c r="I72" s="156">
        <f>'5.  2015-2020 LRAM'!AD581</f>
        <v>0</v>
      </c>
      <c r="J72" s="156">
        <f>'5.  2015-2020 LRAM'!AE581</f>
        <v>0</v>
      </c>
      <c r="K72" s="156">
        <f>'5.  2015-2020 LRAM'!AF581</f>
        <v>0</v>
      </c>
      <c r="L72" s="156">
        <f>'5.  2015-2020 LRAM'!AG581</f>
        <v>0</v>
      </c>
      <c r="M72" s="156">
        <f>'5.  2015-2020 LRAM'!AH581</f>
        <v>0</v>
      </c>
      <c r="N72" s="156">
        <f>'5.  2015-2020 LRAM'!AI581</f>
        <v>0</v>
      </c>
      <c r="O72" s="156">
        <f>'5.  2015-2020 LRAM'!AJ581</f>
        <v>0</v>
      </c>
      <c r="P72" s="156">
        <f>'5.  2015-2020 LRAM'!AK581</f>
        <v>0</v>
      </c>
      <c r="Q72" s="156">
        <f>'5.  2015-2020 LRAM'!AL581</f>
        <v>0</v>
      </c>
      <c r="R72" s="157">
        <f>SUM(D72:Q72)</f>
        <v>0</v>
      </c>
      <c r="U72" s="152"/>
      <c r="V72" s="153"/>
    </row>
    <row r="73" spans="2:22" s="163" customFormat="1">
      <c r="B73" s="154" t="s">
        <v>226</v>
      </c>
      <c r="C73" s="155"/>
      <c r="D73" s="156">
        <f>-'5.  2015-2020 LRAM'!Y582</f>
        <v>0</v>
      </c>
      <c r="E73" s="156">
        <f>-'5.  2015-2020 LRAM'!Z582</f>
        <v>0</v>
      </c>
      <c r="F73" s="156">
        <f>-'5.  2015-2020 LRAM'!AA582</f>
        <v>0</v>
      </c>
      <c r="G73" s="156">
        <f>-'5.  2015-2020 LRAM'!AB582</f>
        <v>0</v>
      </c>
      <c r="H73" s="156">
        <f>-'5.  2015-2020 LRAM'!AC582</f>
        <v>0</v>
      </c>
      <c r="I73" s="156">
        <f>-'5.  2015-2020 LRAM'!AD582</f>
        <v>0</v>
      </c>
      <c r="J73" s="156">
        <f>-'5.  2015-2020 LRAM'!AE582</f>
        <v>0</v>
      </c>
      <c r="K73" s="156">
        <f>-'5.  2015-2020 LRAM'!AF582</f>
        <v>0</v>
      </c>
      <c r="L73" s="156">
        <f>-'5.  2015-2020 LRAM'!AG582</f>
        <v>0</v>
      </c>
      <c r="M73" s="156">
        <f>-'5.  2015-2020 LRAM'!AH582</f>
        <v>0</v>
      </c>
      <c r="N73" s="156">
        <f>-'5.  2015-2020 LRAM'!AI582</f>
        <v>0</v>
      </c>
      <c r="O73" s="156">
        <f>-'5.  2015-2020 LRAM'!AJ582</f>
        <v>0</v>
      </c>
      <c r="P73" s="156">
        <f>-'5.  2015-2020 LRAM'!AK582</f>
        <v>0</v>
      </c>
      <c r="Q73" s="156">
        <f>-'5.  2015-2020 LRAM'!AL582</f>
        <v>0</v>
      </c>
      <c r="R73" s="157">
        <f>SUM(D73:Q73)</f>
        <v>0</v>
      </c>
      <c r="S73" s="158"/>
      <c r="U73" s="152"/>
      <c r="V73" s="153"/>
    </row>
    <row r="74" spans="2:22" s="136" customFormat="1">
      <c r="B74" s="625" t="s">
        <v>67</v>
      </c>
      <c r="C74" s="621"/>
      <c r="D74" s="160"/>
      <c r="E74" s="160"/>
      <c r="F74" s="160"/>
      <c r="G74" s="160"/>
      <c r="H74" s="160"/>
      <c r="I74" s="160"/>
      <c r="J74" s="160"/>
      <c r="K74" s="161"/>
      <c r="L74" s="161"/>
      <c r="M74" s="161"/>
      <c r="N74" s="161"/>
      <c r="O74" s="161"/>
      <c r="P74" s="161"/>
      <c r="Q74" s="161"/>
      <c r="R74" s="162"/>
      <c r="U74" s="159"/>
      <c r="V74" s="153"/>
    </row>
    <row r="75" spans="2:22" s="163" customFormat="1">
      <c r="B75" s="154" t="s">
        <v>229</v>
      </c>
      <c r="C75" s="535"/>
      <c r="D75" s="156">
        <f>'5.  2015-2020 LRAM'!Y765</f>
        <v>485606.78125234938</v>
      </c>
      <c r="E75" s="156">
        <f>'5.  2015-2020 LRAM'!Z765</f>
        <v>499178.44215530361</v>
      </c>
      <c r="F75" s="156">
        <f>'5.  2015-2020 LRAM'!AA765</f>
        <v>403271.22961496748</v>
      </c>
      <c r="G75" s="156">
        <f>'5.  2015-2020 LRAM'!AB765</f>
        <v>24601.973400646399</v>
      </c>
      <c r="H75" s="156">
        <f>'5.  2015-2020 LRAM'!AC765</f>
        <v>23581.304727369981</v>
      </c>
      <c r="I75" s="156">
        <f>'5.  2015-2020 LRAM'!AD765</f>
        <v>117098.24017192776</v>
      </c>
      <c r="J75" s="156">
        <f>'5.  2015-2020 LRAM'!AE765</f>
        <v>43886.59051421906</v>
      </c>
      <c r="K75" s="156">
        <f>'5.  2015-2020 LRAM'!AF765</f>
        <v>0</v>
      </c>
      <c r="L75" s="156">
        <f>'5.  2015-2020 LRAM'!AG765</f>
        <v>0</v>
      </c>
      <c r="M75" s="156">
        <f>'5.  2015-2020 LRAM'!AH765</f>
        <v>0</v>
      </c>
      <c r="N75" s="156">
        <f>'5.  2015-2020 LRAM'!AI765</f>
        <v>0</v>
      </c>
      <c r="O75" s="156">
        <f>'5.  2015-2020 LRAM'!AJ765</f>
        <v>0</v>
      </c>
      <c r="P75" s="156">
        <f>'5.  2015-2020 LRAM'!AK765</f>
        <v>0</v>
      </c>
      <c r="Q75" s="156">
        <f>'5.  2015-2020 LRAM'!AL765</f>
        <v>0</v>
      </c>
      <c r="R75" s="157">
        <f>SUM(D75:Q75)</f>
        <v>1597224.5618367835</v>
      </c>
      <c r="U75" s="152"/>
      <c r="V75" s="153"/>
    </row>
    <row r="76" spans="2:22" s="163" customFormat="1" ht="16.5" customHeight="1">
      <c r="B76" s="154" t="s">
        <v>228</v>
      </c>
      <c r="C76" s="155"/>
      <c r="D76" s="156">
        <f>-'5.  2015-2020 LRAM'!Y766</f>
        <v>-122108.72040000001</v>
      </c>
      <c r="E76" s="156">
        <f>-'5.  2015-2020 LRAM'!Z766</f>
        <v>-76227.663400000005</v>
      </c>
      <c r="F76" s="156">
        <f>-'5.  2015-2020 LRAM'!AA766</f>
        <v>-422678.20400000003</v>
      </c>
      <c r="G76" s="156">
        <f>-'5.  2015-2020 LRAM'!AB766</f>
        <v>0</v>
      </c>
      <c r="H76" s="156">
        <f>-'5.  2015-2020 LRAM'!AC766</f>
        <v>0</v>
      </c>
      <c r="I76" s="156">
        <f>-'5.  2015-2020 LRAM'!AD766</f>
        <v>0</v>
      </c>
      <c r="J76" s="156">
        <f>-'5.  2015-2020 LRAM'!AE766</f>
        <v>0</v>
      </c>
      <c r="K76" s="156">
        <f>-'5.  2015-2020 LRAM'!AF766</f>
        <v>0</v>
      </c>
      <c r="L76" s="156">
        <f>-'5.  2015-2020 LRAM'!AG766</f>
        <v>0</v>
      </c>
      <c r="M76" s="156">
        <f>-'5.  2015-2020 LRAM'!AH766</f>
        <v>0</v>
      </c>
      <c r="N76" s="156">
        <f>-'5.  2015-2020 LRAM'!AI766</f>
        <v>0</v>
      </c>
      <c r="O76" s="156">
        <f>-'5.  2015-2020 LRAM'!AJ766</f>
        <v>0</v>
      </c>
      <c r="P76" s="156">
        <f>-'5.  2015-2020 LRAM'!AK766</f>
        <v>0</v>
      </c>
      <c r="Q76" s="156">
        <f>-'5.  2015-2020 LRAM'!AL766</f>
        <v>0</v>
      </c>
      <c r="R76" s="157">
        <f>SUM(D76:Q76)</f>
        <v>-621014.5878000001</v>
      </c>
      <c r="S76" s="158"/>
      <c r="U76" s="152"/>
      <c r="V76" s="153"/>
    </row>
    <row r="77" spans="2:22" s="136" customFormat="1">
      <c r="B77" s="625" t="s">
        <v>67</v>
      </c>
      <c r="C77" s="621"/>
      <c r="D77" s="160"/>
      <c r="E77" s="160"/>
      <c r="F77" s="160"/>
      <c r="G77" s="160"/>
      <c r="H77" s="160"/>
      <c r="I77" s="160"/>
      <c r="J77" s="160"/>
      <c r="K77" s="161"/>
      <c r="L77" s="161"/>
      <c r="M77" s="161"/>
      <c r="N77" s="161"/>
      <c r="O77" s="161"/>
      <c r="P77" s="161"/>
      <c r="Q77" s="161"/>
      <c r="R77" s="162"/>
      <c r="U77" s="159"/>
      <c r="V77" s="153"/>
    </row>
    <row r="78" spans="2:22" s="163" customFormat="1">
      <c r="B78" s="154" t="s">
        <v>231</v>
      </c>
      <c r="C78" s="155"/>
      <c r="D78" s="156">
        <f>'5.  2015-2020 LRAM'!Y949</f>
        <v>0</v>
      </c>
      <c r="E78" s="156">
        <f>'5.  2015-2020 LRAM'!Z949</f>
        <v>0</v>
      </c>
      <c r="F78" s="156">
        <f>'5.  2015-2020 LRAM'!AA949</f>
        <v>0</v>
      </c>
      <c r="G78" s="156">
        <f>'5.  2015-2020 LRAM'!AB949</f>
        <v>0</v>
      </c>
      <c r="H78" s="156">
        <f>'5.  2015-2020 LRAM'!AC949</f>
        <v>0</v>
      </c>
      <c r="I78" s="156">
        <f>'5.  2015-2020 LRAM'!AD949</f>
        <v>0</v>
      </c>
      <c r="J78" s="156">
        <f>'5.  2015-2020 LRAM'!AE949</f>
        <v>0</v>
      </c>
      <c r="K78" s="156">
        <f>'5.  2015-2020 LRAM'!AF949</f>
        <v>0</v>
      </c>
      <c r="L78" s="156">
        <f>'5.  2015-2020 LRAM'!AG949</f>
        <v>0</v>
      </c>
      <c r="M78" s="156">
        <f>'5.  2015-2020 LRAM'!AH949</f>
        <v>0</v>
      </c>
      <c r="N78" s="156">
        <f>'5.  2015-2020 LRAM'!AI949</f>
        <v>0</v>
      </c>
      <c r="O78" s="156">
        <f>'5.  2015-2020 LRAM'!AJ949</f>
        <v>0</v>
      </c>
      <c r="P78" s="156">
        <f>'5.  2015-2020 LRAM'!AK949</f>
        <v>0</v>
      </c>
      <c r="Q78" s="156">
        <f>'5.  2015-2020 LRAM'!AL949</f>
        <v>0</v>
      </c>
      <c r="R78" s="157">
        <f>SUM(D78:Q78)</f>
        <v>0</v>
      </c>
      <c r="U78" s="152"/>
      <c r="V78" s="153"/>
    </row>
    <row r="79" spans="2:22" s="163" customFormat="1">
      <c r="B79" s="154" t="s">
        <v>230</v>
      </c>
      <c r="C79" s="155"/>
      <c r="D79" s="156">
        <f>-'5.  2015-2020 LRAM'!Y950</f>
        <v>0</v>
      </c>
      <c r="E79" s="156">
        <f>-'5.  2015-2020 LRAM'!Z950</f>
        <v>0</v>
      </c>
      <c r="F79" s="156">
        <f>-'5.  2015-2020 LRAM'!AA950</f>
        <v>0</v>
      </c>
      <c r="G79" s="156">
        <f>-'5.  2015-2020 LRAM'!AB950</f>
        <v>0</v>
      </c>
      <c r="H79" s="156">
        <f>-'5.  2015-2020 LRAM'!AC950</f>
        <v>0</v>
      </c>
      <c r="I79" s="156">
        <f>-'5.  2015-2020 LRAM'!AD950</f>
        <v>0</v>
      </c>
      <c r="J79" s="156">
        <f>-'5.  2015-2020 LRAM'!AE950</f>
        <v>0</v>
      </c>
      <c r="K79" s="156">
        <f>-'5.  2015-2020 LRAM'!AF950</f>
        <v>0</v>
      </c>
      <c r="L79" s="156">
        <f>-'5.  2015-2020 LRAM'!AG950</f>
        <v>0</v>
      </c>
      <c r="M79" s="156">
        <f>-'5.  2015-2020 LRAM'!AH950</f>
        <v>0</v>
      </c>
      <c r="N79" s="156">
        <f>-'5.  2015-2020 LRAM'!AI950</f>
        <v>0</v>
      </c>
      <c r="O79" s="156">
        <f>-'5.  2015-2020 LRAM'!AJ950</f>
        <v>0</v>
      </c>
      <c r="P79" s="156">
        <f>-'5.  2015-2020 LRAM'!AK950</f>
        <v>0</v>
      </c>
      <c r="Q79" s="156">
        <f>-'5.  2015-2020 LRAM'!AL950</f>
        <v>0</v>
      </c>
      <c r="R79" s="157">
        <f>SUM(D79:Q79)</f>
        <v>0</v>
      </c>
      <c r="S79" s="158"/>
      <c r="U79" s="152"/>
      <c r="V79" s="153"/>
    </row>
    <row r="80" spans="2:22" s="136" customFormat="1">
      <c r="B80" s="625" t="s">
        <v>67</v>
      </c>
      <c r="C80" s="621"/>
      <c r="D80" s="160"/>
      <c r="E80" s="160"/>
      <c r="F80" s="160"/>
      <c r="G80" s="160"/>
      <c r="H80" s="160"/>
      <c r="I80" s="160"/>
      <c r="J80" s="160"/>
      <c r="K80" s="161"/>
      <c r="L80" s="161"/>
      <c r="M80" s="161"/>
      <c r="N80" s="161"/>
      <c r="O80" s="161"/>
      <c r="P80" s="161"/>
      <c r="Q80" s="161"/>
      <c r="R80" s="162"/>
      <c r="U80" s="159"/>
      <c r="V80" s="153"/>
    </row>
    <row r="81" spans="2:22" s="163" customFormat="1" hidden="1">
      <c r="B81" s="154" t="s">
        <v>233</v>
      </c>
      <c r="C81" s="535"/>
      <c r="D81" s="156">
        <f>'5.  2015-2020 LRAM'!Y1133</f>
        <v>0</v>
      </c>
      <c r="E81" s="156">
        <f>'5.  2015-2020 LRAM'!Z1133</f>
        <v>0</v>
      </c>
      <c r="F81" s="156">
        <f>'5.  2015-2020 LRAM'!AA1133</f>
        <v>0</v>
      </c>
      <c r="G81" s="156">
        <f>'5.  2015-2020 LRAM'!AB1133</f>
        <v>0</v>
      </c>
      <c r="H81" s="156">
        <f>'5.  2015-2020 LRAM'!AC1133</f>
        <v>0</v>
      </c>
      <c r="I81" s="156">
        <f>'5.  2015-2020 LRAM'!AD1133</f>
        <v>0</v>
      </c>
      <c r="J81" s="156">
        <f>'5.  2015-2020 LRAM'!AE1133</f>
        <v>0</v>
      </c>
      <c r="K81" s="156">
        <f>'5.  2015-2020 LRAM'!AF1133</f>
        <v>0</v>
      </c>
      <c r="L81" s="156">
        <f>'5.  2015-2020 LRAM'!AG1133</f>
        <v>0</v>
      </c>
      <c r="M81" s="156">
        <f>'5.  2015-2020 LRAM'!AH1133</f>
        <v>0</v>
      </c>
      <c r="N81" s="156">
        <f>'5.  2015-2020 LRAM'!AI1133</f>
        <v>0</v>
      </c>
      <c r="O81" s="156">
        <f>'5.  2015-2020 LRAM'!AJ1133</f>
        <v>0</v>
      </c>
      <c r="P81" s="156">
        <f>'5.  2015-2020 LRAM'!AK1133</f>
        <v>0</v>
      </c>
      <c r="Q81" s="156">
        <f>'5.  2015-2020 LRAM'!AL1133</f>
        <v>0</v>
      </c>
      <c r="R81" s="157">
        <f>SUM(D81:Q81)</f>
        <v>0</v>
      </c>
      <c r="U81" s="152"/>
      <c r="V81" s="153"/>
    </row>
    <row r="82" spans="2:22" s="163" customFormat="1" hidden="1">
      <c r="B82" s="154" t="s">
        <v>232</v>
      </c>
      <c r="C82" s="155"/>
      <c r="D82" s="156">
        <f>-'5.  2015-2020 LRAM'!Y1134</f>
        <v>0</v>
      </c>
      <c r="E82" s="156">
        <f>-'5.  2015-2020 LRAM'!Z1134</f>
        <v>0</v>
      </c>
      <c r="F82" s="156">
        <f>-'5.  2015-2020 LRAM'!AA1134</f>
        <v>0</v>
      </c>
      <c r="G82" s="156">
        <f>-'5.  2015-2020 LRAM'!AB1134</f>
        <v>0</v>
      </c>
      <c r="H82" s="156">
        <f>-'5.  2015-2020 LRAM'!AC1134</f>
        <v>0</v>
      </c>
      <c r="I82" s="156">
        <f>-'5.  2015-2020 LRAM'!AD1134</f>
        <v>0</v>
      </c>
      <c r="J82" s="156">
        <f>-'5.  2015-2020 LRAM'!AE1134</f>
        <v>0</v>
      </c>
      <c r="K82" s="156">
        <f>-'5.  2015-2020 LRAM'!AF1134</f>
        <v>0</v>
      </c>
      <c r="L82" s="156">
        <f>-'5.  2015-2020 LRAM'!AG1134</f>
        <v>0</v>
      </c>
      <c r="M82" s="156">
        <f>-'5.  2015-2020 LRAM'!AH1134</f>
        <v>0</v>
      </c>
      <c r="N82" s="156">
        <f>-'5.  2015-2020 LRAM'!AI1134</f>
        <v>0</v>
      </c>
      <c r="O82" s="156">
        <f>-'5.  2015-2020 LRAM'!AJ1134</f>
        <v>0</v>
      </c>
      <c r="P82" s="156">
        <f>-'5.  2015-2020 LRAM'!AK1134</f>
        <v>0</v>
      </c>
      <c r="Q82" s="156">
        <f>-'5.  2015-2020 LRAM'!AL1134</f>
        <v>0</v>
      </c>
      <c r="R82" s="157">
        <f>SUM(D82:Q82)</f>
        <v>0</v>
      </c>
      <c r="S82" s="158"/>
      <c r="U82" s="152"/>
      <c r="V82" s="153"/>
    </row>
    <row r="83" spans="2:22" s="136" customFormat="1" hidden="1">
      <c r="B83" s="625" t="s">
        <v>67</v>
      </c>
      <c r="C83" s="621"/>
      <c r="D83" s="160"/>
      <c r="E83" s="160"/>
      <c r="F83" s="160"/>
      <c r="G83" s="160"/>
      <c r="H83" s="160"/>
      <c r="I83" s="160"/>
      <c r="J83" s="160"/>
      <c r="K83" s="161"/>
      <c r="L83" s="161"/>
      <c r="M83" s="161"/>
      <c r="N83" s="161"/>
      <c r="O83" s="161"/>
      <c r="P83" s="161"/>
      <c r="Q83" s="161"/>
      <c r="R83" s="162"/>
      <c r="U83" s="159"/>
      <c r="V83" s="153"/>
    </row>
    <row r="84" spans="2:22" s="17" customFormat="1" ht="20.25" customHeight="1">
      <c r="B84" s="622" t="s">
        <v>43</v>
      </c>
      <c r="C84" s="621"/>
      <c r="D84" s="679">
        <f>'6.  Carrying Charges'!I237</f>
        <v>16499.025524562792</v>
      </c>
      <c r="E84" s="679">
        <f>'6.  Carrying Charges'!J237</f>
        <v>19197.559618212093</v>
      </c>
      <c r="F84" s="679">
        <f>'6.  Carrying Charges'!K237</f>
        <v>-880.87448109730042</v>
      </c>
      <c r="G84" s="679">
        <f>'6.  Carrying Charges'!L237</f>
        <v>1116.6733218330887</v>
      </c>
      <c r="H84" s="679">
        <f>'6.  Carrying Charges'!M237</f>
        <v>1070.3455960316871</v>
      </c>
      <c r="I84" s="679">
        <f>'6.  Carrying Charges'!N237</f>
        <v>5315.0403304703959</v>
      </c>
      <c r="J84" s="679">
        <f>'6.  Carrying Charges'!O237</f>
        <v>1991.9940573610236</v>
      </c>
      <c r="K84" s="679">
        <f>'6.  Carrying Charges'!P237</f>
        <v>0</v>
      </c>
      <c r="L84" s="679">
        <f>'6.  Carrying Charges'!Q237</f>
        <v>0</v>
      </c>
      <c r="M84" s="679">
        <f>'6.  Carrying Charges'!R237</f>
        <v>0</v>
      </c>
      <c r="N84" s="679">
        <f>'6.  Carrying Charges'!S237</f>
        <v>0</v>
      </c>
      <c r="O84" s="679">
        <f>'6.  Carrying Charges'!T237</f>
        <v>0</v>
      </c>
      <c r="P84" s="679">
        <f>'6.  Carrying Charges'!U237</f>
        <v>0</v>
      </c>
      <c r="Q84" s="679">
        <f>'6.  Carrying Charges'!V237</f>
        <v>0</v>
      </c>
      <c r="R84" s="680">
        <f>SUM(D84:Q84)</f>
        <v>44309.763967373779</v>
      </c>
      <c r="U84" s="152"/>
      <c r="V84" s="153"/>
    </row>
    <row r="85" spans="2:22" s="163" customFormat="1" ht="21.75" customHeight="1">
      <c r="B85" s="623" t="s">
        <v>240</v>
      </c>
      <c r="C85" s="624"/>
      <c r="D85" s="623">
        <f>SUM(D54:D80)+D84</f>
        <v>379997.08637691219</v>
      </c>
      <c r="E85" s="623">
        <f t="shared" ref="E85:Q85" si="2">SUM(E54:E80)+E84</f>
        <v>442148.3383735157</v>
      </c>
      <c r="F85" s="623">
        <f t="shared" si="2"/>
        <v>-20287.848866129847</v>
      </c>
      <c r="G85" s="623">
        <f t="shared" si="2"/>
        <v>25718.646722479487</v>
      </c>
      <c r="H85" s="623">
        <f t="shared" si="2"/>
        <v>24651.650323401667</v>
      </c>
      <c r="I85" s="623">
        <f t="shared" si="2"/>
        <v>122413.28050239815</v>
      </c>
      <c r="J85" s="623">
        <f t="shared" si="2"/>
        <v>45878.584571580082</v>
      </c>
      <c r="K85" s="623">
        <f t="shared" si="2"/>
        <v>0</v>
      </c>
      <c r="L85" s="623">
        <f t="shared" si="2"/>
        <v>0</v>
      </c>
      <c r="M85" s="623">
        <f t="shared" si="2"/>
        <v>0</v>
      </c>
      <c r="N85" s="623">
        <f t="shared" si="2"/>
        <v>0</v>
      </c>
      <c r="O85" s="623">
        <f t="shared" si="2"/>
        <v>0</v>
      </c>
      <c r="P85" s="623">
        <f t="shared" si="2"/>
        <v>0</v>
      </c>
      <c r="Q85" s="623">
        <f t="shared" si="2"/>
        <v>0</v>
      </c>
      <c r="R85" s="623">
        <f>SUM(R54:R80)+R84</f>
        <v>1020519.7380041572</v>
      </c>
      <c r="U85" s="152"/>
      <c r="V85" s="153"/>
    </row>
    <row r="86" spans="2:22" ht="20.25" customHeight="1">
      <c r="B86" s="453" t="s">
        <v>536</v>
      </c>
      <c r="C86" s="602"/>
      <c r="D86" s="601"/>
      <c r="E86" s="601"/>
      <c r="F86" s="601"/>
      <c r="G86" s="601"/>
      <c r="H86" s="601"/>
      <c r="I86" s="601"/>
      <c r="J86" s="601"/>
      <c r="K86" s="601"/>
      <c r="L86" s="601"/>
      <c r="M86" s="601"/>
      <c r="N86" s="601"/>
      <c r="O86" s="601"/>
      <c r="P86" s="601"/>
      <c r="Q86" s="601"/>
      <c r="R86" s="601"/>
      <c r="V86" s="13"/>
    </row>
    <row r="87" spans="2:22" ht="20.25" customHeight="1">
      <c r="B87" s="620"/>
      <c r="C87" s="66"/>
      <c r="E87" s="9"/>
      <c r="V87" s="13"/>
    </row>
    <row r="88" spans="2:22" ht="15">
      <c r="E88" s="9"/>
    </row>
    <row r="89" spans="2:22" ht="21" hidden="1" customHeight="1">
      <c r="B89" s="118" t="s">
        <v>537</v>
      </c>
      <c r="F89" s="589"/>
    </row>
    <row r="90" spans="2:22" s="549" customFormat="1" ht="27.75" hidden="1" customHeight="1">
      <c r="B90" s="570" t="s">
        <v>557</v>
      </c>
      <c r="C90" s="566"/>
      <c r="D90" s="566"/>
      <c r="E90" s="573"/>
      <c r="F90" s="566"/>
      <c r="G90" s="566"/>
      <c r="H90" s="566"/>
      <c r="I90" s="566"/>
      <c r="J90" s="566"/>
      <c r="T90" s="550"/>
      <c r="U90" s="550"/>
    </row>
    <row r="91" spans="2:22" ht="11.25" hidden="1" customHeight="1">
      <c r="B91" s="110"/>
    </row>
    <row r="92" spans="2:22" s="562" customFormat="1" ht="25.5" hidden="1" customHeight="1">
      <c r="B92" s="564"/>
      <c r="C92" s="560">
        <v>2011</v>
      </c>
      <c r="D92" s="560">
        <v>2012</v>
      </c>
      <c r="E92" s="560">
        <v>2013</v>
      </c>
      <c r="F92" s="560">
        <v>2014</v>
      </c>
      <c r="G92" s="560">
        <v>2015</v>
      </c>
      <c r="H92" s="560">
        <v>2016</v>
      </c>
      <c r="I92" s="560">
        <v>2017</v>
      </c>
      <c r="J92" s="560">
        <v>2018</v>
      </c>
      <c r="K92" s="560">
        <v>2019</v>
      </c>
      <c r="L92" s="560">
        <v>2020</v>
      </c>
      <c r="M92" s="561" t="s">
        <v>26</v>
      </c>
      <c r="T92" s="563"/>
      <c r="U92" s="563"/>
    </row>
    <row r="93" spans="2:22" s="90" customFormat="1" ht="23.25" hidden="1" customHeight="1">
      <c r="B93" s="198">
        <v>2011</v>
      </c>
      <c r="C93" s="555">
        <f>'4.  2011-2014 LRAM'!AM131</f>
        <v>0</v>
      </c>
      <c r="D93" s="556">
        <f>SUM('4.  2011-2014 LRAM'!Y259:AL259)</f>
        <v>0</v>
      </c>
      <c r="E93" s="556">
        <f>SUM('4.  2011-2014 LRAM'!Y388:AL388)</f>
        <v>0</v>
      </c>
      <c r="F93" s="557">
        <f>SUM('4.  2011-2014 LRAM'!Y517:AL517)</f>
        <v>0</v>
      </c>
      <c r="G93" s="557">
        <f>SUM('5.  2015-2020 LRAM'!Y199:AL199)</f>
        <v>0</v>
      </c>
      <c r="H93" s="556">
        <f>SUM('5.  2015-2020 LRAM'!Y382:AL382)</f>
        <v>0</v>
      </c>
      <c r="I93" s="557">
        <f>SUM('5.  2015-2020 LRAM'!Y574:AL574)</f>
        <v>0</v>
      </c>
      <c r="J93" s="556">
        <f>SUM('5.  2015-2020 LRAM'!Y757:AL757)</f>
        <v>0</v>
      </c>
      <c r="K93" s="556">
        <f>SUM('5.  2015-2020 LRAM'!Y940:AL940)</f>
        <v>0</v>
      </c>
      <c r="L93" s="556">
        <f>SUM('5.  2015-2020 LRAM'!Y1123:AL1123)</f>
        <v>0</v>
      </c>
      <c r="M93" s="556">
        <f>SUM(C93:L93)</f>
        <v>0</v>
      </c>
      <c r="T93" s="197"/>
      <c r="U93" s="197"/>
    </row>
    <row r="94" spans="2:22" s="90" customFormat="1" ht="23.25" hidden="1" customHeight="1">
      <c r="B94" s="198">
        <v>2012</v>
      </c>
      <c r="C94" s="558"/>
      <c r="D94" s="557">
        <f>SUM('4.  2011-2014 LRAM'!Y260:AL260)</f>
        <v>0</v>
      </c>
      <c r="E94" s="556">
        <f>SUM('4.  2011-2014 LRAM'!Y389:AL389)</f>
        <v>0</v>
      </c>
      <c r="F94" s="557">
        <f>SUM('4.  2011-2014 LRAM'!Y518:AL518)</f>
        <v>0</v>
      </c>
      <c r="G94" s="557">
        <f>SUM('5.  2015-2020 LRAM'!Y200:AL200)</f>
        <v>0</v>
      </c>
      <c r="H94" s="556">
        <f>SUM('5.  2015-2020 LRAM'!Y383:AL383)</f>
        <v>0</v>
      </c>
      <c r="I94" s="557">
        <f>SUM('5.  2015-2020 LRAM'!Y575:AL575)</f>
        <v>0</v>
      </c>
      <c r="J94" s="556">
        <f>SUM('5.  2015-2020 LRAM'!Y758:AL758)</f>
        <v>0</v>
      </c>
      <c r="K94" s="556">
        <f>SUM('5.  2015-2020 LRAM'!Y941:AL941)</f>
        <v>0</v>
      </c>
      <c r="L94" s="556">
        <f>SUM('5.  2015-2020 LRAM'!Y1124:AL1124)</f>
        <v>0</v>
      </c>
      <c r="M94" s="556">
        <f>SUM(D94:L94)</f>
        <v>0</v>
      </c>
      <c r="T94" s="197"/>
      <c r="U94" s="197"/>
    </row>
    <row r="95" spans="2:22" s="90" customFormat="1" ht="23.25" hidden="1" customHeight="1">
      <c r="B95" s="198">
        <v>2013</v>
      </c>
      <c r="C95" s="559"/>
      <c r="D95" s="559"/>
      <c r="E95" s="557">
        <f>SUM('4.  2011-2014 LRAM'!Y390:AL390)</f>
        <v>0</v>
      </c>
      <c r="F95" s="557">
        <f>SUM('4.  2011-2014 LRAM'!Y519:AL519)</f>
        <v>0</v>
      </c>
      <c r="G95" s="557">
        <f>SUM('5.  2015-2020 LRAM'!Y201:AL201)</f>
        <v>0</v>
      </c>
      <c r="H95" s="556">
        <f>SUM('5.  2015-2020 LRAM'!Y384:AL384)</f>
        <v>0</v>
      </c>
      <c r="I95" s="557">
        <f>SUM('5.  2015-2020 LRAM'!Y576:AL576)</f>
        <v>0</v>
      </c>
      <c r="J95" s="556">
        <f>SUM('5.  2015-2020 LRAM'!Y759:AL759)</f>
        <v>0</v>
      </c>
      <c r="K95" s="556">
        <f>SUM('5.  2015-2020 LRAM'!Y942:AL942)</f>
        <v>0</v>
      </c>
      <c r="L95" s="556">
        <f>SUM('5.  2015-2020 LRAM'!Y1125:AL1125)</f>
        <v>0</v>
      </c>
      <c r="M95" s="556">
        <f>SUM(C95:L95)</f>
        <v>0</v>
      </c>
      <c r="T95" s="197"/>
      <c r="U95" s="197"/>
    </row>
    <row r="96" spans="2:22" s="90" customFormat="1" ht="23.25" hidden="1" customHeight="1">
      <c r="B96" s="198">
        <v>2014</v>
      </c>
      <c r="C96" s="559"/>
      <c r="D96" s="559"/>
      <c r="E96" s="559"/>
      <c r="F96" s="557">
        <f>SUM('4.  2011-2014 LRAM'!Y520:AL520)</f>
        <v>0</v>
      </c>
      <c r="G96" s="557">
        <f>SUM('5.  2015-2020 LRAM'!Y202:AL202)</f>
        <v>0</v>
      </c>
      <c r="H96" s="556">
        <f>SUM('5.  2015-2020 LRAM'!Y385:AL385)</f>
        <v>0</v>
      </c>
      <c r="I96" s="557">
        <f>SUM('5.  2015-2020 LRAM'!Y577:AL577)</f>
        <v>0</v>
      </c>
      <c r="J96" s="556">
        <f>SUM('5.  2015-2020 LRAM'!Y760:AL760)</f>
        <v>156872.87550776001</v>
      </c>
      <c r="K96" s="556">
        <f>SUM('5.  2015-2020 LRAM'!Y943:AL943)</f>
        <v>0</v>
      </c>
      <c r="L96" s="556">
        <f>SUM('5.  2015-2020 LRAM'!Y1126:AL1126)</f>
        <v>0</v>
      </c>
      <c r="M96" s="556">
        <f>SUM(F96:L96)</f>
        <v>156872.87550776001</v>
      </c>
      <c r="T96" s="197"/>
      <c r="U96" s="197"/>
    </row>
    <row r="97" spans="2:21" s="90" customFormat="1" ht="23.25" hidden="1" customHeight="1">
      <c r="B97" s="198">
        <v>2015</v>
      </c>
      <c r="C97" s="559"/>
      <c r="D97" s="559"/>
      <c r="E97" s="559"/>
      <c r="F97" s="559"/>
      <c r="G97" s="557">
        <f>SUM('5.  2015-2020 LRAM'!Y203:AL203)</f>
        <v>0</v>
      </c>
      <c r="H97" s="556">
        <f>SUM('5.  2015-2020 LRAM'!Y386:AL386)</f>
        <v>0</v>
      </c>
      <c r="I97" s="557">
        <f>SUM('5.  2015-2020 LRAM'!Y578:AL578)</f>
        <v>0</v>
      </c>
      <c r="J97" s="556">
        <f>SUM('5.  2015-2020 LRAM'!Y761:AL761)</f>
        <v>339511.87291016622</v>
      </c>
      <c r="K97" s="556">
        <f>SUM('5.  2015-2020 LRAM'!Y944:AL944)</f>
        <v>0</v>
      </c>
      <c r="L97" s="556">
        <f>SUM('5.  2015-2020 LRAM'!Y1127:AL1127)</f>
        <v>0</v>
      </c>
      <c r="M97" s="556">
        <f>SUM(G97:L97)</f>
        <v>339511.87291016622</v>
      </c>
      <c r="T97" s="197"/>
      <c r="U97" s="197"/>
    </row>
    <row r="98" spans="2:21" s="90" customFormat="1" ht="23.25" hidden="1" customHeight="1">
      <c r="B98" s="198">
        <v>2016</v>
      </c>
      <c r="C98" s="559"/>
      <c r="D98" s="559"/>
      <c r="E98" s="559"/>
      <c r="F98" s="559"/>
      <c r="G98" s="559"/>
      <c r="H98" s="556">
        <f>SUM('5.  2015-2020 LRAM'!Y387:AL387)</f>
        <v>0</v>
      </c>
      <c r="I98" s="557">
        <f>SUM('5.  2015-2020 LRAM'!Y579:AL579)</f>
        <v>0</v>
      </c>
      <c r="J98" s="556">
        <f>SUM('5.  2015-2020 LRAM'!Y762:AL762)</f>
        <v>281710.47158086539</v>
      </c>
      <c r="K98" s="556">
        <f>SUM('5.  2015-2020 LRAM'!Y945:AL945)</f>
        <v>0</v>
      </c>
      <c r="L98" s="556">
        <f>SUM('5.  2015-2020 LRAM'!Y1128:AL1128)</f>
        <v>0</v>
      </c>
      <c r="M98" s="556">
        <f>SUM(H98:L98)</f>
        <v>281710.47158086539</v>
      </c>
      <c r="T98" s="197"/>
      <c r="U98" s="197"/>
    </row>
    <row r="99" spans="2:21" s="90" customFormat="1" ht="23.25" hidden="1" customHeight="1">
      <c r="B99" s="198">
        <v>2017</v>
      </c>
      <c r="C99" s="559"/>
      <c r="D99" s="559"/>
      <c r="E99" s="559"/>
      <c r="F99" s="559"/>
      <c r="G99" s="559"/>
      <c r="H99" s="559"/>
      <c r="I99" s="556">
        <f>SUM('5.  2015-2020 LRAM'!Y580:AL580)</f>
        <v>0</v>
      </c>
      <c r="J99" s="556">
        <f>SUM('5.  2015-2020 LRAM'!Y763:AL763)</f>
        <v>472833.04060249019</v>
      </c>
      <c r="K99" s="556">
        <f>SUM('5.  2015-2020 LRAM'!Y946:AL946)</f>
        <v>0</v>
      </c>
      <c r="L99" s="556">
        <f>SUM('5.  2015-2020 LRAM'!Y1129:AL1129)</f>
        <v>0</v>
      </c>
      <c r="M99" s="556">
        <f>SUM(I99:L99)</f>
        <v>472833.04060249019</v>
      </c>
      <c r="T99" s="197"/>
      <c r="U99" s="197"/>
    </row>
    <row r="100" spans="2:21" s="90" customFormat="1" ht="23.25" hidden="1" customHeight="1">
      <c r="B100" s="198">
        <v>2018</v>
      </c>
      <c r="C100" s="559"/>
      <c r="D100" s="559"/>
      <c r="E100" s="559"/>
      <c r="F100" s="559"/>
      <c r="G100" s="559"/>
      <c r="H100" s="559"/>
      <c r="I100" s="559"/>
      <c r="J100" s="556">
        <f>SUM('5.  2015-2020 LRAM'!Y764:AL764)</f>
        <v>346296.301235502</v>
      </c>
      <c r="K100" s="556">
        <f>SUM('5.  2015-2020 LRAM'!Y947:AL947)</f>
        <v>0</v>
      </c>
      <c r="L100" s="556">
        <f>SUM('5.  2015-2020 LRAM'!Y1130:AL1130)</f>
        <v>0</v>
      </c>
      <c r="M100" s="556">
        <f>SUM(J100:L100)</f>
        <v>346296.301235502</v>
      </c>
      <c r="T100" s="197"/>
      <c r="U100" s="197"/>
    </row>
    <row r="101" spans="2:21" s="90" customFormat="1" ht="23.25" hidden="1" customHeight="1">
      <c r="B101" s="198">
        <v>2019</v>
      </c>
      <c r="C101" s="559"/>
      <c r="D101" s="559"/>
      <c r="E101" s="559"/>
      <c r="F101" s="559"/>
      <c r="G101" s="559"/>
      <c r="H101" s="559"/>
      <c r="I101" s="559"/>
      <c r="J101" s="559"/>
      <c r="K101" s="556">
        <f>SUM('5.  2015-2020 LRAM'!Y948:AL948)</f>
        <v>0</v>
      </c>
      <c r="L101" s="556">
        <f>SUM('5.  2015-2020 LRAM'!Y1131:AL1131)</f>
        <v>0</v>
      </c>
      <c r="M101" s="556">
        <f>SUM(K101:L101)</f>
        <v>0</v>
      </c>
      <c r="T101" s="197"/>
      <c r="U101" s="197"/>
    </row>
    <row r="102" spans="2:21" s="90" customFormat="1" ht="23.25" hidden="1" customHeight="1">
      <c r="B102" s="198">
        <v>2020</v>
      </c>
      <c r="C102" s="559"/>
      <c r="D102" s="559"/>
      <c r="E102" s="559"/>
      <c r="F102" s="559"/>
      <c r="G102" s="559"/>
      <c r="H102" s="559"/>
      <c r="I102" s="559"/>
      <c r="J102" s="559"/>
      <c r="K102" s="559"/>
      <c r="L102" s="558">
        <f>SUM('5.  2015-2020 LRAM'!Y1132:AL1132)</f>
        <v>0</v>
      </c>
      <c r="M102" s="558">
        <f>L102</f>
        <v>0</v>
      </c>
      <c r="T102" s="197"/>
      <c r="U102" s="197"/>
    </row>
    <row r="103" spans="2:21" s="196" customFormat="1" ht="24" hidden="1" customHeight="1">
      <c r="B103" s="571" t="s">
        <v>519</v>
      </c>
      <c r="C103" s="555">
        <f>C93</f>
        <v>0</v>
      </c>
      <c r="D103" s="556">
        <f>D93+D94</f>
        <v>0</v>
      </c>
      <c r="E103" s="556">
        <f>E93+E94+E95</f>
        <v>0</v>
      </c>
      <c r="F103" s="556">
        <f>F93+F94+F95+F96</f>
        <v>0</v>
      </c>
      <c r="G103" s="556">
        <f>G93+G94+G95+G96+G97</f>
        <v>0</v>
      </c>
      <c r="H103" s="556">
        <f>H93+H94+H95+H96+H97+H98</f>
        <v>0</v>
      </c>
      <c r="I103" s="556">
        <f>I93+I94+I95+I96+I97+I98+I99</f>
        <v>0</v>
      </c>
      <c r="J103" s="556">
        <f>J93+J94+J95+J96+J97+J98+J99+J100</f>
        <v>1597224.5618367838</v>
      </c>
      <c r="K103" s="556">
        <f>K93+K94+K95+K96+K97+K98+K99+K100+K101</f>
        <v>0</v>
      </c>
      <c r="L103" s="556">
        <f>SUM(L93:L102)</f>
        <v>0</v>
      </c>
      <c r="M103" s="556">
        <f>SUM(M93:M102)</f>
        <v>1597224.5618367838</v>
      </c>
      <c r="T103" s="199"/>
      <c r="U103" s="199"/>
    </row>
    <row r="104" spans="2:21" s="27" customFormat="1" ht="24.75" hidden="1" customHeight="1">
      <c r="B104" s="572" t="s">
        <v>518</v>
      </c>
      <c r="C104" s="554">
        <f>'4.  2011-2014 LRAM'!AM132</f>
        <v>0</v>
      </c>
      <c r="D104" s="554">
        <f>'4.  2011-2014 LRAM'!AM262</f>
        <v>0</v>
      </c>
      <c r="E104" s="554">
        <f>'4.  2011-2014 LRAM'!AM392</f>
        <v>0</v>
      </c>
      <c r="F104" s="554">
        <f>'4.  2011-2014 LRAM'!AM522</f>
        <v>0</v>
      </c>
      <c r="G104" s="554">
        <f>'5.  2015-2020 LRAM'!AM205</f>
        <v>0</v>
      </c>
      <c r="H104" s="554">
        <f>'5.  2015-2020 LRAM'!AM389</f>
        <v>0</v>
      </c>
      <c r="I104" s="554">
        <f>'5.  2015-2020 LRAM'!AM582</f>
        <v>0</v>
      </c>
      <c r="J104" s="554">
        <f>'5.  2015-2020 LRAM'!AM766</f>
        <v>621014.5878000001</v>
      </c>
      <c r="K104" s="554">
        <f>'5.  2015-2020 LRAM'!AM950</f>
        <v>0</v>
      </c>
      <c r="L104" s="554">
        <f>'5.  2015-2020 LRAM'!AM1134</f>
        <v>0</v>
      </c>
      <c r="M104" s="556">
        <f>SUM(C104:L104)</f>
        <v>621014.5878000001</v>
      </c>
      <c r="T104" s="89"/>
      <c r="U104" s="89"/>
    </row>
    <row r="105" spans="2:21" ht="24.75" hidden="1" customHeight="1">
      <c r="B105" s="572" t="s">
        <v>43</v>
      </c>
      <c r="C105" s="554">
        <f>'6.  Carrying Charges'!W27</f>
        <v>0</v>
      </c>
      <c r="D105" s="554">
        <f>'6.  Carrying Charges'!W42</f>
        <v>0</v>
      </c>
      <c r="E105" s="554">
        <f>'6.  Carrying Charges'!W57</f>
        <v>0</v>
      </c>
      <c r="F105" s="554">
        <f>'6.  Carrying Charges'!W72</f>
        <v>0</v>
      </c>
      <c r="G105" s="554">
        <f>'6.  Carrying Charges'!W87</f>
        <v>0</v>
      </c>
      <c r="H105" s="554">
        <f>'6.  Carrying Charges'!W102</f>
        <v>0</v>
      </c>
      <c r="I105" s="554">
        <f>'6.  Carrying Charges'!W117</f>
        <v>0</v>
      </c>
      <c r="J105" s="554">
        <f>'6.  Carrying Charges'!W132</f>
        <v>8946.5576578912733</v>
      </c>
      <c r="K105" s="554">
        <f>'6.  Carrying Charges'!W147</f>
        <v>30886.876824367988</v>
      </c>
      <c r="L105" s="554">
        <f>'6.  Carrying Charges'!W162</f>
        <v>44309.76396737375</v>
      </c>
      <c r="M105" s="556">
        <f>SUM(C105:L105)</f>
        <v>84143.198449633011</v>
      </c>
    </row>
    <row r="106" spans="2:21" ht="23.25" hidden="1" customHeight="1">
      <c r="B106" s="571" t="s">
        <v>26</v>
      </c>
      <c r="C106" s="554">
        <f>C103-C104+C105</f>
        <v>0</v>
      </c>
      <c r="D106" s="554">
        <f t="shared" ref="D106:J106" si="3">D103-D104+D105</f>
        <v>0</v>
      </c>
      <c r="E106" s="554">
        <f t="shared" si="3"/>
        <v>0</v>
      </c>
      <c r="F106" s="554">
        <f t="shared" si="3"/>
        <v>0</v>
      </c>
      <c r="G106" s="554">
        <f t="shared" si="3"/>
        <v>0</v>
      </c>
      <c r="H106" s="554">
        <f t="shared" si="3"/>
        <v>0</v>
      </c>
      <c r="I106" s="554">
        <f t="shared" si="3"/>
        <v>0</v>
      </c>
      <c r="J106" s="554">
        <f t="shared" si="3"/>
        <v>985156.53169467498</v>
      </c>
      <c r="K106" s="554">
        <f>K103-K104+K105</f>
        <v>30886.876824367988</v>
      </c>
      <c r="L106" s="554">
        <f>L103-L104+L105</f>
        <v>44309.76396737375</v>
      </c>
      <c r="M106" s="554">
        <f>M103-M104+M105</f>
        <v>1060353.1724864168</v>
      </c>
    </row>
    <row r="107" spans="2:21" hidden="1"/>
    <row r="108" spans="2:21">
      <c r="B108" s="589" t="s">
        <v>526</v>
      </c>
    </row>
  </sheetData>
  <mergeCells count="20">
    <mergeCell ref="B39:C39"/>
    <mergeCell ref="B40:C40"/>
    <mergeCell ref="B48:L48"/>
    <mergeCell ref="B49:L49"/>
    <mergeCell ref="B50:L50"/>
    <mergeCell ref="B41:C41"/>
    <mergeCell ref="B42:C42"/>
    <mergeCell ref="B43:C43"/>
    <mergeCell ref="B26:G26"/>
    <mergeCell ref="B28:C28"/>
    <mergeCell ref="B29:C29"/>
    <mergeCell ref="B30:C30"/>
    <mergeCell ref="B31:C31"/>
    <mergeCell ref="B37:C37"/>
    <mergeCell ref="B38:C38"/>
    <mergeCell ref="B32:C32"/>
    <mergeCell ref="B33:C33"/>
    <mergeCell ref="B34:C34"/>
    <mergeCell ref="B35:C35"/>
    <mergeCell ref="B36:C36"/>
  </mergeCells>
  <hyperlinks>
    <hyperlink ref="B84" location="'6.  Carrying Charges'!A1" display="Carrying Charges" xr:uid="{00000000-0004-0000-0400-000000000000}"/>
    <hyperlink ref="B108"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37"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28575</xdr:rowOff>
                  </from>
                  <to>
                    <xdr:col>2</xdr:col>
                    <xdr:colOff>1381125</xdr:colOff>
                    <xdr:row>54</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28575</xdr:rowOff>
                  </from>
                  <to>
                    <xdr:col>2</xdr:col>
                    <xdr:colOff>1381125</xdr:colOff>
                    <xdr:row>57</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28575</xdr:rowOff>
                  </from>
                  <to>
                    <xdr:col>2</xdr:col>
                    <xdr:colOff>1381125</xdr:colOff>
                    <xdr:row>60</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28575</xdr:rowOff>
                  </from>
                  <to>
                    <xdr:col>2</xdr:col>
                    <xdr:colOff>1381125</xdr:colOff>
                    <xdr:row>63</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28575</xdr:rowOff>
                  </from>
                  <to>
                    <xdr:col>2</xdr:col>
                    <xdr:colOff>1381125</xdr:colOff>
                    <xdr:row>66</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38100</xdr:rowOff>
                  </from>
                  <to>
                    <xdr:col>2</xdr:col>
                    <xdr:colOff>1381125</xdr:colOff>
                    <xdr:row>69</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71</xdr:row>
                    <xdr:rowOff>38100</xdr:rowOff>
                  </from>
                  <to>
                    <xdr:col>2</xdr:col>
                    <xdr:colOff>1381125</xdr:colOff>
                    <xdr:row>72</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74</xdr:row>
                    <xdr:rowOff>38100</xdr:rowOff>
                  </from>
                  <to>
                    <xdr:col>2</xdr:col>
                    <xdr:colOff>1371600</xdr:colOff>
                    <xdr:row>75</xdr:row>
                    <xdr:rowOff>171450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4" zoomScale="80" zoomScaleNormal="80" workbookViewId="0">
      <selection activeCell="D36" sqref="D36"/>
    </sheetView>
  </sheetViews>
  <sheetFormatPr defaultColWidth="9" defaultRowHeight="15"/>
  <cols>
    <col min="1" max="1" width="5.42578125" style="12" customWidth="1"/>
    <col min="2" max="2" width="27" style="12" customWidth="1"/>
    <col min="3" max="3" width="24.28515625" style="12" customWidth="1"/>
    <col min="4" max="4" width="23.42578125" style="12" customWidth="1"/>
    <col min="5" max="5" width="28.5703125" style="12" customWidth="1"/>
    <col min="6" max="6" width="44" style="12" customWidth="1"/>
    <col min="7" max="7" width="72.5703125" style="12" customWidth="1"/>
    <col min="8" max="16384" width="9" style="12"/>
  </cols>
  <sheetData>
    <row r="13" spans="2:3" ht="15.75" thickBot="1"/>
    <row r="14" spans="2:3" ht="26.25" customHeight="1" thickBot="1">
      <c r="B14" s="537" t="s">
        <v>171</v>
      </c>
      <c r="C14" s="126" t="s">
        <v>175</v>
      </c>
    </row>
    <row r="15" spans="2:3" ht="26.25" customHeight="1" thickBot="1">
      <c r="C15" s="128" t="s">
        <v>406</v>
      </c>
    </row>
    <row r="16" spans="2:3" ht="27" customHeight="1" thickBot="1">
      <c r="C16" s="569" t="s">
        <v>551</v>
      </c>
    </row>
    <row r="19" spans="2:8" ht="15.75">
      <c r="B19" s="537" t="s">
        <v>620</v>
      </c>
    </row>
    <row r="20" spans="2:8" ht="13.5" customHeight="1"/>
    <row r="21" spans="2:8" ht="41.1" customHeight="1">
      <c r="B21" s="785" t="s">
        <v>683</v>
      </c>
      <c r="C21" s="785"/>
      <c r="D21" s="785"/>
      <c r="E21" s="785"/>
      <c r="F21" s="785"/>
      <c r="G21" s="785"/>
      <c r="H21" s="785"/>
    </row>
    <row r="23" spans="2:8" s="609" customFormat="1" ht="15.75">
      <c r="B23" s="619" t="s">
        <v>546</v>
      </c>
      <c r="C23" s="619" t="s">
        <v>561</v>
      </c>
      <c r="D23" s="619" t="s">
        <v>545</v>
      </c>
      <c r="E23" s="792" t="s">
        <v>34</v>
      </c>
      <c r="F23" s="793"/>
      <c r="G23" s="792" t="s">
        <v>544</v>
      </c>
      <c r="H23" s="793"/>
    </row>
    <row r="24" spans="2:8">
      <c r="B24" s="608">
        <v>1</v>
      </c>
      <c r="C24" s="644" t="s">
        <v>369</v>
      </c>
      <c r="D24" s="607" t="s">
        <v>309</v>
      </c>
      <c r="E24" s="790" t="s">
        <v>816</v>
      </c>
      <c r="F24" s="791"/>
      <c r="G24" s="794" t="s">
        <v>817</v>
      </c>
      <c r="H24" s="795"/>
    </row>
    <row r="25" spans="2:8">
      <c r="B25" s="608">
        <v>2</v>
      </c>
      <c r="C25" s="644"/>
      <c r="D25" s="607"/>
      <c r="E25" s="790"/>
      <c r="F25" s="791"/>
      <c r="G25" s="794"/>
      <c r="H25" s="795"/>
    </row>
    <row r="26" spans="2:8">
      <c r="B26" s="608">
        <v>3</v>
      </c>
      <c r="C26" s="644"/>
      <c r="D26" s="607"/>
      <c r="E26" s="790"/>
      <c r="F26" s="791"/>
      <c r="G26" s="794"/>
      <c r="H26" s="795"/>
    </row>
    <row r="27" spans="2:8">
      <c r="B27" s="608">
        <v>4</v>
      </c>
      <c r="C27" s="644"/>
      <c r="D27" s="607"/>
      <c r="E27" s="790"/>
      <c r="F27" s="791"/>
      <c r="G27" s="794"/>
      <c r="H27" s="795"/>
    </row>
    <row r="28" spans="2:8">
      <c r="B28" s="608">
        <v>5</v>
      </c>
      <c r="C28" s="644"/>
      <c r="D28" s="607"/>
      <c r="E28" s="790"/>
      <c r="F28" s="791"/>
      <c r="G28" s="794"/>
      <c r="H28" s="795"/>
    </row>
    <row r="29" spans="2:8">
      <c r="B29" s="608">
        <v>6</v>
      </c>
      <c r="C29" s="644"/>
      <c r="D29" s="607"/>
      <c r="E29" s="790"/>
      <c r="F29" s="791"/>
      <c r="G29" s="794"/>
      <c r="H29" s="795"/>
    </row>
    <row r="30" spans="2:8">
      <c r="B30" s="608">
        <v>7</v>
      </c>
      <c r="C30" s="644"/>
      <c r="D30" s="607"/>
      <c r="E30" s="790"/>
      <c r="F30" s="791"/>
      <c r="G30" s="794"/>
      <c r="H30" s="795"/>
    </row>
    <row r="31" spans="2:8">
      <c r="B31" s="608">
        <v>8</v>
      </c>
      <c r="C31" s="644"/>
      <c r="D31" s="607"/>
      <c r="E31" s="790"/>
      <c r="F31" s="791"/>
      <c r="G31" s="794"/>
      <c r="H31" s="795"/>
    </row>
    <row r="32" spans="2:8">
      <c r="B32" s="608">
        <v>9</v>
      </c>
      <c r="C32" s="644"/>
      <c r="D32" s="607"/>
      <c r="E32" s="790"/>
      <c r="F32" s="791"/>
      <c r="G32" s="794"/>
      <c r="H32" s="795"/>
    </row>
    <row r="33" spans="2:8">
      <c r="B33" s="608">
        <v>10</v>
      </c>
      <c r="C33" s="644"/>
      <c r="D33" s="607"/>
      <c r="E33" s="790"/>
      <c r="F33" s="791"/>
      <c r="G33" s="794"/>
      <c r="H33" s="795"/>
    </row>
    <row r="34" spans="2:8">
      <c r="B34" s="608" t="s">
        <v>480</v>
      </c>
      <c r="C34" s="644"/>
      <c r="D34" s="607"/>
      <c r="E34" s="790"/>
      <c r="F34" s="791"/>
      <c r="G34" s="794"/>
      <c r="H34" s="795"/>
    </row>
    <row r="36" spans="2:8" ht="30.75" customHeight="1">
      <c r="B36" s="537" t="s">
        <v>616</v>
      </c>
    </row>
    <row r="37" spans="2:8" ht="23.25" customHeight="1">
      <c r="B37" s="568" t="s">
        <v>621</v>
      </c>
      <c r="C37" s="605"/>
      <c r="D37" s="605"/>
      <c r="E37" s="605"/>
      <c r="F37" s="605"/>
      <c r="G37" s="605"/>
      <c r="H37" s="605"/>
    </row>
    <row r="39" spans="2:8" s="90" customFormat="1" ht="15.75">
      <c r="B39" s="619" t="s">
        <v>546</v>
      </c>
      <c r="C39" s="619" t="s">
        <v>561</v>
      </c>
      <c r="D39" s="619" t="s">
        <v>545</v>
      </c>
      <c r="E39" s="792" t="s">
        <v>34</v>
      </c>
      <c r="F39" s="793"/>
      <c r="G39" s="792" t="s">
        <v>544</v>
      </c>
      <c r="H39" s="793"/>
    </row>
    <row r="40" spans="2:8">
      <c r="B40" s="608">
        <v>1</v>
      </c>
      <c r="C40" s="644"/>
      <c r="D40" s="607"/>
      <c r="E40" s="790"/>
      <c r="F40" s="791"/>
      <c r="G40" s="794"/>
      <c r="H40" s="795"/>
    </row>
    <row r="41" spans="2:8">
      <c r="B41" s="608">
        <v>2</v>
      </c>
      <c r="C41" s="644"/>
      <c r="D41" s="607"/>
      <c r="E41" s="790"/>
      <c r="F41" s="791"/>
      <c r="G41" s="794"/>
      <c r="H41" s="795"/>
    </row>
    <row r="42" spans="2:8">
      <c r="B42" s="608">
        <v>3</v>
      </c>
      <c r="C42" s="644"/>
      <c r="D42" s="607"/>
      <c r="E42" s="790"/>
      <c r="F42" s="791"/>
      <c r="G42" s="794"/>
      <c r="H42" s="795"/>
    </row>
    <row r="43" spans="2:8">
      <c r="B43" s="608">
        <v>4</v>
      </c>
      <c r="C43" s="644"/>
      <c r="D43" s="607"/>
      <c r="E43" s="790"/>
      <c r="F43" s="791"/>
      <c r="G43" s="794"/>
      <c r="H43" s="795"/>
    </row>
    <row r="44" spans="2:8">
      <c r="B44" s="608">
        <v>5</v>
      </c>
      <c r="C44" s="644"/>
      <c r="D44" s="607"/>
      <c r="E44" s="790"/>
      <c r="F44" s="791"/>
      <c r="G44" s="794"/>
      <c r="H44" s="795"/>
    </row>
    <row r="45" spans="2:8">
      <c r="B45" s="608">
        <v>6</v>
      </c>
      <c r="C45" s="644"/>
      <c r="D45" s="607"/>
      <c r="E45" s="790"/>
      <c r="F45" s="791"/>
      <c r="G45" s="794"/>
      <c r="H45" s="795"/>
    </row>
    <row r="46" spans="2:8">
      <c r="B46" s="608">
        <v>7</v>
      </c>
      <c r="C46" s="644"/>
      <c r="D46" s="607"/>
      <c r="E46" s="790"/>
      <c r="F46" s="791"/>
      <c r="G46" s="794"/>
      <c r="H46" s="795"/>
    </row>
    <row r="47" spans="2:8">
      <c r="B47" s="608">
        <v>8</v>
      </c>
      <c r="C47" s="644"/>
      <c r="D47" s="607"/>
      <c r="E47" s="790"/>
      <c r="F47" s="791"/>
      <c r="G47" s="794"/>
      <c r="H47" s="795"/>
    </row>
    <row r="48" spans="2:8">
      <c r="B48" s="608">
        <v>9</v>
      </c>
      <c r="C48" s="644"/>
      <c r="D48" s="607"/>
      <c r="E48" s="790"/>
      <c r="F48" s="791"/>
      <c r="G48" s="794"/>
      <c r="H48" s="795"/>
    </row>
    <row r="49" spans="2:8">
      <c r="B49" s="608">
        <v>10</v>
      </c>
      <c r="C49" s="644"/>
      <c r="D49" s="607"/>
      <c r="E49" s="790"/>
      <c r="F49" s="791"/>
      <c r="G49" s="794"/>
      <c r="H49" s="795"/>
    </row>
    <row r="50" spans="2:8">
      <c r="B50" s="608" t="s">
        <v>480</v>
      </c>
      <c r="C50" s="644"/>
      <c r="D50" s="607"/>
      <c r="E50" s="790"/>
      <c r="F50" s="791"/>
      <c r="G50" s="794"/>
      <c r="H50" s="795"/>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81"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96"/>
  <sheetViews>
    <sheetView topLeftCell="A7" zoomScale="90" zoomScaleNormal="90" workbookViewId="0">
      <selection activeCell="C21" sqref="C21"/>
    </sheetView>
  </sheetViews>
  <sheetFormatPr defaultColWidth="9"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 style="12" customWidth="1"/>
    <col min="9" max="13" width="22" style="12" customWidth="1"/>
    <col min="14" max="14" width="26" style="12" customWidth="1"/>
    <col min="15" max="16" width="22" style="12" customWidth="1"/>
    <col min="17" max="17" width="16.28515625" style="12" customWidth="1"/>
    <col min="18" max="18" width="13.570312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406</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9" t="s">
        <v>551</v>
      </c>
      <c r="P7" s="105"/>
      <c r="Q7" s="105"/>
    </row>
    <row r="8" spans="2:17" s="104" customFormat="1" ht="30" customHeight="1">
      <c r="D8" s="574"/>
      <c r="P8" s="105"/>
      <c r="Q8" s="105"/>
    </row>
    <row r="9" spans="2:17" s="2" customFormat="1" ht="24.75" customHeight="1">
      <c r="B9" s="118" t="s">
        <v>411</v>
      </c>
      <c r="C9" s="17"/>
      <c r="D9" s="455">
        <v>2018</v>
      </c>
    </row>
    <row r="10" spans="2:17" s="17" customFormat="1" ht="16.5" customHeight="1"/>
    <row r="11" spans="2:17" s="17" customFormat="1" ht="36.75" customHeight="1">
      <c r="B11" s="796" t="s">
        <v>746</v>
      </c>
      <c r="C11" s="796"/>
      <c r="D11" s="796"/>
      <c r="E11" s="796"/>
      <c r="F11" s="796"/>
      <c r="G11" s="796"/>
      <c r="H11" s="796"/>
      <c r="I11" s="796"/>
      <c r="J11" s="796"/>
      <c r="K11" s="796"/>
      <c r="L11" s="796"/>
      <c r="M11" s="796"/>
      <c r="N11" s="614"/>
      <c r="O11" s="614"/>
      <c r="P11" s="614"/>
      <c r="Q11" s="614"/>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General Service 50 to 4,999 kW</v>
      </c>
      <c r="G13" s="243" t="str">
        <f>'1.  LRAMVA Summary'!G52</f>
        <v>Large Use</v>
      </c>
      <c r="H13" s="243" t="str">
        <f>'1.  LRAMVA Summary'!H52</f>
        <v>Large Use 2</v>
      </c>
      <c r="I13" s="243" t="str">
        <f>'1.  LRAMVA Summary'!I52</f>
        <v>Street Lighting</v>
      </c>
      <c r="J13" s="243" t="str">
        <f>'1.  LRAMVA Summary'!J52</f>
        <v>Unmetered Scattered Load</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8"/>
      <c r="D14" s="579" t="str">
        <f>'1.  LRAMVA Summary'!D53</f>
        <v>kWh</v>
      </c>
      <c r="E14" s="579" t="str">
        <f>'1.  LRAMVA Summary'!E53</f>
        <v>kWh</v>
      </c>
      <c r="F14" s="579" t="str">
        <f>'1.  LRAMVA Summary'!F53</f>
        <v>kW</v>
      </c>
      <c r="G14" s="579" t="str">
        <f>'1.  LRAMVA Summary'!G53</f>
        <v>kW</v>
      </c>
      <c r="H14" s="579" t="str">
        <f>'1.  LRAMVA Summary'!H53</f>
        <v>kW</v>
      </c>
      <c r="I14" s="579" t="str">
        <f>'1.  LRAMVA Summary'!I53</f>
        <v>kW</v>
      </c>
      <c r="J14" s="579" t="str">
        <f>'1.  LRAMVA Summary'!J53</f>
        <v>kWh</v>
      </c>
      <c r="K14" s="579">
        <f>'1.  LRAMVA Summary'!K53</f>
        <v>0</v>
      </c>
      <c r="L14" s="579">
        <f>'1.  LRAMVA Summary'!L53</f>
        <v>0</v>
      </c>
      <c r="M14" s="579">
        <f>'1.  LRAMVA Summary'!M53</f>
        <v>0</v>
      </c>
      <c r="N14" s="579">
        <f>'1.  LRAMVA Summary'!N53</f>
        <v>0</v>
      </c>
      <c r="O14" s="579">
        <f>'1.  LRAMVA Summary'!O53</f>
        <v>0</v>
      </c>
      <c r="P14" s="579">
        <f>'1.  LRAMVA Summary'!P53</f>
        <v>0</v>
      </c>
      <c r="Q14" s="580">
        <f>'1.  LRAMVA Summary'!Q53</f>
        <v>0</v>
      </c>
    </row>
    <row r="15" spans="2:17" s="456" customFormat="1" ht="15.75" customHeight="1">
      <c r="B15" s="461" t="s">
        <v>27</v>
      </c>
      <c r="C15" s="626">
        <f>SUM(D15:Q15)</f>
        <v>89920275</v>
      </c>
      <c r="D15" s="462">
        <v>22612726</v>
      </c>
      <c r="E15" s="462">
        <v>7191289</v>
      </c>
      <c r="F15" s="462">
        <v>60116260</v>
      </c>
      <c r="G15" s="451"/>
      <c r="H15" s="451"/>
      <c r="I15" s="451"/>
      <c r="J15" s="451"/>
      <c r="K15" s="451"/>
      <c r="L15" s="451"/>
      <c r="M15" s="451"/>
      <c r="N15" s="451"/>
      <c r="O15" s="451"/>
      <c r="P15" s="452"/>
      <c r="Q15" s="452"/>
    </row>
    <row r="16" spans="2:17" s="456" customFormat="1" ht="15.75" customHeight="1">
      <c r="B16" s="461" t="s">
        <v>28</v>
      </c>
      <c r="C16" s="626">
        <f>SUM(D16:Q16)</f>
        <v>165380</v>
      </c>
      <c r="D16" s="450"/>
      <c r="E16" s="450"/>
      <c r="F16" s="462">
        <v>165380</v>
      </c>
      <c r="G16" s="450"/>
      <c r="H16" s="450"/>
      <c r="I16" s="450"/>
      <c r="J16" s="450"/>
      <c r="K16" s="452"/>
      <c r="L16" s="452"/>
      <c r="M16" s="452"/>
      <c r="N16" s="452"/>
      <c r="O16" s="452"/>
      <c r="P16" s="452"/>
      <c r="Q16" s="452"/>
    </row>
    <row r="17" spans="2:17" s="17" customFormat="1" ht="15.75" customHeight="1"/>
    <row r="18" spans="2:17" s="25" customFormat="1" ht="15.75" customHeight="1">
      <c r="B18" s="191" t="s">
        <v>451</v>
      </c>
      <c r="C18" s="192"/>
      <c r="D18" s="192">
        <f t="shared" ref="D18:E18" si="0">IF(D14="kw",HLOOKUP(D14,D14:D16,3,FALSE),HLOOKUP(D14,D14:D16,2,FALSE))</f>
        <v>22612726</v>
      </c>
      <c r="E18" s="192">
        <f t="shared" si="0"/>
        <v>7191289</v>
      </c>
      <c r="F18" s="192">
        <f>IF(F14="kw",HLOOKUP(F14,F14:F16,3,FALSE),HLOOKUP(F14,F14:F16,2,FALSE))</f>
        <v>165380</v>
      </c>
      <c r="G18" s="192">
        <f t="shared" ref="G18:Q18" si="1">IF(G14="kw",HLOOKUP(G14,G14:G16,3,FALSE),HLOOKUP(G14,G14:G16,2,FALSE))</f>
        <v>0</v>
      </c>
      <c r="H18" s="192">
        <f t="shared" si="1"/>
        <v>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8" customFormat="1" ht="21" customHeight="1">
      <c r="B20" s="460" t="s">
        <v>677</v>
      </c>
      <c r="C20" s="453"/>
      <c r="D20" s="454"/>
    </row>
    <row r="21" spans="2:17" s="438" customFormat="1" ht="21" customHeight="1">
      <c r="B21" s="460" t="s">
        <v>366</v>
      </c>
      <c r="C21" s="453" t="s">
        <v>818</v>
      </c>
      <c r="D21" s="454"/>
    </row>
    <row r="22" spans="2:17" s="17" customFormat="1" ht="15.75" customHeight="1">
      <c r="B22" s="166"/>
      <c r="C22" s="167"/>
      <c r="D22" s="163"/>
    </row>
    <row r="23" spans="2:17" s="17" customFormat="1" ht="23.25" customHeight="1">
      <c r="B23" s="168"/>
      <c r="C23" s="168"/>
      <c r="D23" s="163"/>
    </row>
    <row r="24" spans="2:17" s="17" customFormat="1" ht="22.5" customHeight="1">
      <c r="B24" s="118" t="s">
        <v>412</v>
      </c>
      <c r="C24" s="118"/>
      <c r="D24" s="455"/>
    </row>
    <row r="25" spans="2:17" s="2" customFormat="1" ht="15.75" customHeight="1">
      <c r="D25" s="20"/>
    </row>
    <row r="26" spans="2:17" s="2" customFormat="1" ht="42" customHeight="1">
      <c r="B26" s="796" t="s">
        <v>746</v>
      </c>
      <c r="C26" s="796"/>
      <c r="D26" s="796"/>
      <c r="E26" s="796"/>
      <c r="F26" s="796"/>
      <c r="G26" s="796"/>
      <c r="H26" s="796"/>
      <c r="I26" s="796"/>
      <c r="J26" s="796"/>
      <c r="K26" s="796"/>
      <c r="L26" s="796"/>
      <c r="M26" s="796"/>
      <c r="N26" s="614"/>
      <c r="O26" s="614"/>
      <c r="P26" s="614"/>
      <c r="Q26" s="614"/>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General Service 50 to 4,999 kW</v>
      </c>
      <c r="G28" s="243" t="str">
        <f>'1.  LRAMVA Summary'!G52</f>
        <v>Large Use</v>
      </c>
      <c r="H28" s="243" t="str">
        <f>'1.  LRAMVA Summary'!H52</f>
        <v>Large Use 2</v>
      </c>
      <c r="I28" s="243" t="str">
        <f>'1.  LRAMVA Summary'!I52</f>
        <v>Street Lighting</v>
      </c>
      <c r="J28" s="243" t="str">
        <f>'1.  LRAMVA Summary'!J52</f>
        <v>Unmetered Scattered Load</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8"/>
      <c r="D29" s="579" t="str">
        <f>'1.  LRAMVA Summary'!D53</f>
        <v>kWh</v>
      </c>
      <c r="E29" s="579" t="str">
        <f>'1.  LRAMVA Summary'!E53</f>
        <v>kWh</v>
      </c>
      <c r="F29" s="579" t="str">
        <f>'1.  LRAMVA Summary'!F53</f>
        <v>kW</v>
      </c>
      <c r="G29" s="579" t="str">
        <f>'1.  LRAMVA Summary'!G53</f>
        <v>kW</v>
      </c>
      <c r="H29" s="579" t="str">
        <f>'1.  LRAMVA Summary'!H53</f>
        <v>kW</v>
      </c>
      <c r="I29" s="579" t="str">
        <f>'1.  LRAMVA Summary'!I53</f>
        <v>kW</v>
      </c>
      <c r="J29" s="579" t="str">
        <f>'1.  LRAMVA Summary'!J53</f>
        <v>kWh</v>
      </c>
      <c r="K29" s="579">
        <f>'1.  LRAMVA Summary'!K53</f>
        <v>0</v>
      </c>
      <c r="L29" s="579">
        <f>'1.  LRAMVA Summary'!L53</f>
        <v>0</v>
      </c>
      <c r="M29" s="579">
        <f>'1.  LRAMVA Summary'!M53</f>
        <v>0</v>
      </c>
      <c r="N29" s="579">
        <f>'1.  LRAMVA Summary'!N53</f>
        <v>0</v>
      </c>
      <c r="O29" s="579">
        <f>'1.  LRAMVA Summary'!O53</f>
        <v>0</v>
      </c>
      <c r="P29" s="579">
        <f>'1.  LRAMVA Summary'!P53</f>
        <v>0</v>
      </c>
      <c r="Q29" s="580">
        <f>'1.  LRAMVA Summary'!Q53</f>
        <v>0</v>
      </c>
    </row>
    <row r="30" spans="2:17" s="456" customFormat="1" ht="15.75" customHeight="1">
      <c r="B30" s="461" t="s">
        <v>27</v>
      </c>
      <c r="C30" s="626">
        <f>SUM(D30:Q30)</f>
        <v>0</v>
      </c>
      <c r="D30" s="462"/>
      <c r="E30" s="462"/>
      <c r="F30" s="462"/>
      <c r="G30" s="462"/>
      <c r="H30" s="462"/>
      <c r="I30" s="462"/>
      <c r="J30" s="462"/>
      <c r="K30" s="462"/>
      <c r="L30" s="462"/>
      <c r="M30" s="462"/>
      <c r="N30" s="462"/>
      <c r="O30" s="462"/>
      <c r="P30" s="462"/>
      <c r="Q30" s="452"/>
    </row>
    <row r="31" spans="2:17" s="463" customFormat="1" ht="15" customHeight="1">
      <c r="B31" s="461" t="s">
        <v>28</v>
      </c>
      <c r="C31" s="626">
        <f>SUM(D31:Q31)</f>
        <v>0</v>
      </c>
      <c r="D31" s="450"/>
      <c r="E31" s="450"/>
      <c r="F31" s="450"/>
      <c r="G31" s="450"/>
      <c r="H31" s="450"/>
      <c r="I31" s="450"/>
      <c r="J31" s="450"/>
      <c r="K31" s="452"/>
      <c r="L31" s="452"/>
      <c r="M31" s="452"/>
      <c r="N31" s="452"/>
      <c r="O31" s="452"/>
      <c r="P31" s="452"/>
      <c r="Q31" s="452"/>
    </row>
    <row r="32" spans="2:17" s="17" customFormat="1" ht="15.75" customHeight="1"/>
    <row r="33" spans="2:32" s="25" customFormat="1" ht="15.75" customHeight="1">
      <c r="B33" s="191" t="s">
        <v>451</v>
      </c>
      <c r="C33" s="192"/>
      <c r="D33" s="192">
        <f>IF(D29="kw",HLOOKUP(D29,D29:D31,3,FALSE),HLOOKUP(D29,D29:D31,2,FALSE))</f>
        <v>0</v>
      </c>
      <c r="E33" s="192">
        <f>IF(E29="kw",HLOOKUP(E29,E29:E31,3,FALSE),HLOOKUP(E29,E29:E31,2,FALSE))</f>
        <v>0</v>
      </c>
      <c r="F33" s="192">
        <f>IF(F29="kw",HLOOKUP(F29,F29:F31,3,FALSE),HLOOKUP(F29,F29:F31,2,FALSE))</f>
        <v>0</v>
      </c>
      <c r="G33" s="192">
        <f>IF(G29="kw",HLOOKUP(G29,G29:G31,3,FALSE),HLOOKUP(G29,G29:G31,2,FALSE))</f>
        <v>0</v>
      </c>
      <c r="H33" s="192">
        <f t="shared" ref="H33:Q33" si="2">IF(H29="kw",HLOOKUP(H29,H29:H31,3,FALSE),HLOOKUP(H29,H29:H31,2,FALSE))</f>
        <v>0</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60" t="s">
        <v>677</v>
      </c>
      <c r="C35" s="453"/>
      <c r="D35" s="454"/>
      <c r="E35" s="93"/>
      <c r="F35" s="93"/>
      <c r="G35" s="93"/>
      <c r="H35" s="93"/>
      <c r="I35" s="93"/>
      <c r="J35" s="93"/>
      <c r="K35" s="93"/>
      <c r="L35" s="93"/>
      <c r="M35" s="93"/>
      <c r="N35" s="93"/>
      <c r="O35" s="93"/>
      <c r="P35" s="93"/>
      <c r="Q35" s="93"/>
    </row>
    <row r="36" spans="2:32" s="438" customFormat="1" ht="21" customHeight="1">
      <c r="B36" s="460" t="s">
        <v>366</v>
      </c>
      <c r="C36" s="453" t="s">
        <v>413</v>
      </c>
      <c r="D36" s="454"/>
    </row>
    <row r="37" spans="2:32" s="17" customFormat="1" ht="15.75" customHeight="1">
      <c r="B37" s="166"/>
      <c r="C37" s="167"/>
      <c r="D37" s="163"/>
      <c r="R37" s="163"/>
    </row>
    <row r="38" spans="2:32" s="17" customFormat="1" ht="15.75" customHeight="1">
      <c r="B38" s="166"/>
      <c r="C38" s="166"/>
      <c r="D38" s="163"/>
      <c r="R38" s="163"/>
    </row>
    <row r="39" spans="2:32" s="20" customFormat="1" ht="15.75">
      <c r="B39" s="118" t="s">
        <v>453</v>
      </c>
      <c r="C39" s="35"/>
      <c r="D39" s="34"/>
      <c r="E39" s="39"/>
      <c r="F39" s="40"/>
    </row>
    <row r="40" spans="2:32" s="70" customFormat="1" ht="39" customHeight="1">
      <c r="B40" s="796" t="s">
        <v>614</v>
      </c>
      <c r="C40" s="796"/>
      <c r="D40" s="796"/>
      <c r="E40" s="796"/>
      <c r="F40" s="796"/>
      <c r="G40" s="796"/>
      <c r="H40" s="796"/>
      <c r="I40" s="796"/>
      <c r="J40" s="796"/>
      <c r="K40" s="796"/>
      <c r="L40" s="796"/>
      <c r="M40" s="796"/>
      <c r="N40" s="614"/>
      <c r="O40" s="614"/>
      <c r="P40" s="614"/>
      <c r="Q40" s="614"/>
    </row>
    <row r="41" spans="2:32" s="2" customFormat="1" ht="16.5" customHeight="1">
      <c r="B41" s="10"/>
      <c r="C41" s="10"/>
      <c r="D41" s="22"/>
      <c r="E41" s="20"/>
      <c r="F41" s="20"/>
      <c r="G41" s="20"/>
      <c r="R41" s="20"/>
    </row>
    <row r="42" spans="2:32" s="17" customFormat="1" ht="56.25" customHeight="1">
      <c r="B42" s="243" t="s">
        <v>234</v>
      </c>
      <c r="C42" s="243" t="s">
        <v>611</v>
      </c>
      <c r="D42" s="243" t="str">
        <f>'1.  LRAMVA Summary'!D52</f>
        <v>Residential</v>
      </c>
      <c r="E42" s="243" t="str">
        <f>'1.  LRAMVA Summary'!E52</f>
        <v>GS&lt;50 kW</v>
      </c>
      <c r="F42" s="243" t="str">
        <f>'1.  LRAMVA Summary'!F52</f>
        <v>General Service 50 to 4,999 kW</v>
      </c>
      <c r="G42" s="243" t="str">
        <f>'1.  LRAMVA Summary'!G52</f>
        <v>Large Use</v>
      </c>
      <c r="H42" s="243" t="str">
        <f>'1.  LRAMVA Summary'!H52</f>
        <v>Large Use 2</v>
      </c>
      <c r="I42" s="243" t="str">
        <f>'1.  LRAMVA Summary'!I52</f>
        <v>Street Lighting</v>
      </c>
      <c r="J42" s="243" t="str">
        <f>'1.  LRAMVA Summary'!J52</f>
        <v>Unmetered Scattered Load</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81"/>
      <c r="C43" s="582"/>
      <c r="D43" s="583" t="str">
        <f>'1.  LRAMVA Summary'!D53</f>
        <v>kWh</v>
      </c>
      <c r="E43" s="583" t="str">
        <f>'1.  LRAMVA Summary'!E53</f>
        <v>kWh</v>
      </c>
      <c r="F43" s="583" t="str">
        <f>'1.  LRAMVA Summary'!F53</f>
        <v>kW</v>
      </c>
      <c r="G43" s="583" t="str">
        <f>'1.  LRAMVA Summary'!G53</f>
        <v>kW</v>
      </c>
      <c r="H43" s="583" t="str">
        <f>'1.  LRAMVA Summary'!H53</f>
        <v>kW</v>
      </c>
      <c r="I43" s="583" t="str">
        <f>'1.  LRAMVA Summary'!I53</f>
        <v>kW</v>
      </c>
      <c r="J43" s="583" t="str">
        <f>'1.  LRAMVA Summary'!J53</f>
        <v>kWh</v>
      </c>
      <c r="K43" s="583">
        <f>'1.  LRAMVA Summary'!K53</f>
        <v>0</v>
      </c>
      <c r="L43" s="583">
        <f>'1.  LRAMVA Summary'!L53</f>
        <v>0</v>
      </c>
      <c r="M43" s="583">
        <f>'1.  LRAMVA Summary'!M53</f>
        <v>0</v>
      </c>
      <c r="N43" s="583">
        <f>'1.  LRAMVA Summary'!N53</f>
        <v>0</v>
      </c>
      <c r="O43" s="583">
        <f>'1.  LRAMVA Summary'!O53</f>
        <v>0</v>
      </c>
      <c r="P43" s="583">
        <f>'1.  LRAMVA Summary'!P53</f>
        <v>0</v>
      </c>
      <c r="Q43" s="584">
        <f>'1.  LRAMVA Summary'!Q53</f>
        <v>0</v>
      </c>
      <c r="R43" s="169"/>
    </row>
    <row r="44" spans="2:32" s="17" customFormat="1" ht="15.75">
      <c r="B44" s="170">
        <v>2011</v>
      </c>
      <c r="C44" s="534"/>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75">
      <c r="B45" s="170">
        <v>2012</v>
      </c>
      <c r="C45" s="534"/>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75">
      <c r="B46" s="171">
        <v>2013</v>
      </c>
      <c r="C46" s="534"/>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75">
      <c r="B47" s="171">
        <v>2014</v>
      </c>
      <c r="C47" s="534"/>
      <c r="D47" s="190">
        <f t="shared" ref="D47:Q47" si="6">IF(ISBLANK($C$47),0,IF($C$47=$D$9,HLOOKUP(D43,D14:D18,5,FALSE),HLOOKUP(D43,D29:D33,5,FALSE)))</f>
        <v>0</v>
      </c>
      <c r="E47" s="190">
        <f t="shared" si="6"/>
        <v>0</v>
      </c>
      <c r="F47" s="190">
        <f t="shared" si="6"/>
        <v>0</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75">
      <c r="B48" s="171">
        <v>2015</v>
      </c>
      <c r="C48" s="534"/>
      <c r="D48" s="190">
        <f t="shared" ref="D48:Q48" si="7">IF(ISBLANK($C$48),0,IF($C$48=$D$9,HLOOKUP(D43,D14:D18,5,FALSE),HLOOKUP(D43,D29:D33,5,FALSE)))</f>
        <v>0</v>
      </c>
      <c r="E48" s="190">
        <f t="shared" si="7"/>
        <v>0</v>
      </c>
      <c r="F48" s="190">
        <f t="shared" si="7"/>
        <v>0</v>
      </c>
      <c r="G48" s="190">
        <f t="shared" si="7"/>
        <v>0</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75">
      <c r="B49" s="171">
        <v>2016</v>
      </c>
      <c r="C49" s="534"/>
      <c r="D49" s="190">
        <f t="shared" ref="D49:Q49" si="8">IF(ISBLANK($C$49),0,IF($C$49=$D$9,HLOOKUP(D43,D14:D18,5,FALSE),HLOOKUP(D43,D29:D33,5,FALSE)))</f>
        <v>0</v>
      </c>
      <c r="E49" s="190">
        <f t="shared" si="8"/>
        <v>0</v>
      </c>
      <c r="F49" s="190">
        <f t="shared" si="8"/>
        <v>0</v>
      </c>
      <c r="G49" s="190">
        <f t="shared" si="8"/>
        <v>0</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75">
      <c r="B50" s="171">
        <v>2017</v>
      </c>
      <c r="C50" s="534"/>
      <c r="D50" s="190">
        <f t="shared" ref="D50:I50" si="9">IF(ISBLANK($C$50),0,IF($C$50=$D$9,HLOOKUP(D43,D14:D18,5,FALSE),HLOOKUP(D43,D29:D33,5,FALSE)))</f>
        <v>0</v>
      </c>
      <c r="E50" s="190">
        <f t="shared" si="9"/>
        <v>0</v>
      </c>
      <c r="F50" s="190">
        <f t="shared" si="9"/>
        <v>0</v>
      </c>
      <c r="G50" s="190">
        <f t="shared" si="9"/>
        <v>0</v>
      </c>
      <c r="H50" s="190">
        <f t="shared" si="9"/>
        <v>0</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75">
      <c r="B51" s="171">
        <v>2018</v>
      </c>
      <c r="C51" s="534">
        <v>2018</v>
      </c>
      <c r="D51" s="190">
        <f>IF(ISBLANK($C$51),0,IF($C$51=$D$9,HLOOKUP(D43,D14:D18,5,FALSE),HLOOKUP(D43,D29:D33,5,FALSE)))</f>
        <v>22612726</v>
      </c>
      <c r="E51" s="190">
        <f t="shared" ref="E51:Q51" si="11">IF(ISBLANK($C$51),0,IF($C$51=$D$9,HLOOKUP(E43,E14:E18,5,FALSE),HLOOKUP(E43,E29:E33,5,FALSE)))</f>
        <v>7191289</v>
      </c>
      <c r="F51" s="190">
        <f t="shared" si="11"/>
        <v>165380</v>
      </c>
      <c r="G51" s="190">
        <f t="shared" si="11"/>
        <v>0</v>
      </c>
      <c r="H51" s="190">
        <f t="shared" si="11"/>
        <v>0</v>
      </c>
      <c r="I51" s="190">
        <f t="shared" si="11"/>
        <v>0</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75">
      <c r="B52" s="171">
        <v>2019</v>
      </c>
      <c r="C52" s="534"/>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75" hidden="1">
      <c r="B53" s="171">
        <v>2020</v>
      </c>
      <c r="C53" s="534"/>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8" customFormat="1" ht="21" customHeight="1">
      <c r="B54" s="453" t="s">
        <v>536</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Z136"/>
  <sheetViews>
    <sheetView tabSelected="1" zoomScale="80" zoomScaleNormal="80" workbookViewId="0">
      <pane ySplit="14" topLeftCell="A129" activePane="bottomLeft" state="frozen"/>
      <selection pane="bottomLeft" activeCell="L18" sqref="L18"/>
    </sheetView>
  </sheetViews>
  <sheetFormatPr defaultColWidth="9" defaultRowHeight="15" outlineLevelRow="1"/>
  <cols>
    <col min="1" max="1" width="6.5703125" style="4" customWidth="1"/>
    <col min="2" max="2" width="36.5703125" style="5" customWidth="1"/>
    <col min="3" max="3" width="17" style="78" customWidth="1"/>
    <col min="4" max="5" width="18" style="5" customWidth="1"/>
    <col min="6" max="6" width="18.5703125" style="5" customWidth="1"/>
    <col min="7" max="8" width="15.42578125" style="5" customWidth="1"/>
    <col min="9" max="9" width="17.28515625" style="5" customWidth="1"/>
    <col min="10" max="13" width="16" style="5" customWidth="1"/>
    <col min="14" max="14" width="19" style="5" customWidth="1"/>
    <col min="15" max="15" width="16.5703125" style="5" customWidth="1"/>
    <col min="16" max="16" width="17" style="5" customWidth="1"/>
    <col min="17" max="16384" width="9"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797" t="s">
        <v>171</v>
      </c>
      <c r="C4" s="85" t="s">
        <v>175</v>
      </c>
      <c r="D4" s="85"/>
      <c r="E4" s="49"/>
    </row>
    <row r="5" spans="1:26" s="18" customFormat="1" ht="26.25" hidden="1" customHeight="1" outlineLevel="1" thickBot="1">
      <c r="A5" s="4"/>
      <c r="B5" s="797"/>
      <c r="C5" s="86" t="s">
        <v>172</v>
      </c>
      <c r="D5" s="86"/>
      <c r="E5" s="49"/>
    </row>
    <row r="6" spans="1:26" ht="26.25" hidden="1" customHeight="1" outlineLevel="1" thickBot="1">
      <c r="B6" s="797"/>
      <c r="C6" s="803" t="s">
        <v>551</v>
      </c>
      <c r="D6" s="804"/>
      <c r="F6" s="18"/>
      <c r="M6" s="6"/>
      <c r="N6" s="6"/>
      <c r="O6" s="6"/>
      <c r="P6" s="6"/>
      <c r="Q6" s="6"/>
      <c r="R6" s="6"/>
      <c r="S6" s="6"/>
      <c r="T6" s="6"/>
      <c r="U6" s="6"/>
      <c r="V6" s="6"/>
      <c r="W6" s="6"/>
      <c r="X6" s="6"/>
      <c r="Y6" s="6"/>
      <c r="Z6" s="6"/>
    </row>
    <row r="7" spans="1:26" s="18" customFormat="1" ht="26.25" hidden="1" customHeight="1" outlineLevel="1">
      <c r="A7" s="4"/>
      <c r="B7" s="540"/>
      <c r="M7" s="6"/>
      <c r="N7" s="6"/>
      <c r="O7" s="6"/>
      <c r="P7" s="6"/>
      <c r="Q7" s="6"/>
      <c r="R7" s="6"/>
      <c r="S7" s="6"/>
      <c r="T7" s="6"/>
      <c r="U7" s="6"/>
      <c r="V7" s="6"/>
      <c r="W7" s="6"/>
      <c r="X7" s="6"/>
      <c r="Y7" s="6"/>
      <c r="Z7" s="6"/>
    </row>
    <row r="8" spans="1:26" s="18" customFormat="1" ht="19.5" hidden="1" customHeight="1" outlineLevel="1">
      <c r="A8" s="4"/>
      <c r="B8" s="540" t="s">
        <v>527</v>
      </c>
      <c r="C8" s="594" t="s">
        <v>482</v>
      </c>
      <c r="D8" s="593"/>
      <c r="M8" s="6"/>
      <c r="N8" s="6"/>
      <c r="O8" s="6"/>
      <c r="P8" s="6"/>
      <c r="Q8" s="6"/>
      <c r="R8" s="6"/>
      <c r="S8" s="6"/>
      <c r="T8" s="6"/>
      <c r="U8" s="6"/>
      <c r="V8" s="6"/>
      <c r="W8" s="6"/>
      <c r="X8" s="6"/>
      <c r="Y8" s="6"/>
      <c r="Z8" s="6"/>
    </row>
    <row r="9" spans="1:26" s="18" customFormat="1" ht="19.5" hidden="1" customHeight="1" outlineLevel="1">
      <c r="A9" s="4"/>
      <c r="B9" s="540"/>
      <c r="C9" s="594" t="s">
        <v>528</v>
      </c>
      <c r="D9" s="593"/>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483</v>
      </c>
      <c r="O11" s="552"/>
    </row>
    <row r="12" spans="1:26" ht="58.5" customHeight="1">
      <c r="B12" s="805" t="s">
        <v>622</v>
      </c>
      <c r="C12" s="805"/>
      <c r="D12" s="805"/>
      <c r="E12" s="805"/>
      <c r="F12" s="805"/>
      <c r="G12" s="805"/>
      <c r="H12" s="805"/>
      <c r="I12" s="805"/>
      <c r="J12" s="805"/>
      <c r="K12" s="805"/>
      <c r="L12" s="805"/>
      <c r="M12" s="805"/>
      <c r="N12" s="805"/>
      <c r="O12" s="805"/>
    </row>
    <row r="13" spans="1:26" s="14" customFormat="1" ht="15.75" customHeight="1">
      <c r="A13" s="41"/>
      <c r="O13" s="18"/>
      <c r="P13" s="7"/>
      <c r="Q13" s="41"/>
      <c r="R13" s="41"/>
      <c r="S13" s="41"/>
      <c r="T13" s="41"/>
      <c r="U13" s="41"/>
      <c r="V13" s="41"/>
      <c r="W13" s="41"/>
      <c r="X13" s="41"/>
      <c r="Y13" s="41"/>
      <c r="Z13" s="41"/>
    </row>
    <row r="14" spans="1:26" s="54" customFormat="1" ht="75">
      <c r="A14" s="53"/>
      <c r="B14" s="553"/>
      <c r="C14" s="471" t="s">
        <v>41</v>
      </c>
      <c r="D14" s="472" t="s">
        <v>563</v>
      </c>
      <c r="E14" s="472" t="s">
        <v>564</v>
      </c>
      <c r="F14" s="472" t="s">
        <v>565</v>
      </c>
      <c r="G14" s="472" t="s">
        <v>566</v>
      </c>
      <c r="H14" s="472" t="s">
        <v>567</v>
      </c>
      <c r="I14" s="472" t="s">
        <v>568</v>
      </c>
      <c r="J14" s="472" t="s">
        <v>569</v>
      </c>
      <c r="K14" s="472" t="s">
        <v>747</v>
      </c>
      <c r="L14" s="472" t="s">
        <v>748</v>
      </c>
      <c r="M14" s="472" t="s">
        <v>570</v>
      </c>
      <c r="N14" s="472" t="s">
        <v>571</v>
      </c>
      <c r="O14" s="472" t="s">
        <v>572</v>
      </c>
      <c r="P14" s="7"/>
    </row>
    <row r="15" spans="1:26" s="7" customFormat="1" ht="14.25">
      <c r="B15" s="473" t="s">
        <v>188</v>
      </c>
      <c r="C15" s="798"/>
      <c r="D15" s="474">
        <v>2010</v>
      </c>
      <c r="E15" s="474">
        <v>2011</v>
      </c>
      <c r="F15" s="474">
        <v>2012</v>
      </c>
      <c r="G15" s="474">
        <v>2013</v>
      </c>
      <c r="H15" s="474">
        <v>2014</v>
      </c>
      <c r="I15" s="474">
        <v>2015</v>
      </c>
      <c r="J15" s="474">
        <v>2016</v>
      </c>
      <c r="K15" s="474">
        <v>2017</v>
      </c>
      <c r="L15" s="474">
        <v>2018</v>
      </c>
      <c r="M15" s="474">
        <v>2019</v>
      </c>
      <c r="N15" s="474">
        <v>2020</v>
      </c>
      <c r="O15" s="475">
        <v>2021</v>
      </c>
    </row>
    <row r="16" spans="1:26" s="111" customFormat="1" ht="18" customHeight="1">
      <c r="B16" s="476" t="s">
        <v>559</v>
      </c>
      <c r="C16" s="799"/>
      <c r="D16" s="477"/>
      <c r="E16" s="477"/>
      <c r="F16" s="477"/>
      <c r="G16" s="477"/>
      <c r="H16" s="477"/>
      <c r="I16" s="477"/>
      <c r="J16" s="477"/>
      <c r="K16" s="477">
        <v>1</v>
      </c>
      <c r="L16" s="477">
        <v>4</v>
      </c>
      <c r="M16" s="477"/>
      <c r="N16" s="477"/>
      <c r="O16" s="478"/>
    </row>
    <row r="17" spans="1:15" s="111" customFormat="1" ht="17.25" customHeight="1">
      <c r="B17" s="479" t="s">
        <v>560</v>
      </c>
      <c r="C17" s="800"/>
      <c r="D17" s="112">
        <f>12-D16</f>
        <v>12</v>
      </c>
      <c r="E17" s="112">
        <f>12-E16</f>
        <v>12</v>
      </c>
      <c r="F17" s="112">
        <f t="shared" ref="F17:K17" si="0">12-F16</f>
        <v>12</v>
      </c>
      <c r="G17" s="112">
        <f t="shared" si="0"/>
        <v>12</v>
      </c>
      <c r="H17" s="112">
        <f t="shared" si="0"/>
        <v>12</v>
      </c>
      <c r="I17" s="112">
        <f t="shared" si="0"/>
        <v>12</v>
      </c>
      <c r="J17" s="112">
        <f t="shared" si="0"/>
        <v>12</v>
      </c>
      <c r="K17" s="112">
        <f t="shared" si="0"/>
        <v>11</v>
      </c>
      <c r="L17" s="112">
        <v>8</v>
      </c>
      <c r="M17" s="112">
        <f t="shared" ref="M17:O17" si="1">12-M16</f>
        <v>12</v>
      </c>
      <c r="N17" s="112">
        <f t="shared" si="1"/>
        <v>12</v>
      </c>
      <c r="O17" s="113">
        <f t="shared" si="1"/>
        <v>12</v>
      </c>
    </row>
    <row r="18" spans="1:15" s="7" customFormat="1" ht="17.25" customHeight="1">
      <c r="B18" s="480" t="str">
        <f>'1.  LRAMVA Summary'!B29</f>
        <v>Residential</v>
      </c>
      <c r="C18" s="801" t="str">
        <f>'2. LRAMVA Threshold'!D43</f>
        <v>kWh</v>
      </c>
      <c r="D18" s="46"/>
      <c r="E18" s="46"/>
      <c r="F18" s="46"/>
      <c r="G18" s="46"/>
      <c r="H18" s="46"/>
      <c r="I18" s="46"/>
      <c r="J18" s="46"/>
      <c r="K18" s="46">
        <v>8.0999999999999996E-3</v>
      </c>
      <c r="L18" s="46">
        <v>4.0000000000000001E-3</v>
      </c>
      <c r="M18" s="46"/>
      <c r="N18" s="46"/>
      <c r="O18" s="69"/>
    </row>
    <row r="19" spans="1:15" s="7" customFormat="1" ht="15" customHeight="1" outlineLevel="1">
      <c r="B19" s="536" t="s">
        <v>511</v>
      </c>
      <c r="C19" s="799"/>
      <c r="D19" s="46"/>
      <c r="E19" s="46"/>
      <c r="F19" s="46"/>
      <c r="G19" s="46"/>
      <c r="H19" s="46"/>
      <c r="I19" s="46"/>
      <c r="J19" s="46"/>
      <c r="K19" s="46"/>
      <c r="L19" s="46"/>
      <c r="M19" s="46"/>
      <c r="N19" s="46"/>
      <c r="O19" s="69"/>
    </row>
    <row r="20" spans="1:15" s="7" customFormat="1" ht="15" customHeight="1" outlineLevel="1">
      <c r="B20" s="536" t="s">
        <v>512</v>
      </c>
      <c r="C20" s="799"/>
      <c r="D20" s="46"/>
      <c r="E20" s="46"/>
      <c r="F20" s="46"/>
      <c r="G20" s="46"/>
      <c r="H20" s="46"/>
      <c r="I20" s="46"/>
      <c r="J20" s="46"/>
      <c r="K20" s="46"/>
      <c r="L20" s="46"/>
      <c r="M20" s="46"/>
      <c r="N20" s="46"/>
      <c r="O20" s="69"/>
    </row>
    <row r="21" spans="1:15" s="7" customFormat="1" ht="15" customHeight="1" outlineLevel="1">
      <c r="B21" s="536" t="s">
        <v>490</v>
      </c>
      <c r="C21" s="799"/>
      <c r="D21" s="46"/>
      <c r="E21" s="46"/>
      <c r="F21" s="46"/>
      <c r="G21" s="46"/>
      <c r="H21" s="46"/>
      <c r="I21" s="46"/>
      <c r="J21" s="46"/>
      <c r="K21" s="46"/>
      <c r="L21" s="46"/>
      <c r="M21" s="46"/>
      <c r="N21" s="46"/>
      <c r="O21" s="69"/>
    </row>
    <row r="22" spans="1:15" s="7" customFormat="1" ht="14.25" customHeight="1">
      <c r="B22" s="536" t="s">
        <v>513</v>
      </c>
      <c r="C22" s="802"/>
      <c r="D22" s="65">
        <f>SUM(D18:D21)</f>
        <v>0</v>
      </c>
      <c r="E22" s="65">
        <f>SUM(E18:E21)</f>
        <v>0</v>
      </c>
      <c r="F22" s="65">
        <f>SUM(F18:F21)</f>
        <v>0</v>
      </c>
      <c r="G22" s="65">
        <f t="shared" ref="G22:N22" si="2">SUM(G18:G21)</f>
        <v>0</v>
      </c>
      <c r="H22" s="65">
        <f t="shared" si="2"/>
        <v>0</v>
      </c>
      <c r="I22" s="65">
        <f t="shared" si="2"/>
        <v>0</v>
      </c>
      <c r="J22" s="65">
        <f t="shared" si="2"/>
        <v>0</v>
      </c>
      <c r="K22" s="65">
        <f t="shared" si="2"/>
        <v>8.0999999999999996E-3</v>
      </c>
      <c r="L22" s="65">
        <f t="shared" si="2"/>
        <v>4.0000000000000001E-3</v>
      </c>
      <c r="M22" s="65">
        <f t="shared" si="2"/>
        <v>0</v>
      </c>
      <c r="N22" s="65">
        <f t="shared" si="2"/>
        <v>0</v>
      </c>
      <c r="O22" s="76"/>
    </row>
    <row r="23" spans="1:15" s="63" customFormat="1">
      <c r="A23" s="62"/>
      <c r="B23" s="492" t="s">
        <v>514</v>
      </c>
      <c r="C23" s="482"/>
      <c r="D23" s="483"/>
      <c r="E23" s="484">
        <f>ROUND(SUM(D22*E16+E22*E17)/12,4)</f>
        <v>0</v>
      </c>
      <c r="F23" s="484">
        <f>ROUND(SUM(E22*F16+F22*F17)/12,4)</f>
        <v>0</v>
      </c>
      <c r="G23" s="484">
        <f>ROUND(SUM(F22*G16+G22*G17)/12,4)</f>
        <v>0</v>
      </c>
      <c r="H23" s="484">
        <f>ROUND(SUM(G22*H16+H22*H17)/12,4)</f>
        <v>0</v>
      </c>
      <c r="I23" s="484">
        <f>ROUND(SUM(H22*I16+I22*I17)/12,4)</f>
        <v>0</v>
      </c>
      <c r="J23" s="484">
        <f t="shared" ref="J23:N23" si="3">ROUND(SUM(I22*J16+J22*J17)/12,4)</f>
        <v>0</v>
      </c>
      <c r="K23" s="484">
        <f t="shared" si="3"/>
        <v>7.4000000000000003E-3</v>
      </c>
      <c r="L23" s="484">
        <f>ROUND(SUM(K22*L16+L22*L17)/12,4)</f>
        <v>5.4000000000000003E-3</v>
      </c>
      <c r="M23" s="484">
        <f t="shared" si="3"/>
        <v>0</v>
      </c>
      <c r="N23" s="484">
        <f t="shared" si="3"/>
        <v>0</v>
      </c>
      <c r="O23" s="485"/>
    </row>
    <row r="24" spans="1:15" s="63" customFormat="1">
      <c r="A24" s="62"/>
      <c r="B24" s="481"/>
      <c r="C24" s="486"/>
      <c r="D24" s="483"/>
      <c r="E24" s="484"/>
      <c r="F24" s="484"/>
      <c r="G24" s="484"/>
      <c r="H24" s="484"/>
      <c r="I24" s="484"/>
      <c r="J24" s="484"/>
      <c r="K24" s="484"/>
      <c r="L24" s="487"/>
      <c r="M24" s="487"/>
      <c r="N24" s="487"/>
      <c r="O24" s="485"/>
    </row>
    <row r="25" spans="1:15" s="63" customFormat="1" ht="15.75" customHeight="1">
      <c r="A25" s="62"/>
      <c r="B25" s="604" t="str">
        <f>'1.  LRAMVA Summary'!B30</f>
        <v>GS&lt;50 kW</v>
      </c>
      <c r="C25" s="801" t="str">
        <f>'2. LRAMVA Threshold'!E43</f>
        <v>kWh</v>
      </c>
      <c r="D25" s="46"/>
      <c r="E25" s="46"/>
      <c r="F25" s="46"/>
      <c r="G25" s="46"/>
      <c r="H25" s="46"/>
      <c r="I25" s="46"/>
      <c r="J25" s="46"/>
      <c r="K25" s="46">
        <v>1.0699999999999999E-2</v>
      </c>
      <c r="L25" s="46">
        <v>1.06E-2</v>
      </c>
      <c r="M25" s="46"/>
      <c r="N25" s="46"/>
      <c r="O25" s="69"/>
    </row>
    <row r="26" spans="1:15" s="18" customFormat="1" outlineLevel="1">
      <c r="A26" s="4"/>
      <c r="B26" s="536" t="s">
        <v>511</v>
      </c>
      <c r="C26" s="799"/>
      <c r="D26" s="46"/>
      <c r="E26" s="46"/>
      <c r="F26" s="46"/>
      <c r="G26" s="46"/>
      <c r="H26" s="46"/>
      <c r="I26" s="46"/>
      <c r="J26" s="46"/>
      <c r="K26" s="46"/>
      <c r="L26" s="46"/>
      <c r="M26" s="46"/>
      <c r="N26" s="46"/>
      <c r="O26" s="69"/>
    </row>
    <row r="27" spans="1:15" s="18" customFormat="1" outlineLevel="1">
      <c r="A27" s="4"/>
      <c r="B27" s="536" t="s">
        <v>512</v>
      </c>
      <c r="C27" s="799"/>
      <c r="D27" s="46"/>
      <c r="E27" s="46"/>
      <c r="F27" s="46"/>
      <c r="G27" s="46"/>
      <c r="H27" s="46"/>
      <c r="I27" s="46"/>
      <c r="J27" s="46"/>
      <c r="K27" s="46"/>
      <c r="L27" s="46"/>
      <c r="M27" s="46"/>
      <c r="N27" s="46"/>
      <c r="O27" s="69"/>
    </row>
    <row r="28" spans="1:15" s="18" customFormat="1" outlineLevel="1">
      <c r="A28" s="4"/>
      <c r="B28" s="536" t="s">
        <v>490</v>
      </c>
      <c r="C28" s="799"/>
      <c r="D28" s="46"/>
      <c r="E28" s="46"/>
      <c r="F28" s="46"/>
      <c r="G28" s="46"/>
      <c r="H28" s="46"/>
      <c r="I28" s="46"/>
      <c r="J28" s="46"/>
      <c r="K28" s="46"/>
      <c r="L28" s="46"/>
      <c r="M28" s="46"/>
      <c r="N28" s="46"/>
      <c r="O28" s="69"/>
    </row>
    <row r="29" spans="1:15" s="18" customFormat="1">
      <c r="A29" s="4"/>
      <c r="B29" s="536" t="s">
        <v>513</v>
      </c>
      <c r="C29" s="802"/>
      <c r="D29" s="65">
        <f>SUM(D25:D28)</f>
        <v>0</v>
      </c>
      <c r="E29" s="65">
        <f t="shared" ref="E29:N29" si="4">SUM(E25:E28)</f>
        <v>0</v>
      </c>
      <c r="F29" s="65">
        <f t="shared" si="4"/>
        <v>0</v>
      </c>
      <c r="G29" s="65">
        <f t="shared" si="4"/>
        <v>0</v>
      </c>
      <c r="H29" s="65">
        <f t="shared" si="4"/>
        <v>0</v>
      </c>
      <c r="I29" s="65">
        <f t="shared" si="4"/>
        <v>0</v>
      </c>
      <c r="J29" s="65">
        <f t="shared" si="4"/>
        <v>0</v>
      </c>
      <c r="K29" s="65">
        <f t="shared" si="4"/>
        <v>1.0699999999999999E-2</v>
      </c>
      <c r="L29" s="65">
        <f t="shared" si="4"/>
        <v>1.06E-2</v>
      </c>
      <c r="M29" s="65">
        <f t="shared" si="4"/>
        <v>0</v>
      </c>
      <c r="N29" s="65">
        <f t="shared" si="4"/>
        <v>0</v>
      </c>
      <c r="O29" s="76"/>
    </row>
    <row r="30" spans="1:15" s="18" customFormat="1">
      <c r="A30" s="4"/>
      <c r="B30" s="492" t="s">
        <v>514</v>
      </c>
      <c r="C30" s="488"/>
      <c r="D30" s="71"/>
      <c r="E30" s="484">
        <f>ROUND(SUM(D29*E16+E29*E17)/12,4)</f>
        <v>0</v>
      </c>
      <c r="F30" s="484">
        <f t="shared" ref="F30:N30" si="5">ROUND(SUM(E29*F16+F29*F17)/12,4)</f>
        <v>0</v>
      </c>
      <c r="G30" s="484">
        <f t="shared" si="5"/>
        <v>0</v>
      </c>
      <c r="H30" s="484">
        <f t="shared" si="5"/>
        <v>0</v>
      </c>
      <c r="I30" s="484">
        <f t="shared" si="5"/>
        <v>0</v>
      </c>
      <c r="J30" s="484">
        <f>ROUND(SUM(I29*J16+J29*J17)/12,4)</f>
        <v>0</v>
      </c>
      <c r="K30" s="484">
        <f t="shared" si="5"/>
        <v>9.7999999999999997E-3</v>
      </c>
      <c r="L30" s="484">
        <f t="shared" si="5"/>
        <v>1.06E-2</v>
      </c>
      <c r="M30" s="484">
        <f t="shared" si="5"/>
        <v>0</v>
      </c>
      <c r="N30" s="484">
        <f t="shared" si="5"/>
        <v>0</v>
      </c>
      <c r="O30" s="489"/>
    </row>
    <row r="31" spans="1:15" s="18" customFormat="1">
      <c r="A31" s="4"/>
      <c r="B31" s="481"/>
      <c r="C31" s="490"/>
      <c r="D31" s="491"/>
      <c r="E31" s="491"/>
      <c r="F31" s="491"/>
      <c r="G31" s="491"/>
      <c r="H31" s="491"/>
      <c r="I31" s="491"/>
      <c r="J31" s="491"/>
      <c r="K31" s="491"/>
      <c r="L31" s="491"/>
      <c r="M31" s="491"/>
      <c r="N31" s="487"/>
      <c r="O31" s="489"/>
    </row>
    <row r="32" spans="1:15" s="64" customFormat="1">
      <c r="B32" s="604" t="str">
        <f>'1.  LRAMVA Summary'!B31</f>
        <v>General Service 50 to 4,999kW</v>
      </c>
      <c r="C32" s="801" t="str">
        <f>'2. LRAMVA Threshold'!F43</f>
        <v>kW</v>
      </c>
      <c r="D32" s="46"/>
      <c r="E32" s="46"/>
      <c r="F32" s="46"/>
      <c r="G32" s="46"/>
      <c r="H32" s="46"/>
      <c r="I32" s="46"/>
      <c r="J32" s="46"/>
      <c r="K32" s="46">
        <v>2.5526</v>
      </c>
      <c r="L32" s="46">
        <v>2.5565000000000002</v>
      </c>
      <c r="M32" s="46"/>
      <c r="N32" s="46"/>
      <c r="O32" s="69"/>
    </row>
    <row r="33" spans="1:15" s="18" customFormat="1" outlineLevel="1">
      <c r="A33" s="4"/>
      <c r="B33" s="536" t="s">
        <v>511</v>
      </c>
      <c r="C33" s="799"/>
      <c r="D33" s="46"/>
      <c r="E33" s="46"/>
      <c r="F33" s="46"/>
      <c r="G33" s="46"/>
      <c r="H33" s="46"/>
      <c r="I33" s="46"/>
      <c r="J33" s="46"/>
      <c r="K33" s="46"/>
      <c r="L33" s="46"/>
      <c r="M33" s="46"/>
      <c r="N33" s="46"/>
      <c r="O33" s="69"/>
    </row>
    <row r="34" spans="1:15" s="18" customFormat="1" outlineLevel="1">
      <c r="A34" s="4"/>
      <c r="B34" s="536" t="s">
        <v>512</v>
      </c>
      <c r="C34" s="799"/>
      <c r="D34" s="46"/>
      <c r="E34" s="46"/>
      <c r="F34" s="46"/>
      <c r="G34" s="46"/>
      <c r="H34" s="46"/>
      <c r="I34" s="46"/>
      <c r="J34" s="46"/>
      <c r="K34" s="46">
        <v>1.8E-3</v>
      </c>
      <c r="L34" s="46"/>
      <c r="M34" s="46"/>
      <c r="N34" s="46"/>
      <c r="O34" s="69"/>
    </row>
    <row r="35" spans="1:15" s="18" customFormat="1" outlineLevel="1">
      <c r="A35" s="4"/>
      <c r="B35" s="536" t="s">
        <v>490</v>
      </c>
      <c r="C35" s="799"/>
      <c r="D35" s="46"/>
      <c r="E35" s="46"/>
      <c r="F35" s="46"/>
      <c r="G35" s="46"/>
      <c r="H35" s="46"/>
      <c r="I35" s="46"/>
      <c r="J35" s="46"/>
      <c r="K35" s="46"/>
      <c r="L35" s="46"/>
      <c r="M35" s="46"/>
      <c r="N35" s="46"/>
      <c r="O35" s="69"/>
    </row>
    <row r="36" spans="1:15" s="18" customFormat="1">
      <c r="A36" s="4"/>
      <c r="B36" s="536" t="s">
        <v>513</v>
      </c>
      <c r="C36" s="802"/>
      <c r="D36" s="65">
        <f>SUM(D32:D35)</f>
        <v>0</v>
      </c>
      <c r="E36" s="65">
        <f>SUM(E32:E35)</f>
        <v>0</v>
      </c>
      <c r="F36" s="65">
        <f t="shared" ref="F36:M36" si="6">SUM(F32:F35)</f>
        <v>0</v>
      </c>
      <c r="G36" s="65">
        <f t="shared" si="6"/>
        <v>0</v>
      </c>
      <c r="H36" s="65">
        <f t="shared" si="6"/>
        <v>0</v>
      </c>
      <c r="I36" s="65">
        <f t="shared" si="6"/>
        <v>0</v>
      </c>
      <c r="J36" s="65">
        <f t="shared" si="6"/>
        <v>0</v>
      </c>
      <c r="K36" s="65">
        <f t="shared" si="6"/>
        <v>2.5543999999999998</v>
      </c>
      <c r="L36" s="65">
        <f t="shared" si="6"/>
        <v>2.5565000000000002</v>
      </c>
      <c r="M36" s="65">
        <f t="shared" si="6"/>
        <v>0</v>
      </c>
      <c r="N36" s="65">
        <f>SUM(N32:N35)</f>
        <v>0</v>
      </c>
      <c r="O36" s="76"/>
    </row>
    <row r="37" spans="1:15" s="18" customFormat="1">
      <c r="A37" s="4"/>
      <c r="B37" s="492" t="s">
        <v>514</v>
      </c>
      <c r="C37" s="488"/>
      <c r="D37" s="71"/>
      <c r="E37" s="484">
        <f t="shared" ref="E37:N37" si="7">ROUND(SUM(D36*E16+E36*E17)/12,4)</f>
        <v>0</v>
      </c>
      <c r="F37" s="484">
        <f t="shared" si="7"/>
        <v>0</v>
      </c>
      <c r="G37" s="484">
        <f t="shared" si="7"/>
        <v>0</v>
      </c>
      <c r="H37" s="484">
        <f t="shared" si="7"/>
        <v>0</v>
      </c>
      <c r="I37" s="484">
        <f t="shared" si="7"/>
        <v>0</v>
      </c>
      <c r="J37" s="484">
        <f t="shared" si="7"/>
        <v>0</v>
      </c>
      <c r="K37" s="484">
        <f t="shared" si="7"/>
        <v>2.3414999999999999</v>
      </c>
      <c r="L37" s="484">
        <f t="shared" si="7"/>
        <v>2.5558000000000001</v>
      </c>
      <c r="M37" s="484">
        <f t="shared" si="7"/>
        <v>0</v>
      </c>
      <c r="N37" s="484">
        <f t="shared" si="7"/>
        <v>0</v>
      </c>
      <c r="O37" s="489"/>
    </row>
    <row r="38" spans="1:15" s="70" customFormat="1" ht="15.75" customHeight="1">
      <c r="B38" s="492"/>
      <c r="C38" s="488"/>
      <c r="D38" s="71"/>
      <c r="E38" s="71"/>
      <c r="F38" s="71"/>
      <c r="G38" s="71"/>
      <c r="H38" s="71"/>
      <c r="I38" s="71"/>
      <c r="J38" s="71"/>
      <c r="K38" s="71"/>
      <c r="L38" s="487"/>
      <c r="M38" s="487"/>
      <c r="N38" s="487"/>
      <c r="O38" s="493"/>
    </row>
    <row r="39" spans="1:15" s="64" customFormat="1">
      <c r="A39" s="62"/>
      <c r="B39" s="604" t="str">
        <f>'1.  LRAMVA Summary'!B32</f>
        <v>Large Use</v>
      </c>
      <c r="C39" s="801" t="str">
        <f>'2. LRAMVA Threshold'!G43</f>
        <v>kW</v>
      </c>
      <c r="D39" s="46"/>
      <c r="E39" s="46"/>
      <c r="F39" s="46"/>
      <c r="G39" s="46"/>
      <c r="H39" s="46"/>
      <c r="I39" s="46"/>
      <c r="J39" s="46"/>
      <c r="K39" s="46">
        <v>1.4040999999999999</v>
      </c>
      <c r="L39" s="46">
        <v>1.3995</v>
      </c>
      <c r="M39" s="46"/>
      <c r="N39" s="46"/>
      <c r="O39" s="69"/>
    </row>
    <row r="40" spans="1:15" s="18" customFormat="1" outlineLevel="1">
      <c r="A40" s="4"/>
      <c r="B40" s="536" t="s">
        <v>511</v>
      </c>
      <c r="C40" s="799"/>
      <c r="D40" s="46"/>
      <c r="E40" s="46"/>
      <c r="F40" s="46"/>
      <c r="G40" s="46"/>
      <c r="H40" s="46"/>
      <c r="I40" s="46"/>
      <c r="J40" s="46"/>
      <c r="K40" s="46"/>
      <c r="L40" s="46"/>
      <c r="M40" s="46"/>
      <c r="N40" s="46"/>
      <c r="O40" s="69"/>
    </row>
    <row r="41" spans="1:15" s="18" customFormat="1" outlineLevel="1">
      <c r="A41" s="4"/>
      <c r="B41" s="536" t="s">
        <v>512</v>
      </c>
      <c r="C41" s="799"/>
      <c r="D41" s="46"/>
      <c r="E41" s="46"/>
      <c r="F41" s="46"/>
      <c r="G41" s="46"/>
      <c r="H41" s="46"/>
      <c r="I41" s="46"/>
      <c r="J41" s="46"/>
      <c r="K41" s="46">
        <v>1.6000000000000001E-3</v>
      </c>
      <c r="L41" s="46"/>
      <c r="M41" s="46"/>
      <c r="N41" s="46"/>
      <c r="O41" s="69"/>
    </row>
    <row r="42" spans="1:15" s="18" customFormat="1" outlineLevel="1">
      <c r="A42" s="4"/>
      <c r="B42" s="536" t="s">
        <v>490</v>
      </c>
      <c r="C42" s="799"/>
      <c r="D42" s="46"/>
      <c r="E42" s="46"/>
      <c r="F42" s="46"/>
      <c r="G42" s="46"/>
      <c r="H42" s="46"/>
      <c r="I42" s="46"/>
      <c r="J42" s="46"/>
      <c r="K42" s="46"/>
      <c r="L42" s="46"/>
      <c r="M42" s="46"/>
      <c r="N42" s="46"/>
      <c r="O42" s="69"/>
    </row>
    <row r="43" spans="1:15" s="18" customFormat="1">
      <c r="A43" s="4"/>
      <c r="B43" s="536" t="s">
        <v>513</v>
      </c>
      <c r="C43" s="802"/>
      <c r="D43" s="65">
        <f>SUM(D39:D42)</f>
        <v>0</v>
      </c>
      <c r="E43" s="65">
        <f t="shared" ref="E43:N43" si="8">SUM(E39:E42)</f>
        <v>0</v>
      </c>
      <c r="F43" s="65">
        <f t="shared" si="8"/>
        <v>0</v>
      </c>
      <c r="G43" s="65">
        <f t="shared" si="8"/>
        <v>0</v>
      </c>
      <c r="H43" s="65">
        <f t="shared" si="8"/>
        <v>0</v>
      </c>
      <c r="I43" s="65">
        <f t="shared" si="8"/>
        <v>0</v>
      </c>
      <c r="J43" s="65">
        <f t="shared" si="8"/>
        <v>0</v>
      </c>
      <c r="K43" s="65">
        <f t="shared" si="8"/>
        <v>1.4056999999999999</v>
      </c>
      <c r="L43" s="65">
        <f t="shared" si="8"/>
        <v>1.3995</v>
      </c>
      <c r="M43" s="65">
        <f t="shared" si="8"/>
        <v>0</v>
      </c>
      <c r="N43" s="65">
        <f t="shared" si="8"/>
        <v>0</v>
      </c>
      <c r="O43" s="76"/>
    </row>
    <row r="44" spans="1:15" s="14" customFormat="1">
      <c r="A44" s="72"/>
      <c r="B44" s="492" t="s">
        <v>514</v>
      </c>
      <c r="C44" s="488"/>
      <c r="D44" s="71"/>
      <c r="E44" s="484">
        <f t="shared" ref="E44:N44" si="9">ROUND(SUM(D43*E16+E43*E17)/12,4)</f>
        <v>0</v>
      </c>
      <c r="F44" s="484">
        <f t="shared" si="9"/>
        <v>0</v>
      </c>
      <c r="G44" s="484">
        <f t="shared" si="9"/>
        <v>0</v>
      </c>
      <c r="H44" s="484">
        <f t="shared" si="9"/>
        <v>0</v>
      </c>
      <c r="I44" s="484">
        <f t="shared" si="9"/>
        <v>0</v>
      </c>
      <c r="J44" s="484">
        <f t="shared" si="9"/>
        <v>0</v>
      </c>
      <c r="K44" s="484">
        <f t="shared" si="9"/>
        <v>1.2886</v>
      </c>
      <c r="L44" s="484">
        <f t="shared" si="9"/>
        <v>1.4016</v>
      </c>
      <c r="M44" s="484">
        <f t="shared" si="9"/>
        <v>0</v>
      </c>
      <c r="N44" s="484">
        <f t="shared" si="9"/>
        <v>0</v>
      </c>
      <c r="O44" s="489"/>
    </row>
    <row r="45" spans="1:15" s="70" customFormat="1" ht="14.25">
      <c r="A45" s="72"/>
      <c r="B45" s="492"/>
      <c r="C45" s="488"/>
      <c r="D45" s="71"/>
      <c r="E45" s="71"/>
      <c r="F45" s="71"/>
      <c r="G45" s="71"/>
      <c r="H45" s="71"/>
      <c r="I45" s="71"/>
      <c r="J45" s="71"/>
      <c r="K45" s="71"/>
      <c r="L45" s="487"/>
      <c r="M45" s="487"/>
      <c r="N45" s="487"/>
      <c r="O45" s="493"/>
    </row>
    <row r="46" spans="1:15" s="64" customFormat="1">
      <c r="A46" s="62"/>
      <c r="B46" s="604" t="str">
        <f>'1.  LRAMVA Summary'!B33</f>
        <v>Large Use 2</v>
      </c>
      <c r="C46" s="801" t="str">
        <f>'2. LRAMVA Threshold'!H43</f>
        <v>kW</v>
      </c>
      <c r="D46" s="46"/>
      <c r="E46" s="46"/>
      <c r="F46" s="46"/>
      <c r="G46" s="46"/>
      <c r="H46" s="46"/>
      <c r="I46" s="46"/>
      <c r="J46" s="46"/>
      <c r="K46" s="46">
        <v>0.33040000000000003</v>
      </c>
      <c r="L46" s="46">
        <v>0.33100000000000002</v>
      </c>
      <c r="M46" s="46"/>
      <c r="N46" s="46"/>
      <c r="O46" s="69"/>
    </row>
    <row r="47" spans="1:15" s="18" customFormat="1" outlineLevel="1">
      <c r="A47" s="4"/>
      <c r="B47" s="536" t="s">
        <v>511</v>
      </c>
      <c r="C47" s="799"/>
      <c r="D47" s="46"/>
      <c r="E47" s="46"/>
      <c r="F47" s="46"/>
      <c r="G47" s="46"/>
      <c r="H47" s="46"/>
      <c r="I47" s="46"/>
      <c r="J47" s="46"/>
      <c r="K47" s="46"/>
      <c r="L47" s="46"/>
      <c r="M47" s="46"/>
      <c r="N47" s="46"/>
      <c r="O47" s="69"/>
    </row>
    <row r="48" spans="1:15" s="18" customFormat="1" outlineLevel="1">
      <c r="A48" s="4"/>
      <c r="B48" s="536" t="s">
        <v>512</v>
      </c>
      <c r="C48" s="799"/>
      <c r="D48" s="46"/>
      <c r="E48" s="46"/>
      <c r="F48" s="46"/>
      <c r="G48" s="46"/>
      <c r="H48" s="46"/>
      <c r="I48" s="46"/>
      <c r="J48" s="46"/>
      <c r="K48" s="46">
        <v>9.5999999999999992E-3</v>
      </c>
      <c r="L48" s="46"/>
      <c r="M48" s="46"/>
      <c r="N48" s="46"/>
      <c r="O48" s="69"/>
    </row>
    <row r="49" spans="1:15" s="18" customFormat="1" outlineLevel="1">
      <c r="A49" s="4"/>
      <c r="B49" s="536" t="s">
        <v>490</v>
      </c>
      <c r="C49" s="799"/>
      <c r="D49" s="46"/>
      <c r="E49" s="46"/>
      <c r="F49" s="46"/>
      <c r="G49" s="46"/>
      <c r="H49" s="46"/>
      <c r="I49" s="46"/>
      <c r="J49" s="46"/>
      <c r="K49" s="46"/>
      <c r="L49" s="46"/>
      <c r="M49" s="46"/>
      <c r="N49" s="46"/>
      <c r="O49" s="69"/>
    </row>
    <row r="50" spans="1:15" s="18" customFormat="1">
      <c r="A50" s="4"/>
      <c r="B50" s="536" t="s">
        <v>513</v>
      </c>
      <c r="C50" s="802"/>
      <c r="D50" s="65">
        <f>SUM(D46:D49)</f>
        <v>0</v>
      </c>
      <c r="E50" s="65">
        <f t="shared" ref="E50:N50" si="10">SUM(E46:E49)</f>
        <v>0</v>
      </c>
      <c r="F50" s="65">
        <f t="shared" si="10"/>
        <v>0</v>
      </c>
      <c r="G50" s="65">
        <f t="shared" si="10"/>
        <v>0</v>
      </c>
      <c r="H50" s="65">
        <f t="shared" si="10"/>
        <v>0</v>
      </c>
      <c r="I50" s="65">
        <f t="shared" si="10"/>
        <v>0</v>
      </c>
      <c r="J50" s="65">
        <f t="shared" si="10"/>
        <v>0</v>
      </c>
      <c r="K50" s="65">
        <f t="shared" si="10"/>
        <v>0.34</v>
      </c>
      <c r="L50" s="65">
        <f t="shared" si="10"/>
        <v>0.33100000000000002</v>
      </c>
      <c r="M50" s="65">
        <f t="shared" si="10"/>
        <v>0</v>
      </c>
      <c r="N50" s="65">
        <f t="shared" si="10"/>
        <v>0</v>
      </c>
      <c r="O50" s="76"/>
    </row>
    <row r="51" spans="1:15" s="14" customFormat="1">
      <c r="A51" s="72"/>
      <c r="B51" s="492" t="s">
        <v>514</v>
      </c>
      <c r="C51" s="488"/>
      <c r="D51" s="71"/>
      <c r="E51" s="484">
        <f t="shared" ref="E51:N51" si="11">ROUND(SUM(D50*E16+E50*E17)/12,4)</f>
        <v>0</v>
      </c>
      <c r="F51" s="484">
        <f t="shared" si="11"/>
        <v>0</v>
      </c>
      <c r="G51" s="484">
        <f t="shared" si="11"/>
        <v>0</v>
      </c>
      <c r="H51" s="484">
        <f t="shared" si="11"/>
        <v>0</v>
      </c>
      <c r="I51" s="484">
        <f t="shared" si="11"/>
        <v>0</v>
      </c>
      <c r="J51" s="484">
        <f t="shared" si="11"/>
        <v>0</v>
      </c>
      <c r="K51" s="484">
        <f t="shared" si="11"/>
        <v>0.31169999999999998</v>
      </c>
      <c r="L51" s="484">
        <f t="shared" si="11"/>
        <v>0.33400000000000002</v>
      </c>
      <c r="M51" s="484">
        <f t="shared" si="11"/>
        <v>0</v>
      </c>
      <c r="N51" s="484">
        <f t="shared" si="11"/>
        <v>0</v>
      </c>
      <c r="O51" s="489"/>
    </row>
    <row r="52" spans="1:15" s="70" customFormat="1" ht="14.25">
      <c r="A52" s="72"/>
      <c r="B52" s="492"/>
      <c r="C52" s="488"/>
      <c r="D52" s="71"/>
      <c r="E52" s="71"/>
      <c r="F52" s="71"/>
      <c r="G52" s="71"/>
      <c r="H52" s="71"/>
      <c r="I52" s="71"/>
      <c r="J52" s="71"/>
      <c r="K52" s="71"/>
      <c r="L52" s="494"/>
      <c r="M52" s="494"/>
      <c r="N52" s="494"/>
      <c r="O52" s="493"/>
    </row>
    <row r="53" spans="1:15" s="64" customFormat="1">
      <c r="A53" s="62"/>
      <c r="B53" s="604" t="str">
        <f>'1.  LRAMVA Summary'!B34</f>
        <v>Street Lighting</v>
      </c>
      <c r="C53" s="801" t="str">
        <f>'2. LRAMVA Threshold'!I43</f>
        <v>kW</v>
      </c>
      <c r="D53" s="46"/>
      <c r="E53" s="46"/>
      <c r="F53" s="46"/>
      <c r="G53" s="46"/>
      <c r="H53" s="46"/>
      <c r="I53" s="46"/>
      <c r="J53" s="46"/>
      <c r="K53" s="46">
        <v>5.7203999999999997</v>
      </c>
      <c r="L53" s="46">
        <v>5.3152999999999997</v>
      </c>
      <c r="M53" s="46"/>
      <c r="N53" s="46"/>
      <c r="O53" s="69"/>
    </row>
    <row r="54" spans="1:15" s="18" customFormat="1" outlineLevel="1">
      <c r="A54" s="4"/>
      <c r="B54" s="536" t="s">
        <v>511</v>
      </c>
      <c r="C54" s="799"/>
      <c r="D54" s="46"/>
      <c r="E54" s="46"/>
      <c r="F54" s="46"/>
      <c r="G54" s="46"/>
      <c r="H54" s="46"/>
      <c r="I54" s="46"/>
      <c r="J54" s="46"/>
      <c r="K54" s="46"/>
      <c r="L54" s="46"/>
      <c r="M54" s="46"/>
      <c r="N54" s="46"/>
      <c r="O54" s="69"/>
    </row>
    <row r="55" spans="1:15" s="18" customFormat="1" outlineLevel="1">
      <c r="A55" s="4"/>
      <c r="B55" s="536" t="s">
        <v>512</v>
      </c>
      <c r="C55" s="799"/>
      <c r="D55" s="46"/>
      <c r="E55" s="46"/>
      <c r="F55" s="46"/>
      <c r="G55" s="46"/>
      <c r="H55" s="46"/>
      <c r="I55" s="46"/>
      <c r="J55" s="46"/>
      <c r="K55" s="46">
        <v>-9.9599999999999994E-2</v>
      </c>
      <c r="L55" s="46"/>
      <c r="M55" s="46"/>
      <c r="N55" s="46"/>
      <c r="O55" s="69"/>
    </row>
    <row r="56" spans="1:15" s="18" customFormat="1" outlineLevel="1">
      <c r="A56" s="4"/>
      <c r="B56" s="536" t="s">
        <v>490</v>
      </c>
      <c r="C56" s="799"/>
      <c r="D56" s="46"/>
      <c r="E56" s="46"/>
      <c r="F56" s="46"/>
      <c r="G56" s="46"/>
      <c r="H56" s="46"/>
      <c r="I56" s="46"/>
      <c r="J56" s="46"/>
      <c r="K56" s="46"/>
      <c r="L56" s="46"/>
      <c r="M56" s="46"/>
      <c r="N56" s="46"/>
      <c r="O56" s="69"/>
    </row>
    <row r="57" spans="1:15" s="18" customFormat="1">
      <c r="A57" s="4"/>
      <c r="B57" s="536" t="s">
        <v>513</v>
      </c>
      <c r="C57" s="802"/>
      <c r="D57" s="65">
        <f>SUM(D53:D56)</f>
        <v>0</v>
      </c>
      <c r="E57" s="65">
        <f t="shared" ref="E57:N57" si="12">SUM(E53:E56)</f>
        <v>0</v>
      </c>
      <c r="F57" s="65">
        <f t="shared" si="12"/>
        <v>0</v>
      </c>
      <c r="G57" s="65">
        <f t="shared" si="12"/>
        <v>0</v>
      </c>
      <c r="H57" s="65">
        <f t="shared" si="12"/>
        <v>0</v>
      </c>
      <c r="I57" s="65">
        <f t="shared" si="12"/>
        <v>0</v>
      </c>
      <c r="J57" s="65">
        <f t="shared" si="12"/>
        <v>0</v>
      </c>
      <c r="K57" s="65">
        <f t="shared" si="12"/>
        <v>5.6208</v>
      </c>
      <c r="L57" s="65">
        <f t="shared" si="12"/>
        <v>5.3152999999999997</v>
      </c>
      <c r="M57" s="65">
        <f t="shared" si="12"/>
        <v>0</v>
      </c>
      <c r="N57" s="65">
        <f t="shared" si="12"/>
        <v>0</v>
      </c>
      <c r="O57" s="77"/>
    </row>
    <row r="58" spans="1:15" s="14" customFormat="1">
      <c r="A58" s="72"/>
      <c r="B58" s="492" t="s">
        <v>514</v>
      </c>
      <c r="C58" s="488"/>
      <c r="D58" s="71"/>
      <c r="E58" s="484">
        <f t="shared" ref="E58:N58" si="13">ROUND(SUM(D57*E16+E57*E17)/12,4)</f>
        <v>0</v>
      </c>
      <c r="F58" s="484">
        <f t="shared" si="13"/>
        <v>0</v>
      </c>
      <c r="G58" s="484">
        <f t="shared" si="13"/>
        <v>0</v>
      </c>
      <c r="H58" s="484">
        <f t="shared" si="13"/>
        <v>0</v>
      </c>
      <c r="I58" s="484">
        <f t="shared" si="13"/>
        <v>0</v>
      </c>
      <c r="J58" s="484">
        <f t="shared" si="13"/>
        <v>0</v>
      </c>
      <c r="K58" s="484">
        <f t="shared" si="13"/>
        <v>5.1524000000000001</v>
      </c>
      <c r="L58" s="484">
        <f t="shared" si="13"/>
        <v>5.4170999999999996</v>
      </c>
      <c r="M58" s="484">
        <f t="shared" si="13"/>
        <v>0</v>
      </c>
      <c r="N58" s="484">
        <f t="shared" si="13"/>
        <v>0</v>
      </c>
      <c r="O58" s="489"/>
    </row>
    <row r="59" spans="1:15" s="70" customFormat="1" ht="14.25">
      <c r="A59" s="72"/>
      <c r="B59" s="492"/>
      <c r="C59" s="488"/>
      <c r="D59" s="71"/>
      <c r="E59" s="71"/>
      <c r="F59" s="71"/>
      <c r="G59" s="71"/>
      <c r="H59" s="71"/>
      <c r="I59" s="71"/>
      <c r="J59" s="71"/>
      <c r="K59" s="71"/>
      <c r="L59" s="494"/>
      <c r="M59" s="494"/>
      <c r="N59" s="494"/>
      <c r="O59" s="493"/>
    </row>
    <row r="60" spans="1:15" s="64" customFormat="1">
      <c r="A60" s="62"/>
      <c r="B60" s="604" t="str">
        <f>'1.  LRAMVA Summary'!B35</f>
        <v>Unmetered Scattered Load</v>
      </c>
      <c r="C60" s="801" t="str">
        <f>'2. LRAMVA Threshold'!J43</f>
        <v>kWh</v>
      </c>
      <c r="D60" s="46"/>
      <c r="E60" s="46"/>
      <c r="F60" s="46"/>
      <c r="G60" s="46"/>
      <c r="H60" s="46"/>
      <c r="I60" s="46"/>
      <c r="J60" s="46"/>
      <c r="K60" s="46">
        <v>1.32E-2</v>
      </c>
      <c r="L60" s="46">
        <v>1.3100000000000001E-2</v>
      </c>
      <c r="M60" s="46"/>
      <c r="N60" s="46"/>
      <c r="O60" s="69"/>
    </row>
    <row r="61" spans="1:15" s="18" customFormat="1" outlineLevel="1">
      <c r="A61" s="4"/>
      <c r="B61" s="536" t="s">
        <v>511</v>
      </c>
      <c r="C61" s="799"/>
      <c r="D61" s="46"/>
      <c r="E61" s="46"/>
      <c r="F61" s="46"/>
      <c r="G61" s="46"/>
      <c r="H61" s="46"/>
      <c r="I61" s="46"/>
      <c r="J61" s="46"/>
      <c r="K61" s="46"/>
      <c r="L61" s="46"/>
      <c r="M61" s="46"/>
      <c r="N61" s="46"/>
      <c r="O61" s="69"/>
    </row>
    <row r="62" spans="1:15" s="18" customFormat="1" outlineLevel="1">
      <c r="A62" s="4"/>
      <c r="B62" s="536" t="s">
        <v>512</v>
      </c>
      <c r="C62" s="799"/>
      <c r="D62" s="46"/>
      <c r="E62" s="46"/>
      <c r="F62" s="46"/>
      <c r="G62" s="46"/>
      <c r="H62" s="46"/>
      <c r="I62" s="46"/>
      <c r="J62" s="46"/>
      <c r="K62" s="46"/>
      <c r="L62" s="46"/>
      <c r="M62" s="46"/>
      <c r="N62" s="46"/>
      <c r="O62" s="69"/>
    </row>
    <row r="63" spans="1:15" s="18" customFormat="1" outlineLevel="1">
      <c r="A63" s="4"/>
      <c r="B63" s="536" t="s">
        <v>490</v>
      </c>
      <c r="C63" s="799"/>
      <c r="D63" s="46"/>
      <c r="E63" s="46"/>
      <c r="F63" s="46"/>
      <c r="G63" s="46"/>
      <c r="H63" s="46"/>
      <c r="I63" s="46"/>
      <c r="J63" s="46"/>
      <c r="K63" s="46"/>
      <c r="L63" s="46"/>
      <c r="M63" s="46"/>
      <c r="N63" s="46"/>
      <c r="O63" s="69"/>
    </row>
    <row r="64" spans="1:15" s="18" customFormat="1">
      <c r="A64" s="4"/>
      <c r="B64" s="536" t="s">
        <v>513</v>
      </c>
      <c r="C64" s="802"/>
      <c r="D64" s="65">
        <f>SUM(D60:D63)</f>
        <v>0</v>
      </c>
      <c r="E64" s="65">
        <f t="shared" ref="E64:N64" si="14">SUM(E60:E63)</f>
        <v>0</v>
      </c>
      <c r="F64" s="65">
        <f t="shared" si="14"/>
        <v>0</v>
      </c>
      <c r="G64" s="65">
        <f t="shared" si="14"/>
        <v>0</v>
      </c>
      <c r="H64" s="65">
        <f t="shared" si="14"/>
        <v>0</v>
      </c>
      <c r="I64" s="65">
        <f t="shared" si="14"/>
        <v>0</v>
      </c>
      <c r="J64" s="65">
        <f t="shared" si="14"/>
        <v>0</v>
      </c>
      <c r="K64" s="65">
        <f t="shared" si="14"/>
        <v>1.32E-2</v>
      </c>
      <c r="L64" s="65">
        <f t="shared" si="14"/>
        <v>1.3100000000000001E-2</v>
      </c>
      <c r="M64" s="65">
        <f t="shared" si="14"/>
        <v>0</v>
      </c>
      <c r="N64" s="65">
        <f t="shared" si="14"/>
        <v>0</v>
      </c>
      <c r="O64" s="77"/>
    </row>
    <row r="65" spans="1:15" s="14" customFormat="1">
      <c r="A65" s="72"/>
      <c r="B65" s="492" t="s">
        <v>514</v>
      </c>
      <c r="C65" s="488"/>
      <c r="D65" s="71"/>
      <c r="E65" s="484">
        <f t="shared" ref="E65:N65" si="15">ROUND(SUM(D64*E16+E64*E17)/12,4)</f>
        <v>0</v>
      </c>
      <c r="F65" s="484">
        <f t="shared" si="15"/>
        <v>0</v>
      </c>
      <c r="G65" s="484">
        <f t="shared" si="15"/>
        <v>0</v>
      </c>
      <c r="H65" s="484">
        <f t="shared" si="15"/>
        <v>0</v>
      </c>
      <c r="I65" s="484">
        <f>ROUND(SUM(H64*I16+I64*I17)/12,4)</f>
        <v>0</v>
      </c>
      <c r="J65" s="484">
        <f t="shared" si="15"/>
        <v>0</v>
      </c>
      <c r="K65" s="484">
        <f t="shared" si="15"/>
        <v>1.21E-2</v>
      </c>
      <c r="L65" s="484">
        <f t="shared" si="15"/>
        <v>1.3100000000000001E-2</v>
      </c>
      <c r="M65" s="484">
        <f t="shared" si="15"/>
        <v>0</v>
      </c>
      <c r="N65" s="484">
        <f t="shared" si="15"/>
        <v>0</v>
      </c>
      <c r="O65" s="489"/>
    </row>
    <row r="66" spans="1:15" s="14" customFormat="1">
      <c r="A66" s="72"/>
      <c r="B66" s="73"/>
      <c r="C66" s="80"/>
      <c r="D66" s="71"/>
      <c r="E66" s="71"/>
      <c r="F66" s="71"/>
      <c r="G66" s="71"/>
      <c r="H66" s="71"/>
      <c r="I66" s="71"/>
      <c r="J66" s="71"/>
      <c r="K66" s="71"/>
      <c r="L66" s="487"/>
      <c r="M66" s="487"/>
      <c r="N66" s="487"/>
      <c r="O66" s="489"/>
    </row>
    <row r="67" spans="1:15" s="64" customFormat="1">
      <c r="A67" s="62"/>
      <c r="B67" s="604">
        <f>'1.  LRAMVA Summary'!B36</f>
        <v>0</v>
      </c>
      <c r="C67" s="801">
        <f>'2. LRAMVA Threshold'!K43</f>
        <v>0</v>
      </c>
      <c r="D67" s="46"/>
      <c r="E67" s="46"/>
      <c r="F67" s="46"/>
      <c r="G67" s="46"/>
      <c r="H67" s="46"/>
      <c r="I67" s="46"/>
      <c r="J67" s="46"/>
      <c r="K67" s="46"/>
      <c r="L67" s="46"/>
      <c r="M67" s="46"/>
      <c r="N67" s="46"/>
      <c r="O67" s="69"/>
    </row>
    <row r="68" spans="1:15" s="18" customFormat="1" outlineLevel="1">
      <c r="A68" s="4"/>
      <c r="B68" s="536" t="s">
        <v>511</v>
      </c>
      <c r="C68" s="799"/>
      <c r="D68" s="46"/>
      <c r="E68" s="46"/>
      <c r="F68" s="46"/>
      <c r="G68" s="46"/>
      <c r="H68" s="46"/>
      <c r="I68" s="46"/>
      <c r="J68" s="46"/>
      <c r="K68" s="46"/>
      <c r="L68" s="46"/>
      <c r="M68" s="46"/>
      <c r="N68" s="46"/>
      <c r="O68" s="69"/>
    </row>
    <row r="69" spans="1:15" s="18" customFormat="1" outlineLevel="1">
      <c r="A69" s="4"/>
      <c r="B69" s="536" t="s">
        <v>512</v>
      </c>
      <c r="C69" s="799"/>
      <c r="D69" s="46"/>
      <c r="E69" s="46"/>
      <c r="F69" s="46"/>
      <c r="G69" s="46"/>
      <c r="H69" s="46"/>
      <c r="I69" s="46"/>
      <c r="J69" s="46"/>
      <c r="K69" s="46"/>
      <c r="L69" s="46"/>
      <c r="M69" s="46"/>
      <c r="N69" s="46"/>
      <c r="O69" s="69"/>
    </row>
    <row r="70" spans="1:15" s="18" customFormat="1" outlineLevel="1">
      <c r="A70" s="4"/>
      <c r="B70" s="536" t="s">
        <v>490</v>
      </c>
      <c r="C70" s="799"/>
      <c r="D70" s="46"/>
      <c r="E70" s="46"/>
      <c r="F70" s="46"/>
      <c r="G70" s="46"/>
      <c r="H70" s="46"/>
      <c r="I70" s="46"/>
      <c r="J70" s="46"/>
      <c r="K70" s="46"/>
      <c r="L70" s="46"/>
      <c r="M70" s="46"/>
      <c r="N70" s="46"/>
      <c r="O70" s="69"/>
    </row>
    <row r="71" spans="1:15" s="18" customFormat="1">
      <c r="A71" s="4"/>
      <c r="B71" s="536" t="s">
        <v>513</v>
      </c>
      <c r="C71" s="802"/>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c r="A72" s="72"/>
      <c r="B72" s="492" t="s">
        <v>514</v>
      </c>
      <c r="C72" s="488"/>
      <c r="D72" s="71"/>
      <c r="E72" s="484">
        <f t="shared" ref="E72:N72" si="17">ROUND(SUM(D71*E16+E71*E17)/12,4)</f>
        <v>0</v>
      </c>
      <c r="F72" s="484">
        <f t="shared" si="17"/>
        <v>0</v>
      </c>
      <c r="G72" s="484">
        <f t="shared" si="17"/>
        <v>0</v>
      </c>
      <c r="H72" s="484">
        <f t="shared" si="17"/>
        <v>0</v>
      </c>
      <c r="I72" s="484">
        <f t="shared" si="17"/>
        <v>0</v>
      </c>
      <c r="J72" s="484">
        <f t="shared" si="17"/>
        <v>0</v>
      </c>
      <c r="K72" s="484">
        <f t="shared" si="17"/>
        <v>0</v>
      </c>
      <c r="L72" s="484">
        <f t="shared" si="17"/>
        <v>0</v>
      </c>
      <c r="M72" s="484">
        <f t="shared" si="17"/>
        <v>0</v>
      </c>
      <c r="N72" s="484">
        <f t="shared" si="17"/>
        <v>0</v>
      </c>
      <c r="O72" s="489"/>
    </row>
    <row r="73" spans="1:15" s="14" customFormat="1">
      <c r="A73" s="72"/>
      <c r="B73" s="481"/>
      <c r="C73" s="488"/>
      <c r="D73" s="71"/>
      <c r="E73" s="484"/>
      <c r="F73" s="484"/>
      <c r="G73" s="484"/>
      <c r="H73" s="484"/>
      <c r="I73" s="484"/>
      <c r="J73" s="484"/>
      <c r="K73" s="484"/>
      <c r="L73" s="484"/>
      <c r="M73" s="484"/>
      <c r="N73" s="484"/>
      <c r="O73" s="489"/>
    </row>
    <row r="74" spans="1:15" s="64" customFormat="1">
      <c r="A74" s="62"/>
      <c r="B74" s="604">
        <f>'1.  LRAMVA Summary'!B37</f>
        <v>0</v>
      </c>
      <c r="C74" s="801">
        <f>'2. LRAMVA Threshold'!L43</f>
        <v>0</v>
      </c>
      <c r="D74" s="46"/>
      <c r="E74" s="46"/>
      <c r="F74" s="46"/>
      <c r="G74" s="46"/>
      <c r="H74" s="46"/>
      <c r="I74" s="46"/>
      <c r="J74" s="46"/>
      <c r="K74" s="46"/>
      <c r="L74" s="46"/>
      <c r="M74" s="46"/>
      <c r="N74" s="46"/>
      <c r="O74" s="69"/>
    </row>
    <row r="75" spans="1:15" s="18" customFormat="1" outlineLevel="1">
      <c r="A75" s="4"/>
      <c r="B75" s="536" t="s">
        <v>511</v>
      </c>
      <c r="C75" s="799"/>
      <c r="D75" s="46"/>
      <c r="E75" s="46"/>
      <c r="F75" s="46"/>
      <c r="G75" s="46"/>
      <c r="H75" s="46"/>
      <c r="I75" s="46"/>
      <c r="J75" s="46"/>
      <c r="K75" s="46"/>
      <c r="L75" s="46"/>
      <c r="M75" s="46"/>
      <c r="N75" s="46"/>
      <c r="O75" s="69"/>
    </row>
    <row r="76" spans="1:15" s="18" customFormat="1" outlineLevel="1">
      <c r="A76" s="4"/>
      <c r="B76" s="536" t="s">
        <v>512</v>
      </c>
      <c r="C76" s="799"/>
      <c r="D76" s="46"/>
      <c r="E76" s="46"/>
      <c r="F76" s="46"/>
      <c r="G76" s="46"/>
      <c r="H76" s="46"/>
      <c r="I76" s="46"/>
      <c r="J76" s="46"/>
      <c r="K76" s="46"/>
      <c r="L76" s="46"/>
      <c r="M76" s="46"/>
      <c r="N76" s="46"/>
      <c r="O76" s="69"/>
    </row>
    <row r="77" spans="1:15" s="18" customFormat="1" outlineLevel="1">
      <c r="A77" s="4"/>
      <c r="B77" s="536" t="s">
        <v>490</v>
      </c>
      <c r="C77" s="799"/>
      <c r="D77" s="46"/>
      <c r="E77" s="46"/>
      <c r="F77" s="46"/>
      <c r="G77" s="46"/>
      <c r="H77" s="46"/>
      <c r="I77" s="46"/>
      <c r="J77" s="46"/>
      <c r="K77" s="46"/>
      <c r="L77" s="46"/>
      <c r="M77" s="46"/>
      <c r="N77" s="46"/>
      <c r="O77" s="69"/>
    </row>
    <row r="78" spans="1:15" s="18" customFormat="1">
      <c r="A78" s="4"/>
      <c r="B78" s="536" t="s">
        <v>513</v>
      </c>
      <c r="C78" s="802"/>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92" t="s">
        <v>514</v>
      </c>
      <c r="C79" s="488"/>
      <c r="D79" s="71"/>
      <c r="E79" s="484">
        <f t="shared" ref="E79:N79" si="19">ROUND(SUM(D78*E16+E78*E17)/12,4)</f>
        <v>0</v>
      </c>
      <c r="F79" s="484">
        <f t="shared" si="19"/>
        <v>0</v>
      </c>
      <c r="G79" s="484">
        <f t="shared" si="19"/>
        <v>0</v>
      </c>
      <c r="H79" s="484">
        <f t="shared" si="19"/>
        <v>0</v>
      </c>
      <c r="I79" s="484">
        <f t="shared" si="19"/>
        <v>0</v>
      </c>
      <c r="J79" s="484">
        <f t="shared" si="19"/>
        <v>0</v>
      </c>
      <c r="K79" s="484">
        <f t="shared" si="19"/>
        <v>0</v>
      </c>
      <c r="L79" s="484">
        <f t="shared" si="19"/>
        <v>0</v>
      </c>
      <c r="M79" s="484">
        <f t="shared" si="19"/>
        <v>0</v>
      </c>
      <c r="N79" s="484">
        <f t="shared" si="19"/>
        <v>0</v>
      </c>
      <c r="O79" s="489"/>
    </row>
    <row r="80" spans="1:15" s="14" customFormat="1">
      <c r="A80" s="72"/>
      <c r="B80" s="481"/>
      <c r="C80" s="488"/>
      <c r="D80" s="71"/>
      <c r="E80" s="484"/>
      <c r="F80" s="484"/>
      <c r="G80" s="484"/>
      <c r="H80" s="484"/>
      <c r="I80" s="484"/>
      <c r="J80" s="484"/>
      <c r="K80" s="484"/>
      <c r="L80" s="484"/>
      <c r="M80" s="484"/>
      <c r="N80" s="484"/>
      <c r="O80" s="489"/>
    </row>
    <row r="81" spans="1:15" s="64" customFormat="1">
      <c r="A81" s="62"/>
      <c r="B81" s="604">
        <f>'1.  LRAMVA Summary'!B38</f>
        <v>0</v>
      </c>
      <c r="C81" s="801">
        <f>'2. LRAMVA Threshold'!M43</f>
        <v>0</v>
      </c>
      <c r="D81" s="46"/>
      <c r="E81" s="46"/>
      <c r="F81" s="46"/>
      <c r="G81" s="46"/>
      <c r="H81" s="46"/>
      <c r="I81" s="46"/>
      <c r="J81" s="46"/>
      <c r="K81" s="46"/>
      <c r="L81" s="46"/>
      <c r="M81" s="46"/>
      <c r="N81" s="46"/>
      <c r="O81" s="69"/>
    </row>
    <row r="82" spans="1:15" s="18" customFormat="1" outlineLevel="1">
      <c r="A82" s="4"/>
      <c r="B82" s="536" t="s">
        <v>511</v>
      </c>
      <c r="C82" s="799"/>
      <c r="D82" s="46"/>
      <c r="E82" s="46"/>
      <c r="F82" s="46"/>
      <c r="G82" s="46"/>
      <c r="H82" s="46"/>
      <c r="I82" s="46"/>
      <c r="J82" s="46"/>
      <c r="K82" s="46"/>
      <c r="L82" s="46"/>
      <c r="M82" s="46"/>
      <c r="N82" s="46"/>
      <c r="O82" s="69"/>
    </row>
    <row r="83" spans="1:15" s="18" customFormat="1" outlineLevel="1">
      <c r="A83" s="4"/>
      <c r="B83" s="536" t="s">
        <v>512</v>
      </c>
      <c r="C83" s="799"/>
      <c r="D83" s="46"/>
      <c r="E83" s="46"/>
      <c r="F83" s="46"/>
      <c r="G83" s="46"/>
      <c r="H83" s="46"/>
      <c r="I83" s="46"/>
      <c r="J83" s="46"/>
      <c r="K83" s="46"/>
      <c r="L83" s="46"/>
      <c r="M83" s="46"/>
      <c r="N83" s="46"/>
      <c r="O83" s="69"/>
    </row>
    <row r="84" spans="1:15" s="18" customFormat="1" outlineLevel="1">
      <c r="A84" s="4"/>
      <c r="B84" s="536" t="s">
        <v>490</v>
      </c>
      <c r="C84" s="799"/>
      <c r="D84" s="46"/>
      <c r="E84" s="46"/>
      <c r="F84" s="46"/>
      <c r="G84" s="46"/>
      <c r="H84" s="46"/>
      <c r="I84" s="46"/>
      <c r="J84" s="46"/>
      <c r="K84" s="46"/>
      <c r="L84" s="46"/>
      <c r="M84" s="46"/>
      <c r="N84" s="46"/>
      <c r="O84" s="69"/>
    </row>
    <row r="85" spans="1:15" s="18" customFormat="1">
      <c r="A85" s="4"/>
      <c r="B85" s="536" t="s">
        <v>513</v>
      </c>
      <c r="C85" s="802"/>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92" t="s">
        <v>514</v>
      </c>
      <c r="C86" s="488"/>
      <c r="D86" s="71"/>
      <c r="E86" s="484">
        <f t="shared" ref="E86:N86" si="21">ROUND(SUM(D85*E16+E85*E17)/12,4)</f>
        <v>0</v>
      </c>
      <c r="F86" s="484">
        <f t="shared" si="21"/>
        <v>0</v>
      </c>
      <c r="G86" s="484">
        <f t="shared" si="21"/>
        <v>0</v>
      </c>
      <c r="H86" s="484">
        <f t="shared" si="21"/>
        <v>0</v>
      </c>
      <c r="I86" s="484">
        <f t="shared" si="21"/>
        <v>0</v>
      </c>
      <c r="J86" s="484">
        <f t="shared" si="21"/>
        <v>0</v>
      </c>
      <c r="K86" s="484">
        <f t="shared" si="21"/>
        <v>0</v>
      </c>
      <c r="L86" s="484">
        <f t="shared" si="21"/>
        <v>0</v>
      </c>
      <c r="M86" s="484">
        <f t="shared" si="21"/>
        <v>0</v>
      </c>
      <c r="N86" s="484">
        <f t="shared" si="21"/>
        <v>0</v>
      </c>
      <c r="O86" s="489"/>
    </row>
    <row r="87" spans="1:15" s="14" customFormat="1">
      <c r="A87" s="72"/>
      <c r="B87" s="481"/>
      <c r="C87" s="488"/>
      <c r="D87" s="71"/>
      <c r="E87" s="484"/>
      <c r="F87" s="484"/>
      <c r="G87" s="484"/>
      <c r="H87" s="484"/>
      <c r="I87" s="484"/>
      <c r="J87" s="484"/>
      <c r="K87" s="484"/>
      <c r="L87" s="484"/>
      <c r="M87" s="484"/>
      <c r="N87" s="484"/>
      <c r="O87" s="489"/>
    </row>
    <row r="88" spans="1:15" s="64" customFormat="1">
      <c r="A88" s="62"/>
      <c r="B88" s="604">
        <f>'1.  LRAMVA Summary'!B39</f>
        <v>0</v>
      </c>
      <c r="C88" s="801">
        <f>'2. LRAMVA Threshold'!N43</f>
        <v>0</v>
      </c>
      <c r="D88" s="46"/>
      <c r="E88" s="46"/>
      <c r="F88" s="46"/>
      <c r="G88" s="46"/>
      <c r="H88" s="46"/>
      <c r="I88" s="46"/>
      <c r="J88" s="46"/>
      <c r="K88" s="46"/>
      <c r="L88" s="46"/>
      <c r="M88" s="46"/>
      <c r="N88" s="46"/>
      <c r="O88" s="69"/>
    </row>
    <row r="89" spans="1:15" s="18" customFormat="1" outlineLevel="1">
      <c r="A89" s="4"/>
      <c r="B89" s="536" t="s">
        <v>511</v>
      </c>
      <c r="C89" s="799"/>
      <c r="D89" s="46"/>
      <c r="E89" s="46"/>
      <c r="F89" s="46"/>
      <c r="G89" s="46"/>
      <c r="H89" s="46"/>
      <c r="I89" s="46"/>
      <c r="J89" s="46"/>
      <c r="K89" s="46"/>
      <c r="L89" s="46"/>
      <c r="M89" s="46"/>
      <c r="N89" s="46"/>
      <c r="O89" s="69"/>
    </row>
    <row r="90" spans="1:15" s="18" customFormat="1" outlineLevel="1">
      <c r="A90" s="4"/>
      <c r="B90" s="536" t="s">
        <v>512</v>
      </c>
      <c r="C90" s="799"/>
      <c r="D90" s="46"/>
      <c r="E90" s="46"/>
      <c r="F90" s="46"/>
      <c r="G90" s="46"/>
      <c r="H90" s="46"/>
      <c r="I90" s="46"/>
      <c r="J90" s="46"/>
      <c r="K90" s="46"/>
      <c r="L90" s="46"/>
      <c r="M90" s="46"/>
      <c r="N90" s="46"/>
      <c r="O90" s="69"/>
    </row>
    <row r="91" spans="1:15" s="18" customFormat="1" outlineLevel="1">
      <c r="A91" s="4"/>
      <c r="B91" s="536" t="s">
        <v>490</v>
      </c>
      <c r="C91" s="799"/>
      <c r="D91" s="46"/>
      <c r="E91" s="46"/>
      <c r="F91" s="46"/>
      <c r="G91" s="46"/>
      <c r="H91" s="46"/>
      <c r="I91" s="46"/>
      <c r="J91" s="46"/>
      <c r="K91" s="46"/>
      <c r="L91" s="46"/>
      <c r="M91" s="46"/>
      <c r="N91" s="46"/>
      <c r="O91" s="69"/>
    </row>
    <row r="92" spans="1:15" s="18" customFormat="1">
      <c r="A92" s="4"/>
      <c r="B92" s="536" t="s">
        <v>513</v>
      </c>
      <c r="C92" s="802"/>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92" t="s">
        <v>514</v>
      </c>
      <c r="C93" s="488"/>
      <c r="D93" s="71"/>
      <c r="E93" s="484">
        <f t="shared" ref="E93:N93" si="23">ROUND(SUM(D92*E16+E92*E17)/12,4)</f>
        <v>0</v>
      </c>
      <c r="F93" s="484">
        <f t="shared" si="23"/>
        <v>0</v>
      </c>
      <c r="G93" s="484">
        <f t="shared" si="23"/>
        <v>0</v>
      </c>
      <c r="H93" s="484">
        <f t="shared" si="23"/>
        <v>0</v>
      </c>
      <c r="I93" s="484">
        <f t="shared" si="23"/>
        <v>0</v>
      </c>
      <c r="J93" s="484">
        <f t="shared" si="23"/>
        <v>0</v>
      </c>
      <c r="K93" s="484">
        <f t="shared" si="23"/>
        <v>0</v>
      </c>
      <c r="L93" s="484">
        <f t="shared" si="23"/>
        <v>0</v>
      </c>
      <c r="M93" s="484">
        <f t="shared" si="23"/>
        <v>0</v>
      </c>
      <c r="N93" s="484">
        <f t="shared" si="23"/>
        <v>0</v>
      </c>
      <c r="O93" s="489"/>
    </row>
    <row r="94" spans="1:15" s="14" customFormat="1">
      <c r="A94" s="72"/>
      <c r="B94" s="481"/>
      <c r="C94" s="488"/>
      <c r="D94" s="71"/>
      <c r="E94" s="484"/>
      <c r="F94" s="484"/>
      <c r="G94" s="484"/>
      <c r="H94" s="484"/>
      <c r="I94" s="484"/>
      <c r="J94" s="484"/>
      <c r="K94" s="484"/>
      <c r="L94" s="484"/>
      <c r="M94" s="484"/>
      <c r="N94" s="484"/>
      <c r="O94" s="489"/>
    </row>
    <row r="95" spans="1:15" s="64" customFormat="1">
      <c r="A95" s="62"/>
      <c r="B95" s="604">
        <f>'1.  LRAMVA Summary'!B40</f>
        <v>0</v>
      </c>
      <c r="C95" s="801">
        <f>'2. LRAMVA Threshold'!O43</f>
        <v>0</v>
      </c>
      <c r="D95" s="46"/>
      <c r="E95" s="46"/>
      <c r="F95" s="46"/>
      <c r="G95" s="46"/>
      <c r="H95" s="46"/>
      <c r="I95" s="46"/>
      <c r="J95" s="46"/>
      <c r="K95" s="46"/>
      <c r="L95" s="46"/>
      <c r="M95" s="46"/>
      <c r="N95" s="46"/>
      <c r="O95" s="69"/>
    </row>
    <row r="96" spans="1:15" s="18" customFormat="1" outlineLevel="1">
      <c r="A96" s="4"/>
      <c r="B96" s="536" t="s">
        <v>511</v>
      </c>
      <c r="C96" s="799"/>
      <c r="D96" s="46"/>
      <c r="E96" s="46"/>
      <c r="F96" s="46"/>
      <c r="G96" s="46"/>
      <c r="H96" s="46"/>
      <c r="I96" s="46"/>
      <c r="J96" s="46"/>
      <c r="K96" s="46"/>
      <c r="L96" s="46"/>
      <c r="M96" s="46"/>
      <c r="N96" s="46"/>
      <c r="O96" s="69"/>
    </row>
    <row r="97" spans="1:15" s="18" customFormat="1" outlineLevel="1">
      <c r="A97" s="4"/>
      <c r="B97" s="536" t="s">
        <v>512</v>
      </c>
      <c r="C97" s="799"/>
      <c r="D97" s="46"/>
      <c r="E97" s="46"/>
      <c r="F97" s="46"/>
      <c r="G97" s="46"/>
      <c r="H97" s="46"/>
      <c r="I97" s="46"/>
      <c r="J97" s="46"/>
      <c r="K97" s="46"/>
      <c r="L97" s="46"/>
      <c r="M97" s="46"/>
      <c r="N97" s="46"/>
      <c r="O97" s="69"/>
    </row>
    <row r="98" spans="1:15" s="18" customFormat="1" outlineLevel="1">
      <c r="A98" s="4"/>
      <c r="B98" s="536" t="s">
        <v>490</v>
      </c>
      <c r="C98" s="799"/>
      <c r="D98" s="46"/>
      <c r="E98" s="46"/>
      <c r="F98" s="46"/>
      <c r="G98" s="46"/>
      <c r="H98" s="46"/>
      <c r="I98" s="46"/>
      <c r="J98" s="46"/>
      <c r="K98" s="46"/>
      <c r="L98" s="46"/>
      <c r="M98" s="46"/>
      <c r="N98" s="46"/>
      <c r="O98" s="69"/>
    </row>
    <row r="99" spans="1:15" s="18" customFormat="1">
      <c r="A99" s="4"/>
      <c r="B99" s="536" t="s">
        <v>513</v>
      </c>
      <c r="C99" s="802"/>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92" t="s">
        <v>514</v>
      </c>
      <c r="C100" s="488"/>
      <c r="D100" s="71"/>
      <c r="E100" s="484">
        <f t="shared" ref="E100:N100" si="25">ROUND(SUM(D99*E16+E99*E17)/12,4)</f>
        <v>0</v>
      </c>
      <c r="F100" s="484">
        <f t="shared" si="25"/>
        <v>0</v>
      </c>
      <c r="G100" s="484">
        <f t="shared" si="25"/>
        <v>0</v>
      </c>
      <c r="H100" s="484">
        <f t="shared" si="25"/>
        <v>0</v>
      </c>
      <c r="I100" s="484">
        <f t="shared" si="25"/>
        <v>0</v>
      </c>
      <c r="J100" s="484">
        <f t="shared" si="25"/>
        <v>0</v>
      </c>
      <c r="K100" s="484">
        <f t="shared" si="25"/>
        <v>0</v>
      </c>
      <c r="L100" s="484">
        <f t="shared" si="25"/>
        <v>0</v>
      </c>
      <c r="M100" s="484">
        <f t="shared" si="25"/>
        <v>0</v>
      </c>
      <c r="N100" s="484">
        <f t="shared" si="25"/>
        <v>0</v>
      </c>
      <c r="O100" s="489"/>
    </row>
    <row r="101" spans="1:15" s="14" customFormat="1">
      <c r="A101" s="72"/>
      <c r="B101" s="481"/>
      <c r="C101" s="488"/>
      <c r="D101" s="71"/>
      <c r="E101" s="484"/>
      <c r="F101" s="484"/>
      <c r="G101" s="484"/>
      <c r="H101" s="484"/>
      <c r="I101" s="484"/>
      <c r="J101" s="484"/>
      <c r="K101" s="484"/>
      <c r="L101" s="484"/>
      <c r="M101" s="484"/>
      <c r="N101" s="484"/>
      <c r="O101" s="489"/>
    </row>
    <row r="102" spans="1:15" s="64" customFormat="1">
      <c r="A102" s="62"/>
      <c r="B102" s="604">
        <f>'1.  LRAMVA Summary'!B41</f>
        <v>0</v>
      </c>
      <c r="C102" s="801">
        <f>'2. LRAMVA Threshold'!P43</f>
        <v>0</v>
      </c>
      <c r="D102" s="46"/>
      <c r="E102" s="46"/>
      <c r="F102" s="46"/>
      <c r="G102" s="46"/>
      <c r="H102" s="46"/>
      <c r="I102" s="46"/>
      <c r="J102" s="46"/>
      <c r="K102" s="46"/>
      <c r="L102" s="46"/>
      <c r="M102" s="46"/>
      <c r="N102" s="46"/>
      <c r="O102" s="69"/>
    </row>
    <row r="103" spans="1:15" s="18" customFormat="1" outlineLevel="1">
      <c r="A103" s="4"/>
      <c r="B103" s="536" t="s">
        <v>511</v>
      </c>
      <c r="C103" s="799"/>
      <c r="D103" s="46"/>
      <c r="E103" s="46"/>
      <c r="F103" s="46"/>
      <c r="G103" s="46"/>
      <c r="H103" s="46"/>
      <c r="I103" s="46"/>
      <c r="J103" s="46"/>
      <c r="K103" s="46"/>
      <c r="L103" s="46"/>
      <c r="M103" s="46"/>
      <c r="N103" s="46"/>
      <c r="O103" s="69"/>
    </row>
    <row r="104" spans="1:15" s="18" customFormat="1" outlineLevel="1">
      <c r="A104" s="4"/>
      <c r="B104" s="536" t="s">
        <v>512</v>
      </c>
      <c r="C104" s="799"/>
      <c r="D104" s="46"/>
      <c r="E104" s="46"/>
      <c r="F104" s="46"/>
      <c r="G104" s="46"/>
      <c r="H104" s="46"/>
      <c r="I104" s="46"/>
      <c r="J104" s="46"/>
      <c r="K104" s="46"/>
      <c r="L104" s="46"/>
      <c r="M104" s="46"/>
      <c r="N104" s="46"/>
      <c r="O104" s="69"/>
    </row>
    <row r="105" spans="1:15" s="18" customFormat="1" outlineLevel="1">
      <c r="A105" s="4"/>
      <c r="B105" s="536" t="s">
        <v>490</v>
      </c>
      <c r="C105" s="799"/>
      <c r="D105" s="46"/>
      <c r="E105" s="46"/>
      <c r="F105" s="46"/>
      <c r="G105" s="46"/>
      <c r="H105" s="46"/>
      <c r="I105" s="46"/>
      <c r="J105" s="46"/>
      <c r="K105" s="46"/>
      <c r="L105" s="46"/>
      <c r="M105" s="46"/>
      <c r="N105" s="46"/>
      <c r="O105" s="69"/>
    </row>
    <row r="106" spans="1:15" s="18" customFormat="1">
      <c r="A106" s="4"/>
      <c r="B106" s="536" t="s">
        <v>513</v>
      </c>
      <c r="C106" s="802"/>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92" t="s">
        <v>514</v>
      </c>
      <c r="C107" s="488"/>
      <c r="D107" s="71"/>
      <c r="E107" s="484">
        <f t="shared" ref="E107:N107" si="27">ROUND(SUM(D106*E16+E106*E17)/12,4)</f>
        <v>0</v>
      </c>
      <c r="F107" s="484">
        <f t="shared" si="27"/>
        <v>0</v>
      </c>
      <c r="G107" s="484">
        <f t="shared" si="27"/>
        <v>0</v>
      </c>
      <c r="H107" s="484">
        <f t="shared" si="27"/>
        <v>0</v>
      </c>
      <c r="I107" s="484">
        <f t="shared" si="27"/>
        <v>0</v>
      </c>
      <c r="J107" s="484">
        <f t="shared" si="27"/>
        <v>0</v>
      </c>
      <c r="K107" s="484">
        <f t="shared" si="27"/>
        <v>0</v>
      </c>
      <c r="L107" s="484">
        <f t="shared" si="27"/>
        <v>0</v>
      </c>
      <c r="M107" s="484">
        <f t="shared" si="27"/>
        <v>0</v>
      </c>
      <c r="N107" s="484">
        <f t="shared" si="27"/>
        <v>0</v>
      </c>
      <c r="O107" s="489"/>
    </row>
    <row r="108" spans="1:15" s="14" customFormat="1">
      <c r="A108" s="72"/>
      <c r="B108" s="481"/>
      <c r="C108" s="488"/>
      <c r="D108" s="71"/>
      <c r="E108" s="484"/>
      <c r="F108" s="484"/>
      <c r="G108" s="484"/>
      <c r="H108" s="484"/>
      <c r="I108" s="484"/>
      <c r="J108" s="484"/>
      <c r="K108" s="484"/>
      <c r="L108" s="484"/>
      <c r="M108" s="484"/>
      <c r="N108" s="484"/>
      <c r="O108" s="489"/>
    </row>
    <row r="109" spans="1:15" s="64" customFormat="1">
      <c r="A109" s="62"/>
      <c r="B109" s="604">
        <f>'1.  LRAMVA Summary'!B42</f>
        <v>0</v>
      </c>
      <c r="C109" s="801">
        <f>'2. LRAMVA Threshold'!Q43</f>
        <v>0</v>
      </c>
      <c r="D109" s="46"/>
      <c r="E109" s="46"/>
      <c r="F109" s="46"/>
      <c r="G109" s="46"/>
      <c r="H109" s="46"/>
      <c r="I109" s="46"/>
      <c r="J109" s="46"/>
      <c r="K109" s="46"/>
      <c r="L109" s="46"/>
      <c r="M109" s="46"/>
      <c r="N109" s="46"/>
      <c r="O109" s="69"/>
    </row>
    <row r="110" spans="1:15" s="18" customFormat="1" outlineLevel="1">
      <c r="A110" s="4"/>
      <c r="B110" s="536" t="s">
        <v>511</v>
      </c>
      <c r="C110" s="799"/>
      <c r="D110" s="46"/>
      <c r="E110" s="46"/>
      <c r="F110" s="46"/>
      <c r="G110" s="46"/>
      <c r="H110" s="46"/>
      <c r="I110" s="46"/>
      <c r="J110" s="46"/>
      <c r="K110" s="46"/>
      <c r="L110" s="46"/>
      <c r="M110" s="46"/>
      <c r="N110" s="46"/>
      <c r="O110" s="69"/>
    </row>
    <row r="111" spans="1:15" s="18" customFormat="1" outlineLevel="1">
      <c r="A111" s="4"/>
      <c r="B111" s="536" t="s">
        <v>512</v>
      </c>
      <c r="C111" s="799"/>
      <c r="D111" s="46"/>
      <c r="E111" s="46"/>
      <c r="F111" s="46"/>
      <c r="G111" s="46"/>
      <c r="H111" s="46"/>
      <c r="I111" s="46"/>
      <c r="J111" s="46"/>
      <c r="K111" s="46"/>
      <c r="L111" s="46"/>
      <c r="M111" s="46"/>
      <c r="N111" s="46"/>
      <c r="O111" s="69"/>
    </row>
    <row r="112" spans="1:15" s="18" customFormat="1" outlineLevel="1">
      <c r="A112" s="4"/>
      <c r="B112" s="536" t="s">
        <v>490</v>
      </c>
      <c r="C112" s="799"/>
      <c r="D112" s="46"/>
      <c r="E112" s="46"/>
      <c r="F112" s="46"/>
      <c r="G112" s="46"/>
      <c r="H112" s="46"/>
      <c r="I112" s="46"/>
      <c r="J112" s="46"/>
      <c r="K112" s="46"/>
      <c r="L112" s="46"/>
      <c r="M112" s="46"/>
      <c r="N112" s="46"/>
      <c r="O112" s="69"/>
    </row>
    <row r="113" spans="1:17" s="18" customFormat="1">
      <c r="A113" s="4"/>
      <c r="B113" s="536" t="s">
        <v>513</v>
      </c>
      <c r="C113" s="802"/>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92" t="s">
        <v>514</v>
      </c>
      <c r="C114" s="488"/>
      <c r="D114" s="71"/>
      <c r="E114" s="484">
        <f t="shared" ref="E114:N114" si="29">ROUND(SUM(D113*E16+E113*E17)/12,4)</f>
        <v>0</v>
      </c>
      <c r="F114" s="484">
        <f t="shared" si="29"/>
        <v>0</v>
      </c>
      <c r="G114" s="484">
        <f t="shared" si="29"/>
        <v>0</v>
      </c>
      <c r="H114" s="484">
        <f t="shared" si="29"/>
        <v>0</v>
      </c>
      <c r="I114" s="484">
        <f t="shared" si="29"/>
        <v>0</v>
      </c>
      <c r="J114" s="484">
        <f t="shared" si="29"/>
        <v>0</v>
      </c>
      <c r="K114" s="484">
        <f t="shared" si="29"/>
        <v>0</v>
      </c>
      <c r="L114" s="484">
        <f t="shared" si="29"/>
        <v>0</v>
      </c>
      <c r="M114" s="484">
        <f t="shared" si="29"/>
        <v>0</v>
      </c>
      <c r="N114" s="484">
        <f t="shared" si="29"/>
        <v>0</v>
      </c>
      <c r="O114" s="489"/>
    </row>
    <row r="115" spans="1:17" s="70" customFormat="1" ht="14.25">
      <c r="A115" s="72"/>
      <c r="B115" s="74"/>
      <c r="C115" s="81"/>
      <c r="D115" s="75"/>
      <c r="E115" s="75"/>
      <c r="F115" s="75"/>
      <c r="G115" s="75"/>
      <c r="H115" s="75"/>
      <c r="I115" s="75"/>
      <c r="J115" s="75"/>
      <c r="K115" s="495"/>
      <c r="L115" s="496"/>
      <c r="M115" s="496"/>
      <c r="N115" s="496"/>
      <c r="O115" s="497"/>
    </row>
    <row r="116" spans="1:17" s="3" customFormat="1" ht="21" customHeight="1">
      <c r="A116" s="4"/>
      <c r="B116" s="498" t="s">
        <v>618</v>
      </c>
      <c r="C116" s="98"/>
      <c r="D116" s="499"/>
      <c r="E116" s="499"/>
      <c r="F116" s="499"/>
      <c r="G116" s="499"/>
      <c r="H116" s="499"/>
      <c r="I116" s="499"/>
      <c r="J116" s="499"/>
      <c r="K116" s="499"/>
      <c r="L116" s="499"/>
      <c r="M116" s="499"/>
      <c r="N116" s="499"/>
      <c r="O116" s="499"/>
    </row>
    <row r="119" spans="1:17" ht="15.75">
      <c r="B119" s="118" t="s">
        <v>484</v>
      </c>
      <c r="J119" s="18"/>
    </row>
    <row r="120" spans="1:17" s="14" customFormat="1" ht="75.75" customHeight="1">
      <c r="A120" s="72"/>
      <c r="B120" s="806" t="s">
        <v>679</v>
      </c>
      <c r="C120" s="806"/>
      <c r="D120" s="806"/>
      <c r="E120" s="806"/>
      <c r="F120" s="806"/>
      <c r="G120" s="806"/>
      <c r="H120" s="806"/>
      <c r="I120" s="806"/>
      <c r="J120" s="806"/>
      <c r="K120" s="806"/>
      <c r="L120" s="806"/>
      <c r="M120" s="806"/>
      <c r="N120" s="806"/>
      <c r="O120" s="806"/>
      <c r="P120" s="806"/>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
        <v>382</v>
      </c>
      <c r="F122" s="244" t="s">
        <v>396</v>
      </c>
      <c r="G122" s="244" t="s">
        <v>806</v>
      </c>
      <c r="H122" s="244" t="s">
        <v>31</v>
      </c>
      <c r="I122" s="244" t="s">
        <v>32</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5"/>
      <c r="C123" s="586" t="str">
        <f>'1.  LRAMVA Summary'!D53</f>
        <v>kWh</v>
      </c>
      <c r="D123" s="586" t="str">
        <f>'1.  LRAMVA Summary'!E53</f>
        <v>kWh</v>
      </c>
      <c r="E123" s="586" t="str">
        <f>'1.  LRAMVA Summary'!F53</f>
        <v>kW</v>
      </c>
      <c r="F123" s="586" t="str">
        <f>'1.  LRAMVA Summary'!G53</f>
        <v>kW</v>
      </c>
      <c r="G123" s="586" t="str">
        <f>'1.  LRAMVA Summary'!H53</f>
        <v>kW</v>
      </c>
      <c r="H123" s="586" t="str">
        <f>'1.  LRAMVA Summary'!I53</f>
        <v>kW</v>
      </c>
      <c r="I123" s="586" t="str">
        <f>'1.  LRAMVA Summary'!J53</f>
        <v>kWh</v>
      </c>
      <c r="J123" s="586">
        <f>'1.  LRAMVA Summary'!K53</f>
        <v>0</v>
      </c>
      <c r="K123" s="586">
        <f>'1.  LRAMVA Summary'!L53</f>
        <v>0</v>
      </c>
      <c r="L123" s="586">
        <f>'1.  LRAMVA Summary'!M53</f>
        <v>0</v>
      </c>
      <c r="M123" s="586">
        <f>'1.  LRAMVA Summary'!N53</f>
        <v>0</v>
      </c>
      <c r="N123" s="586">
        <f>'1.  LRAMVA Summary'!O53</f>
        <v>0</v>
      </c>
      <c r="O123" s="586">
        <f>'1.  LRAMVA Summary'!P53</f>
        <v>0</v>
      </c>
      <c r="P123" s="587">
        <f>'1.  LRAMVA Summary'!Q53</f>
        <v>0</v>
      </c>
    </row>
    <row r="124" spans="1:17">
      <c r="B124" s="500">
        <v>2011</v>
      </c>
      <c r="C124" s="681">
        <f t="shared" ref="C124:C129" si="30">HLOOKUP(B124,$E$15:$O$114,9,FALSE)</f>
        <v>0</v>
      </c>
      <c r="D124" s="682">
        <f>HLOOKUP(B124,$E$15:$O$114,16,FALSE)</f>
        <v>0</v>
      </c>
      <c r="E124" s="683">
        <f>HLOOKUP(B124,$E$15:$O$114,23,FALSE)</f>
        <v>0</v>
      </c>
      <c r="F124" s="682">
        <f>HLOOKUP(B124,$E$15:$O$114,30,FALSE)</f>
        <v>0</v>
      </c>
      <c r="G124" s="683">
        <f>HLOOKUP(B124,$E$15:$O$114,37,FALSE)</f>
        <v>0</v>
      </c>
      <c r="H124" s="682">
        <f>HLOOKUP(B124,$E$15:$O$114,44,FALSE)</f>
        <v>0</v>
      </c>
      <c r="I124" s="683">
        <f>HLOOKUP(B124,$E$15:$O$114,51,FALSE)</f>
        <v>0</v>
      </c>
      <c r="J124" s="683">
        <f>HLOOKUP(B124,$E$15:$O$114,58,FALSE)</f>
        <v>0</v>
      </c>
      <c r="K124" s="683">
        <f>HLOOKUP(B124,$E$15:$O$114,65,FALSE)</f>
        <v>0</v>
      </c>
      <c r="L124" s="683">
        <f>HLOOKUP(B124,$E$15:$O$114,72,FALSE)</f>
        <v>0</v>
      </c>
      <c r="M124" s="683">
        <f>HLOOKUP(B124,$E$15:$O$114,79,FALSE)</f>
        <v>0</v>
      </c>
      <c r="N124" s="683">
        <f>HLOOKUP(B124,$E$15:$O$114,86,FALSE)</f>
        <v>0</v>
      </c>
      <c r="O124" s="683">
        <f>HLOOKUP(B124,$E$15:$O$114,93,FALSE)</f>
        <v>0</v>
      </c>
      <c r="P124" s="683">
        <f>HLOOKUP(B124,$E$15:$O$114,100,FALSE)</f>
        <v>0</v>
      </c>
    </row>
    <row r="125" spans="1:17">
      <c r="B125" s="501">
        <v>2012</v>
      </c>
      <c r="C125" s="684">
        <f t="shared" si="30"/>
        <v>0</v>
      </c>
      <c r="D125" s="685">
        <f>HLOOKUP(B125,$E$15:$O$114,16,FALSE)</f>
        <v>0</v>
      </c>
      <c r="E125" s="686">
        <f>HLOOKUP(B125,$E$15:$O$114,23,FALSE)</f>
        <v>0</v>
      </c>
      <c r="F125" s="685">
        <f>HLOOKUP(B125,$E$15:$O$114,30,FALSE)</f>
        <v>0</v>
      </c>
      <c r="G125" s="686">
        <f>HLOOKUP(B125,$E$15:$O$114,37,FALSE)</f>
        <v>0</v>
      </c>
      <c r="H125" s="685">
        <f>HLOOKUP(B125,$E$15:$O$114,44,FALSE)</f>
        <v>0</v>
      </c>
      <c r="I125" s="686">
        <f>HLOOKUP(B125,$E$15:$O$114,51,FALSE)</f>
        <v>0</v>
      </c>
      <c r="J125" s="686">
        <f>HLOOKUP(B125,$E$15:$O$114,58,FALSE)</f>
        <v>0</v>
      </c>
      <c r="K125" s="686">
        <f>HLOOKUP(B125,$E$15:$O$114,65,FALSE)</f>
        <v>0</v>
      </c>
      <c r="L125" s="686">
        <f>HLOOKUP(B125,$E$15:$O$114,72,FALSE)</f>
        <v>0</v>
      </c>
      <c r="M125" s="686">
        <f>HLOOKUP(B125,$E$15:$O$114,79,FALSE)</f>
        <v>0</v>
      </c>
      <c r="N125" s="686">
        <f>HLOOKUP(B125,$E$15:$O$114,86,FALSE)</f>
        <v>0</v>
      </c>
      <c r="O125" s="686">
        <f>HLOOKUP(B125,$E$15:$O$114,93,FALSE)</f>
        <v>0</v>
      </c>
      <c r="P125" s="686">
        <f t="shared" ref="P125:P133" si="31">HLOOKUP(B125,$E$15:$O$114,100,FALSE)</f>
        <v>0</v>
      </c>
    </row>
    <row r="126" spans="1:17">
      <c r="B126" s="501">
        <v>2013</v>
      </c>
      <c r="C126" s="684">
        <f t="shared" si="30"/>
        <v>0</v>
      </c>
      <c r="D126" s="685">
        <f t="shared" ref="D126:D133" si="32">HLOOKUP(B126,$E$15:$O$114,16,FALSE)</f>
        <v>0</v>
      </c>
      <c r="E126" s="686">
        <f t="shared" ref="E126:E133" si="33">HLOOKUP(B126,$E$15:$O$114,23,FALSE)</f>
        <v>0</v>
      </c>
      <c r="F126" s="685">
        <f t="shared" ref="F126:F133" si="34">HLOOKUP(B126,$E$15:$O$114,30,FALSE)</f>
        <v>0</v>
      </c>
      <c r="G126" s="686">
        <f t="shared" ref="G126:G132" si="35">HLOOKUP(B126,$E$15:$O$114,37,FALSE)</f>
        <v>0</v>
      </c>
      <c r="H126" s="685">
        <f t="shared" ref="H126:H133" si="36">HLOOKUP(B126,$E$15:$O$114,44,FALSE)</f>
        <v>0</v>
      </c>
      <c r="I126" s="686">
        <f t="shared" ref="I126:I133" si="37">HLOOKUP(B126,$E$15:$O$114,51,FALSE)</f>
        <v>0</v>
      </c>
      <c r="J126" s="686">
        <f t="shared" ref="J126:J133" si="38">HLOOKUP(B126,$E$15:$O$114,58,FALSE)</f>
        <v>0</v>
      </c>
      <c r="K126" s="686">
        <f t="shared" ref="K126:K133" si="39">HLOOKUP(B126,$E$15:$O$114,65,FALSE)</f>
        <v>0</v>
      </c>
      <c r="L126" s="686">
        <f>HLOOKUP(B126,$E$15:$O$114,72,FALSE)</f>
        <v>0</v>
      </c>
      <c r="M126" s="686">
        <f t="shared" ref="M126:M133" si="40">HLOOKUP(B126,$E$15:$O$114,79,FALSE)</f>
        <v>0</v>
      </c>
      <c r="N126" s="686">
        <f t="shared" ref="N126:N133" si="41">HLOOKUP(B126,$E$15:$O$114,86,FALSE)</f>
        <v>0</v>
      </c>
      <c r="O126" s="686">
        <f t="shared" ref="O126:O133" si="42">HLOOKUP(B126,$E$15:$O$114,93,FALSE)</f>
        <v>0</v>
      </c>
      <c r="P126" s="686">
        <f t="shared" si="31"/>
        <v>0</v>
      </c>
    </row>
    <row r="127" spans="1:17">
      <c r="B127" s="501">
        <v>2014</v>
      </c>
      <c r="C127" s="684">
        <f t="shared" si="30"/>
        <v>0</v>
      </c>
      <c r="D127" s="685">
        <f>HLOOKUP(B127,$E$15:$O$114,16,FALSE)</f>
        <v>0</v>
      </c>
      <c r="E127" s="686">
        <f>HLOOKUP(B127,$E$15:$O$114,23,FALSE)</f>
        <v>0</v>
      </c>
      <c r="F127" s="685">
        <f>HLOOKUP(B127,$E$15:$O$114,30,FALSE)</f>
        <v>0</v>
      </c>
      <c r="G127" s="686">
        <f>HLOOKUP(B127,$E$15:$O$114,37,FALSE)</f>
        <v>0</v>
      </c>
      <c r="H127" s="685">
        <f>HLOOKUP(B127,$E$15:$O$114,44,FALSE)</f>
        <v>0</v>
      </c>
      <c r="I127" s="686">
        <f>HLOOKUP(B127,$E$15:$O$114,51,FALSE)</f>
        <v>0</v>
      </c>
      <c r="J127" s="686">
        <f>HLOOKUP(B127,$E$15:$O$114,58,FALSE)</f>
        <v>0</v>
      </c>
      <c r="K127" s="686">
        <f>HLOOKUP(B127,$E$15:$O$114,65,FALSE)</f>
        <v>0</v>
      </c>
      <c r="L127" s="686">
        <f>HLOOKUP(B127,$E$15:$O$114,72,FALSE)</f>
        <v>0</v>
      </c>
      <c r="M127" s="686">
        <f>HLOOKUP(B127,$E$15:$O$114,79,FALSE)</f>
        <v>0</v>
      </c>
      <c r="N127" s="686">
        <f>HLOOKUP(B127,$E$15:$O$114,86,FALSE)</f>
        <v>0</v>
      </c>
      <c r="O127" s="686">
        <f>HLOOKUP(B127,$E$15:$O$114,93,FALSE)</f>
        <v>0</v>
      </c>
      <c r="P127" s="686">
        <f>HLOOKUP(B127,$E$15:$O$114,100,FALSE)</f>
        <v>0</v>
      </c>
    </row>
    <row r="128" spans="1:17">
      <c r="B128" s="501">
        <v>2015</v>
      </c>
      <c r="C128" s="684">
        <f t="shared" si="30"/>
        <v>0</v>
      </c>
      <c r="D128" s="685">
        <f t="shared" si="32"/>
        <v>0</v>
      </c>
      <c r="E128" s="686">
        <f t="shared" si="33"/>
        <v>0</v>
      </c>
      <c r="F128" s="685">
        <f t="shared" si="34"/>
        <v>0</v>
      </c>
      <c r="G128" s="686">
        <f t="shared" si="35"/>
        <v>0</v>
      </c>
      <c r="H128" s="685">
        <f t="shared" si="36"/>
        <v>0</v>
      </c>
      <c r="I128" s="686">
        <f t="shared" si="37"/>
        <v>0</v>
      </c>
      <c r="J128" s="686">
        <f t="shared" si="38"/>
        <v>0</v>
      </c>
      <c r="K128" s="686">
        <f t="shared" si="39"/>
        <v>0</v>
      </c>
      <c r="L128" s="686">
        <f t="shared" ref="L128:L133" si="43">HLOOKUP(B128,$E$15:$O$114,72,FALSE)</f>
        <v>0</v>
      </c>
      <c r="M128" s="686">
        <f t="shared" si="40"/>
        <v>0</v>
      </c>
      <c r="N128" s="686">
        <f t="shared" si="41"/>
        <v>0</v>
      </c>
      <c r="O128" s="686">
        <f t="shared" si="42"/>
        <v>0</v>
      </c>
      <c r="P128" s="686">
        <f t="shared" si="31"/>
        <v>0</v>
      </c>
    </row>
    <row r="129" spans="2:16">
      <c r="B129" s="501">
        <v>2016</v>
      </c>
      <c r="C129" s="684">
        <f t="shared" si="30"/>
        <v>0</v>
      </c>
      <c r="D129" s="685">
        <f t="shared" si="32"/>
        <v>0</v>
      </c>
      <c r="E129" s="686">
        <f t="shared" si="33"/>
        <v>0</v>
      </c>
      <c r="F129" s="685">
        <f t="shared" si="34"/>
        <v>0</v>
      </c>
      <c r="G129" s="686">
        <f t="shared" si="35"/>
        <v>0</v>
      </c>
      <c r="H129" s="685">
        <f t="shared" si="36"/>
        <v>0</v>
      </c>
      <c r="I129" s="686">
        <f t="shared" si="37"/>
        <v>0</v>
      </c>
      <c r="J129" s="686">
        <f t="shared" si="38"/>
        <v>0</v>
      </c>
      <c r="K129" s="686">
        <f t="shared" si="39"/>
        <v>0</v>
      </c>
      <c r="L129" s="686">
        <f t="shared" si="43"/>
        <v>0</v>
      </c>
      <c r="M129" s="686">
        <f t="shared" si="40"/>
        <v>0</v>
      </c>
      <c r="N129" s="686">
        <f t="shared" si="41"/>
        <v>0</v>
      </c>
      <c r="O129" s="686">
        <f t="shared" si="42"/>
        <v>0</v>
      </c>
      <c r="P129" s="686">
        <f t="shared" si="31"/>
        <v>0</v>
      </c>
    </row>
    <row r="130" spans="2:16">
      <c r="B130" s="501">
        <v>2017</v>
      </c>
      <c r="C130" s="684">
        <f>HLOOKUP(B130,$E$15:$O$114,9,FALSE)*0</f>
        <v>0</v>
      </c>
      <c r="D130" s="685">
        <f>HLOOKUP(B130,$E$15:$O$114,16,FALSE)*0</f>
        <v>0</v>
      </c>
      <c r="E130" s="686">
        <f>HLOOKUP(B130,$E$15:$O$114,23,FALSE)*0</f>
        <v>0</v>
      </c>
      <c r="F130" s="685">
        <f>HLOOKUP(B130,$E$15:$O$114,30,FALSE)*0</f>
        <v>0</v>
      </c>
      <c r="G130" s="686">
        <f>HLOOKUP(B130,$E$15:$O$114,37,FALSE)*0</f>
        <v>0</v>
      </c>
      <c r="H130" s="685">
        <f>HLOOKUP(B130,$E$15:$O$114,44,FALSE)*0</f>
        <v>0</v>
      </c>
      <c r="I130" s="686">
        <f>HLOOKUP(B130,$E$15:$O$114,51,FALSE)*0</f>
        <v>0</v>
      </c>
      <c r="J130" s="686">
        <f t="shared" si="38"/>
        <v>0</v>
      </c>
      <c r="K130" s="686">
        <f t="shared" si="39"/>
        <v>0</v>
      </c>
      <c r="L130" s="686">
        <f t="shared" si="43"/>
        <v>0</v>
      </c>
      <c r="M130" s="686">
        <f t="shared" si="40"/>
        <v>0</v>
      </c>
      <c r="N130" s="686">
        <f t="shared" si="41"/>
        <v>0</v>
      </c>
      <c r="O130" s="686">
        <f t="shared" si="42"/>
        <v>0</v>
      </c>
      <c r="P130" s="686">
        <f t="shared" si="31"/>
        <v>0</v>
      </c>
    </row>
    <row r="131" spans="2:16">
      <c r="B131" s="501">
        <v>2018</v>
      </c>
      <c r="C131" s="684">
        <f>HLOOKUP(B131,$E$15:$O$114,9,FALSE)</f>
        <v>5.4000000000000003E-3</v>
      </c>
      <c r="D131" s="685">
        <f t="shared" si="32"/>
        <v>1.06E-2</v>
      </c>
      <c r="E131" s="686">
        <f t="shared" si="33"/>
        <v>2.5558000000000001</v>
      </c>
      <c r="F131" s="685">
        <f t="shared" si="34"/>
        <v>1.4016</v>
      </c>
      <c r="G131" s="686">
        <f t="shared" si="35"/>
        <v>0.33400000000000002</v>
      </c>
      <c r="H131" s="685">
        <f t="shared" si="36"/>
        <v>5.4170999999999996</v>
      </c>
      <c r="I131" s="686">
        <f t="shared" si="37"/>
        <v>1.3100000000000001E-2</v>
      </c>
      <c r="J131" s="686">
        <f t="shared" si="38"/>
        <v>0</v>
      </c>
      <c r="K131" s="686">
        <f t="shared" si="39"/>
        <v>0</v>
      </c>
      <c r="L131" s="686">
        <f t="shared" si="43"/>
        <v>0</v>
      </c>
      <c r="M131" s="686">
        <f t="shared" si="40"/>
        <v>0</v>
      </c>
      <c r="N131" s="686">
        <f t="shared" si="41"/>
        <v>0</v>
      </c>
      <c r="O131" s="686">
        <f t="shared" si="42"/>
        <v>0</v>
      </c>
      <c r="P131" s="686">
        <f t="shared" si="31"/>
        <v>0</v>
      </c>
    </row>
    <row r="132" spans="2:16">
      <c r="B132" s="501">
        <v>2019</v>
      </c>
      <c r="C132" s="684">
        <f t="shared" ref="C132:C133" si="44">HLOOKUP(B132,$E$15:$O$114,9,FALSE)</f>
        <v>0</v>
      </c>
      <c r="D132" s="685">
        <f t="shared" si="32"/>
        <v>0</v>
      </c>
      <c r="E132" s="686">
        <f t="shared" si="33"/>
        <v>0</v>
      </c>
      <c r="F132" s="685">
        <f t="shared" si="34"/>
        <v>0</v>
      </c>
      <c r="G132" s="686">
        <f t="shared" si="35"/>
        <v>0</v>
      </c>
      <c r="H132" s="685">
        <f t="shared" si="36"/>
        <v>0</v>
      </c>
      <c r="I132" s="686">
        <f t="shared" si="37"/>
        <v>0</v>
      </c>
      <c r="J132" s="686">
        <f t="shared" si="38"/>
        <v>0</v>
      </c>
      <c r="K132" s="686">
        <f t="shared" si="39"/>
        <v>0</v>
      </c>
      <c r="L132" s="686">
        <f t="shared" si="43"/>
        <v>0</v>
      </c>
      <c r="M132" s="686">
        <f t="shared" si="40"/>
        <v>0</v>
      </c>
      <c r="N132" s="686">
        <f t="shared" si="41"/>
        <v>0</v>
      </c>
      <c r="O132" s="686">
        <f t="shared" si="42"/>
        <v>0</v>
      </c>
      <c r="P132" s="686">
        <f t="shared" si="31"/>
        <v>0</v>
      </c>
    </row>
    <row r="133" spans="2:16" hidden="1">
      <c r="B133" s="502">
        <v>2020</v>
      </c>
      <c r="C133" s="687">
        <f t="shared" si="44"/>
        <v>0</v>
      </c>
      <c r="D133" s="688">
        <f t="shared" si="32"/>
        <v>0</v>
      </c>
      <c r="E133" s="689">
        <f t="shared" si="33"/>
        <v>0</v>
      </c>
      <c r="F133" s="688">
        <f t="shared" si="34"/>
        <v>0</v>
      </c>
      <c r="G133" s="689">
        <f>HLOOKUP(B133,$E$15:$O$114,37,FALSE)</f>
        <v>0</v>
      </c>
      <c r="H133" s="688">
        <f t="shared" si="36"/>
        <v>0</v>
      </c>
      <c r="I133" s="689">
        <f t="shared" si="37"/>
        <v>0</v>
      </c>
      <c r="J133" s="689">
        <f t="shared" si="38"/>
        <v>0</v>
      </c>
      <c r="K133" s="689">
        <f t="shared" si="39"/>
        <v>0</v>
      </c>
      <c r="L133" s="689">
        <f t="shared" si="43"/>
        <v>0</v>
      </c>
      <c r="M133" s="689">
        <f t="shared" si="40"/>
        <v>0</v>
      </c>
      <c r="N133" s="689">
        <f t="shared" si="41"/>
        <v>0</v>
      </c>
      <c r="O133" s="689">
        <f t="shared" si="42"/>
        <v>0</v>
      </c>
      <c r="P133" s="689">
        <f t="shared" si="31"/>
        <v>0</v>
      </c>
    </row>
    <row r="134" spans="2:16" ht="18.75" customHeight="1">
      <c r="B134" s="498" t="s">
        <v>635</v>
      </c>
      <c r="C134" s="598"/>
      <c r="D134" s="599"/>
      <c r="E134" s="600"/>
      <c r="F134" s="599"/>
      <c r="G134" s="599"/>
      <c r="H134" s="599"/>
      <c r="I134" s="599"/>
      <c r="J134" s="599"/>
      <c r="K134" s="599"/>
      <c r="L134" s="599"/>
      <c r="M134" s="599"/>
      <c r="N134" s="599"/>
      <c r="O134" s="599"/>
      <c r="P134" s="599"/>
    </row>
    <row r="136" spans="2:16">
      <c r="B136" s="592" t="s">
        <v>526</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31"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B14:X21"/>
  <sheetViews>
    <sheetView zoomScale="90" zoomScaleNormal="90" workbookViewId="0">
      <selection activeCell="G30" sqref="G30"/>
    </sheetView>
  </sheetViews>
  <sheetFormatPr defaultColWidth="9" defaultRowHeight="15"/>
  <cols>
    <col min="1" max="16384" width="9" style="12"/>
  </cols>
  <sheetData>
    <row r="14" spans="2:24" ht="15.75">
      <c r="B14" s="588" t="s">
        <v>505</v>
      </c>
    </row>
    <row r="15" spans="2:24" ht="15.75">
      <c r="B15" s="588"/>
    </row>
    <row r="16" spans="2:24" s="668" customFormat="1" ht="28.5" customHeight="1">
      <c r="B16" s="807" t="s">
        <v>638</v>
      </c>
      <c r="C16" s="807"/>
      <c r="D16" s="807"/>
      <c r="E16" s="807"/>
      <c r="F16" s="807"/>
      <c r="G16" s="807"/>
      <c r="H16" s="807"/>
      <c r="I16" s="807"/>
      <c r="J16" s="807"/>
      <c r="K16" s="807"/>
      <c r="L16" s="807"/>
      <c r="M16" s="807"/>
      <c r="N16" s="807"/>
      <c r="O16" s="807"/>
      <c r="P16" s="807"/>
      <c r="Q16" s="807"/>
      <c r="R16" s="807"/>
      <c r="S16" s="807"/>
      <c r="T16" s="807"/>
      <c r="U16" s="807"/>
      <c r="V16" s="807"/>
      <c r="W16" s="807"/>
      <c r="X16" s="807"/>
    </row>
    <row r="18" spans="2:24">
      <c r="B18" s="808" t="s">
        <v>864</v>
      </c>
      <c r="C18" s="808"/>
      <c r="D18" s="808"/>
      <c r="E18" s="808"/>
      <c r="F18" s="808"/>
      <c r="G18" s="808"/>
      <c r="H18" s="808"/>
      <c r="I18" s="808"/>
      <c r="J18" s="808"/>
      <c r="K18" s="808"/>
      <c r="L18" s="808"/>
      <c r="M18" s="808"/>
      <c r="N18" s="808"/>
      <c r="O18" s="808"/>
      <c r="P18" s="808"/>
      <c r="Q18" s="808"/>
      <c r="R18" s="808"/>
      <c r="S18" s="808"/>
      <c r="T18" s="808"/>
      <c r="U18" s="808"/>
      <c r="V18" s="808"/>
      <c r="W18" s="808"/>
      <c r="X18" s="808"/>
    </row>
    <row r="19" spans="2:24">
      <c r="B19" s="808"/>
      <c r="C19" s="808"/>
      <c r="D19" s="808"/>
      <c r="E19" s="808"/>
      <c r="F19" s="808"/>
      <c r="G19" s="808"/>
      <c r="H19" s="808"/>
      <c r="I19" s="808"/>
      <c r="J19" s="808"/>
      <c r="K19" s="808"/>
      <c r="L19" s="808"/>
      <c r="M19" s="808"/>
      <c r="N19" s="808"/>
      <c r="O19" s="808"/>
      <c r="P19" s="808"/>
      <c r="Q19" s="808"/>
      <c r="R19" s="808"/>
      <c r="S19" s="808"/>
      <c r="T19" s="808"/>
      <c r="U19" s="808"/>
      <c r="V19" s="808"/>
      <c r="W19" s="808"/>
      <c r="X19" s="808"/>
    </row>
    <row r="20" spans="2:24">
      <c r="B20" s="808"/>
      <c r="C20" s="808"/>
      <c r="D20" s="808"/>
      <c r="E20" s="808"/>
      <c r="F20" s="808"/>
      <c r="G20" s="808"/>
      <c r="H20" s="808"/>
      <c r="I20" s="808"/>
      <c r="J20" s="808"/>
      <c r="K20" s="808"/>
      <c r="L20" s="808"/>
      <c r="M20" s="808"/>
      <c r="N20" s="808"/>
      <c r="O20" s="808"/>
      <c r="P20" s="808"/>
      <c r="Q20" s="808"/>
      <c r="R20" s="808"/>
      <c r="S20" s="808"/>
      <c r="T20" s="808"/>
      <c r="U20" s="808"/>
      <c r="V20" s="808"/>
      <c r="W20" s="808"/>
      <c r="X20" s="808"/>
    </row>
    <row r="21" spans="2:24">
      <c r="B21" s="808"/>
      <c r="C21" s="808"/>
      <c r="D21" s="808"/>
      <c r="E21" s="808"/>
      <c r="F21" s="808"/>
      <c r="G21" s="808"/>
      <c r="H21" s="808"/>
      <c r="I21" s="808"/>
      <c r="J21" s="808"/>
      <c r="K21" s="808"/>
      <c r="L21" s="808"/>
      <c r="M21" s="808"/>
      <c r="N21" s="808"/>
      <c r="O21" s="808"/>
      <c r="P21" s="808"/>
      <c r="Q21" s="808"/>
      <c r="R21" s="808"/>
      <c r="S21" s="808"/>
      <c r="T21" s="808"/>
      <c r="U21" s="808"/>
      <c r="V21" s="808"/>
      <c r="W21" s="808"/>
      <c r="X21" s="808"/>
    </row>
  </sheetData>
  <mergeCells count="2">
    <mergeCell ref="B16:X16"/>
    <mergeCell ref="B18:X21"/>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Natalie Yeates</cp:lastModifiedBy>
  <cp:lastPrinted>2020-08-14T15:22:56Z</cp:lastPrinted>
  <dcterms:created xsi:type="dcterms:W3CDTF">2012-03-05T18:56:04Z</dcterms:created>
  <dcterms:modified xsi:type="dcterms:W3CDTF">2020-08-14T15:23:00Z</dcterms:modified>
</cp:coreProperties>
</file>