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S:\Finance\Rates\_Alectra\Rate Applications\EDR Rate Applications\2021 EDR Application\0. Application and Adjudication Process\A. Complete Application and Evidence\Attachments\"/>
    </mc:Choice>
  </mc:AlternateContent>
  <xr:revisionPtr revIDLastSave="0" documentId="13_ncr:1_{826DA799-0787-415B-AE96-87FC3A26110D}" xr6:coauthVersionLast="45" xr6:coauthVersionMax="45" xr10:uidLastSave="{00000000-0000-0000-0000-000000000000}"/>
  <bookViews>
    <workbookView xWindow="28740" yWindow="-60" windowWidth="28920" windowHeight="15720" tabRatio="789" activeTab="1"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LRAM'!$B$400</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584" i="79" l="1"/>
  <c r="AC584" i="79"/>
  <c r="AD584" i="79"/>
  <c r="AE584" i="79"/>
  <c r="AF584" i="79"/>
  <c r="AA584" i="79"/>
  <c r="AB583" i="79"/>
  <c r="AC583" i="79"/>
  <c r="AD583" i="79"/>
  <c r="AE583" i="79"/>
  <c r="AF583" i="79"/>
  <c r="AA583" i="79"/>
  <c r="AF582" i="79"/>
  <c r="AA582" i="79"/>
  <c r="AB582" i="79"/>
  <c r="AC582" i="79"/>
  <c r="AD582" i="79"/>
  <c r="AE582" i="79"/>
  <c r="Z584" i="79"/>
  <c r="Z583" i="79"/>
  <c r="Z582" i="79"/>
  <c r="Y584" i="79"/>
  <c r="Y583" i="79"/>
  <c r="Y582" i="79"/>
  <c r="AL584" i="79" l="1"/>
  <c r="AK584" i="79"/>
  <c r="AJ584" i="79"/>
  <c r="AI584" i="79"/>
  <c r="AH584" i="79"/>
  <c r="AG584" i="79"/>
  <c r="AL583" i="79"/>
  <c r="AK583" i="79"/>
  <c r="AJ583" i="79"/>
  <c r="AI583" i="79"/>
  <c r="AH583" i="79"/>
  <c r="AG583" i="79"/>
  <c r="AL582" i="79"/>
  <c r="AK582" i="79"/>
  <c r="AJ582" i="79"/>
  <c r="AI582" i="79"/>
  <c r="AH582" i="79"/>
  <c r="AG582" i="79"/>
  <c r="AA493" i="79"/>
  <c r="AB493" i="79"/>
  <c r="AC493" i="79"/>
  <c r="Z493" i="79"/>
  <c r="P567" i="79"/>
  <c r="Q567" i="79"/>
  <c r="R567" i="79"/>
  <c r="S567" i="79"/>
  <c r="T567" i="79"/>
  <c r="U567" i="79"/>
  <c r="V567" i="79"/>
  <c r="W567" i="79"/>
  <c r="X567" i="79"/>
  <c r="X564" i="79"/>
  <c r="W564" i="79"/>
  <c r="V564" i="79"/>
  <c r="U564" i="79"/>
  <c r="T564" i="79"/>
  <c r="S564" i="79"/>
  <c r="R564" i="79"/>
  <c r="Q564" i="79"/>
  <c r="P564" i="79"/>
  <c r="X498" i="79"/>
  <c r="W498" i="79"/>
  <c r="V498" i="79"/>
  <c r="U498" i="79"/>
  <c r="T498" i="79"/>
  <c r="S498" i="79"/>
  <c r="R498" i="79"/>
  <c r="Q498" i="79"/>
  <c r="P498" i="79"/>
  <c r="X492" i="79"/>
  <c r="W492" i="79"/>
  <c r="V492" i="79"/>
  <c r="U492" i="79"/>
  <c r="T492" i="79"/>
  <c r="S492" i="79"/>
  <c r="R492" i="79"/>
  <c r="Q492" i="79"/>
  <c r="P492" i="79"/>
  <c r="O492" i="79"/>
  <c r="X491" i="79"/>
  <c r="W491" i="79"/>
  <c r="V491" i="79"/>
  <c r="U491" i="79"/>
  <c r="T491" i="79"/>
  <c r="S491" i="79"/>
  <c r="R491" i="79"/>
  <c r="Q491" i="79"/>
  <c r="P491" i="79"/>
  <c r="X484" i="79"/>
  <c r="W484" i="79"/>
  <c r="V484" i="79"/>
  <c r="U484" i="79"/>
  <c r="T484" i="79"/>
  <c r="S484" i="79"/>
  <c r="R484" i="79"/>
  <c r="Q484" i="79"/>
  <c r="P484" i="79"/>
  <c r="X478" i="79"/>
  <c r="W478" i="79"/>
  <c r="V478" i="79"/>
  <c r="U478" i="79"/>
  <c r="T478" i="79"/>
  <c r="S478" i="79"/>
  <c r="R478" i="79"/>
  <c r="Q478" i="79"/>
  <c r="P478" i="79"/>
  <c r="M564" i="79"/>
  <c r="L564" i="79"/>
  <c r="K564" i="79"/>
  <c r="J564" i="79"/>
  <c r="I564" i="79"/>
  <c r="H564" i="79"/>
  <c r="G564" i="79"/>
  <c r="F564" i="79"/>
  <c r="E564" i="79"/>
  <c r="M561" i="79"/>
  <c r="L561" i="79"/>
  <c r="K561" i="79"/>
  <c r="J561" i="79"/>
  <c r="I561" i="79"/>
  <c r="H561" i="79"/>
  <c r="G561" i="79"/>
  <c r="F561" i="79"/>
  <c r="E561" i="79"/>
  <c r="M510" i="79"/>
  <c r="L510" i="79"/>
  <c r="K510" i="79"/>
  <c r="J510" i="79"/>
  <c r="I510" i="79"/>
  <c r="H510" i="79"/>
  <c r="G510" i="79"/>
  <c r="F510" i="79"/>
  <c r="E510" i="79"/>
  <c r="M498" i="79"/>
  <c r="L498" i="79"/>
  <c r="K498" i="79"/>
  <c r="J498" i="79"/>
  <c r="I498" i="79"/>
  <c r="H498" i="79"/>
  <c r="G498" i="79"/>
  <c r="F498" i="79"/>
  <c r="E498" i="79"/>
  <c r="F491" i="79"/>
  <c r="G491" i="79"/>
  <c r="H491" i="79"/>
  <c r="I491" i="79"/>
  <c r="J491" i="79"/>
  <c r="K491" i="79"/>
  <c r="L491" i="79"/>
  <c r="M491" i="79"/>
  <c r="E491" i="79"/>
  <c r="E493" i="79"/>
  <c r="M484" i="79"/>
  <c r="L484" i="79"/>
  <c r="K484" i="79"/>
  <c r="J484" i="79"/>
  <c r="I484" i="79"/>
  <c r="H484" i="79"/>
  <c r="G484" i="79"/>
  <c r="F484" i="79"/>
  <c r="E484" i="79"/>
  <c r="F482" i="79"/>
  <c r="G482" i="79"/>
  <c r="H482" i="79" s="1"/>
  <c r="I482" i="79" s="1"/>
  <c r="J482" i="79" s="1"/>
  <c r="K482" i="79" s="1"/>
  <c r="L482" i="79" s="1"/>
  <c r="M482" i="79" s="1"/>
  <c r="E482" i="79"/>
  <c r="M478" i="79"/>
  <c r="L478" i="79"/>
  <c r="K478" i="79"/>
  <c r="J478" i="79"/>
  <c r="I478" i="79"/>
  <c r="H478" i="79"/>
  <c r="G478" i="79"/>
  <c r="F478" i="79"/>
  <c r="E478" i="79"/>
  <c r="E479" i="79" s="1"/>
  <c r="AL476" i="79"/>
  <c r="AK476" i="79"/>
  <c r="AJ476" i="79"/>
  <c r="AI476" i="79"/>
  <c r="AH476" i="79"/>
  <c r="AG476" i="79"/>
  <c r="AF476" i="79"/>
  <c r="AE476" i="79"/>
  <c r="AD476" i="79"/>
  <c r="AC476" i="79"/>
  <c r="AB476" i="79"/>
  <c r="AA476" i="79"/>
  <c r="Z476" i="79"/>
  <c r="Y476" i="79"/>
  <c r="AM475" i="79"/>
  <c r="X475" i="79"/>
  <c r="W475" i="79"/>
  <c r="V475" i="79"/>
  <c r="U475" i="79"/>
  <c r="T475" i="79"/>
  <c r="S475" i="79"/>
  <c r="R475" i="79"/>
  <c r="Q475" i="79"/>
  <c r="P475" i="79"/>
  <c r="M475" i="79"/>
  <c r="L475" i="79"/>
  <c r="K475" i="79"/>
  <c r="J475" i="79"/>
  <c r="I475" i="79"/>
  <c r="H475" i="79"/>
  <c r="G475" i="79"/>
  <c r="F475" i="79"/>
  <c r="E475" i="79"/>
  <c r="Q472" i="79"/>
  <c r="R472" i="79"/>
  <c r="S472" i="79"/>
  <c r="T472" i="79"/>
  <c r="U472" i="79"/>
  <c r="V472" i="79"/>
  <c r="W472" i="79"/>
  <c r="X472" i="79"/>
  <c r="F472" i="79"/>
  <c r="G472" i="79"/>
  <c r="H472" i="79"/>
  <c r="I472" i="79"/>
  <c r="J472" i="79"/>
  <c r="K472" i="79"/>
  <c r="L472" i="79"/>
  <c r="M472" i="79"/>
  <c r="P472" i="79"/>
  <c r="E472" i="79"/>
  <c r="X377" i="79"/>
  <c r="W377" i="79"/>
  <c r="V377" i="79"/>
  <c r="U377" i="79"/>
  <c r="T377" i="79"/>
  <c r="S377" i="79"/>
  <c r="R377" i="79"/>
  <c r="Q377" i="79"/>
  <c r="P377" i="79"/>
  <c r="X376" i="79"/>
  <c r="W376" i="79"/>
  <c r="V376" i="79"/>
  <c r="U376" i="79"/>
  <c r="T376" i="79"/>
  <c r="S376" i="79"/>
  <c r="R376" i="79"/>
  <c r="Q376" i="79"/>
  <c r="P376" i="79"/>
  <c r="X374" i="79"/>
  <c r="W374" i="79"/>
  <c r="V374" i="79"/>
  <c r="U374" i="79"/>
  <c r="T374" i="79"/>
  <c r="S374" i="79"/>
  <c r="R374" i="79"/>
  <c r="Q374" i="79"/>
  <c r="P374" i="79"/>
  <c r="X373" i="79"/>
  <c r="W373" i="79"/>
  <c r="V373" i="79"/>
  <c r="U373" i="79"/>
  <c r="T373" i="79"/>
  <c r="S373" i="79"/>
  <c r="R373" i="79"/>
  <c r="Q373" i="79"/>
  <c r="P373" i="79"/>
  <c r="X371" i="79"/>
  <c r="W371" i="79"/>
  <c r="V371" i="79"/>
  <c r="U371" i="79"/>
  <c r="T371" i="79"/>
  <c r="S371" i="79"/>
  <c r="R371" i="79"/>
  <c r="Q371" i="79"/>
  <c r="P371" i="79"/>
  <c r="X370" i="79"/>
  <c r="W370" i="79"/>
  <c r="V370" i="79"/>
  <c r="U370" i="79"/>
  <c r="T370" i="79"/>
  <c r="S370" i="79"/>
  <c r="R370" i="79"/>
  <c r="Q370" i="79"/>
  <c r="P370" i="79"/>
  <c r="X368" i="79"/>
  <c r="W368" i="79"/>
  <c r="V368" i="79"/>
  <c r="U368" i="79"/>
  <c r="T368" i="79"/>
  <c r="S368" i="79"/>
  <c r="R368" i="79"/>
  <c r="Q368" i="79"/>
  <c r="P368" i="79"/>
  <c r="X367" i="79"/>
  <c r="W367" i="79"/>
  <c r="V367" i="79"/>
  <c r="U367" i="79"/>
  <c r="T367" i="79"/>
  <c r="S367" i="79"/>
  <c r="R367" i="79"/>
  <c r="Q367" i="79"/>
  <c r="P367" i="79"/>
  <c r="X365" i="79"/>
  <c r="W365" i="79"/>
  <c r="V365" i="79"/>
  <c r="U365" i="79"/>
  <c r="T365" i="79"/>
  <c r="S365" i="79"/>
  <c r="R365" i="79"/>
  <c r="Q365" i="79"/>
  <c r="P365" i="79"/>
  <c r="X364" i="79"/>
  <c r="W364" i="79"/>
  <c r="V364" i="79"/>
  <c r="U364" i="79"/>
  <c r="T364" i="79"/>
  <c r="S364" i="79"/>
  <c r="R364" i="79"/>
  <c r="Q364" i="79"/>
  <c r="P364" i="79"/>
  <c r="X362" i="79"/>
  <c r="W362" i="79"/>
  <c r="V362" i="79"/>
  <c r="U362" i="79"/>
  <c r="T362" i="79"/>
  <c r="S362" i="79"/>
  <c r="R362" i="79"/>
  <c r="Q362" i="79"/>
  <c r="P362" i="79"/>
  <c r="X361" i="79"/>
  <c r="W361" i="79"/>
  <c r="V361" i="79"/>
  <c r="U361" i="79"/>
  <c r="T361" i="79"/>
  <c r="S361" i="79"/>
  <c r="R361" i="79"/>
  <c r="Q361" i="79"/>
  <c r="P361" i="79"/>
  <c r="X359" i="79"/>
  <c r="W359" i="79"/>
  <c r="V359" i="79"/>
  <c r="U359" i="79"/>
  <c r="T359" i="79"/>
  <c r="S359" i="79"/>
  <c r="R359" i="79"/>
  <c r="Q359" i="79"/>
  <c r="P359" i="79"/>
  <c r="X358" i="79"/>
  <c r="W358" i="79"/>
  <c r="V358" i="79"/>
  <c r="U358" i="79"/>
  <c r="T358" i="79"/>
  <c r="S358" i="79"/>
  <c r="R358" i="79"/>
  <c r="Q358" i="79"/>
  <c r="P358" i="79"/>
  <c r="X356" i="79"/>
  <c r="W356" i="79"/>
  <c r="V356" i="79"/>
  <c r="U356" i="79"/>
  <c r="T356" i="79"/>
  <c r="S356" i="79"/>
  <c r="R356" i="79"/>
  <c r="Q356" i="79"/>
  <c r="P356" i="79"/>
  <c r="X355" i="79"/>
  <c r="W355" i="79"/>
  <c r="V355" i="79"/>
  <c r="U355" i="79"/>
  <c r="T355" i="79"/>
  <c r="S355" i="79"/>
  <c r="R355" i="79"/>
  <c r="Q355" i="79"/>
  <c r="P355" i="79"/>
  <c r="X353" i="79"/>
  <c r="W353" i="79"/>
  <c r="V353" i="79"/>
  <c r="U353" i="79"/>
  <c r="T353" i="79"/>
  <c r="S353" i="79"/>
  <c r="R353" i="79"/>
  <c r="Q353" i="79"/>
  <c r="P353" i="79"/>
  <c r="X352" i="79"/>
  <c r="W352" i="79"/>
  <c r="V352" i="79"/>
  <c r="U352" i="79"/>
  <c r="T352" i="79"/>
  <c r="S352" i="79"/>
  <c r="R352" i="79"/>
  <c r="Q352" i="79"/>
  <c r="P352" i="79"/>
  <c r="X350" i="79"/>
  <c r="W350" i="79"/>
  <c r="V350" i="79"/>
  <c r="U350" i="79"/>
  <c r="T350" i="79"/>
  <c r="S350" i="79"/>
  <c r="R350" i="79"/>
  <c r="Q350" i="79"/>
  <c r="P350" i="79"/>
  <c r="X349" i="79"/>
  <c r="W349" i="79"/>
  <c r="V349" i="79"/>
  <c r="U349" i="79"/>
  <c r="T349" i="79"/>
  <c r="S349" i="79"/>
  <c r="R349" i="79"/>
  <c r="Q349" i="79"/>
  <c r="P349" i="79"/>
  <c r="X347" i="79"/>
  <c r="W347" i="79"/>
  <c r="V347" i="79"/>
  <c r="U347" i="79"/>
  <c r="T347" i="79"/>
  <c r="S347" i="79"/>
  <c r="R347" i="79"/>
  <c r="Q347" i="79"/>
  <c r="P347" i="79"/>
  <c r="X346" i="79"/>
  <c r="W346" i="79"/>
  <c r="V346" i="79"/>
  <c r="U346" i="79"/>
  <c r="T346" i="79"/>
  <c r="S346" i="79"/>
  <c r="R346" i="79"/>
  <c r="Q346" i="79"/>
  <c r="P346" i="79"/>
  <c r="X344" i="79"/>
  <c r="W344" i="79"/>
  <c r="V344" i="79"/>
  <c r="U344" i="79"/>
  <c r="T344" i="79"/>
  <c r="S344" i="79"/>
  <c r="R344" i="79"/>
  <c r="Q344" i="79"/>
  <c r="P344" i="79"/>
  <c r="X343" i="79"/>
  <c r="W343" i="79"/>
  <c r="V343" i="79"/>
  <c r="U343" i="79"/>
  <c r="T343" i="79"/>
  <c r="S343" i="79"/>
  <c r="R343" i="79"/>
  <c r="Q343" i="79"/>
  <c r="P343" i="79"/>
  <c r="X341" i="79"/>
  <c r="W341" i="79"/>
  <c r="V341" i="79"/>
  <c r="U341" i="79"/>
  <c r="T341" i="79"/>
  <c r="S341" i="79"/>
  <c r="R341" i="79"/>
  <c r="Q341" i="79"/>
  <c r="P341" i="79"/>
  <c r="X340" i="79"/>
  <c r="W340" i="79"/>
  <c r="V340" i="79"/>
  <c r="U340" i="79"/>
  <c r="T340" i="79"/>
  <c r="S340" i="79"/>
  <c r="R340" i="79"/>
  <c r="Q340" i="79"/>
  <c r="P340" i="79"/>
  <c r="X338" i="79"/>
  <c r="W338" i="79"/>
  <c r="V338" i="79"/>
  <c r="U338" i="79"/>
  <c r="T338" i="79"/>
  <c r="S338" i="79"/>
  <c r="R338" i="79"/>
  <c r="Q338" i="79"/>
  <c r="P338" i="79"/>
  <c r="X337" i="79"/>
  <c r="W337" i="79"/>
  <c r="V337" i="79"/>
  <c r="U337" i="79"/>
  <c r="T337" i="79"/>
  <c r="S337" i="79"/>
  <c r="R337" i="79"/>
  <c r="Q337" i="79"/>
  <c r="P337" i="79"/>
  <c r="X334" i="79"/>
  <c r="W334" i="79"/>
  <c r="V334" i="79"/>
  <c r="U334" i="79"/>
  <c r="T334" i="79"/>
  <c r="S334" i="79"/>
  <c r="R334" i="79"/>
  <c r="Q334" i="79"/>
  <c r="P334" i="79"/>
  <c r="X333" i="79"/>
  <c r="W333" i="79"/>
  <c r="V333" i="79"/>
  <c r="U333" i="79"/>
  <c r="T333" i="79"/>
  <c r="S333" i="79"/>
  <c r="R333" i="79"/>
  <c r="Q333" i="79"/>
  <c r="P333" i="79"/>
  <c r="X331" i="79"/>
  <c r="W331" i="79"/>
  <c r="V331" i="79"/>
  <c r="U331" i="79"/>
  <c r="T331" i="79"/>
  <c r="S331" i="79"/>
  <c r="R331" i="79"/>
  <c r="Q331" i="79"/>
  <c r="P331" i="79"/>
  <c r="X330" i="79"/>
  <c r="W330" i="79"/>
  <c r="V330" i="79"/>
  <c r="U330" i="79"/>
  <c r="T330" i="79"/>
  <c r="S330" i="79"/>
  <c r="R330" i="79"/>
  <c r="Q330" i="79"/>
  <c r="P330" i="79"/>
  <c r="X328" i="79"/>
  <c r="W328" i="79"/>
  <c r="V328" i="79"/>
  <c r="U328" i="79"/>
  <c r="T328" i="79"/>
  <c r="S328" i="79"/>
  <c r="R328" i="79"/>
  <c r="Q328" i="79"/>
  <c r="P328" i="79"/>
  <c r="X327" i="79"/>
  <c r="W327" i="79"/>
  <c r="V327" i="79"/>
  <c r="U327" i="79"/>
  <c r="T327" i="79"/>
  <c r="S327" i="79"/>
  <c r="R327" i="79"/>
  <c r="Q327" i="79"/>
  <c r="P327" i="79"/>
  <c r="X324" i="79"/>
  <c r="W324" i="79"/>
  <c r="V324" i="79"/>
  <c r="U324" i="79"/>
  <c r="T324" i="79"/>
  <c r="S324" i="79"/>
  <c r="R324" i="79"/>
  <c r="Q324" i="79"/>
  <c r="P324" i="79"/>
  <c r="X323" i="79"/>
  <c r="W323" i="79"/>
  <c r="V323" i="79"/>
  <c r="U323" i="79"/>
  <c r="T323" i="79"/>
  <c r="S323" i="79"/>
  <c r="R323" i="79"/>
  <c r="Q323" i="79"/>
  <c r="P323" i="79"/>
  <c r="X321" i="79"/>
  <c r="W321" i="79"/>
  <c r="V321" i="79"/>
  <c r="U321" i="79"/>
  <c r="T321" i="79"/>
  <c r="S321" i="79"/>
  <c r="R321" i="79"/>
  <c r="Q321" i="79"/>
  <c r="P321" i="79"/>
  <c r="X320" i="79"/>
  <c r="W320" i="79"/>
  <c r="V320" i="79"/>
  <c r="U320" i="79"/>
  <c r="T320" i="79"/>
  <c r="S320" i="79"/>
  <c r="R320" i="79"/>
  <c r="Q320" i="79"/>
  <c r="P320" i="79"/>
  <c r="X318" i="79"/>
  <c r="W318" i="79"/>
  <c r="V318" i="79"/>
  <c r="U318" i="79"/>
  <c r="T318" i="79"/>
  <c r="S318" i="79"/>
  <c r="R318" i="79"/>
  <c r="Q318" i="79"/>
  <c r="P318" i="79"/>
  <c r="X317" i="79"/>
  <c r="W317" i="79"/>
  <c r="V317" i="79"/>
  <c r="U317" i="79"/>
  <c r="T317" i="79"/>
  <c r="S317" i="79"/>
  <c r="R317" i="79"/>
  <c r="Q317" i="79"/>
  <c r="P317" i="79"/>
  <c r="X315" i="79"/>
  <c r="W315" i="79"/>
  <c r="V315" i="79"/>
  <c r="U315" i="79"/>
  <c r="T315" i="79"/>
  <c r="S315" i="79"/>
  <c r="R315" i="79"/>
  <c r="Q315" i="79"/>
  <c r="P315" i="79"/>
  <c r="X314" i="79"/>
  <c r="W314" i="79"/>
  <c r="V314" i="79"/>
  <c r="U314" i="79"/>
  <c r="T314" i="79"/>
  <c r="S314" i="79"/>
  <c r="R314" i="79"/>
  <c r="Q314" i="79"/>
  <c r="P314" i="79"/>
  <c r="X312" i="79"/>
  <c r="W312" i="79"/>
  <c r="V312" i="79"/>
  <c r="U312" i="79"/>
  <c r="T312" i="79"/>
  <c r="S312" i="79"/>
  <c r="R312" i="79"/>
  <c r="Q312" i="79"/>
  <c r="P312" i="79"/>
  <c r="X311" i="79"/>
  <c r="W311" i="79"/>
  <c r="V311" i="79"/>
  <c r="U311" i="79"/>
  <c r="T311" i="79"/>
  <c r="S311" i="79"/>
  <c r="R311" i="79"/>
  <c r="Q311" i="79"/>
  <c r="P311" i="79"/>
  <c r="X309" i="79"/>
  <c r="W309" i="79"/>
  <c r="V309" i="79"/>
  <c r="U309" i="79"/>
  <c r="T309" i="79"/>
  <c r="S309" i="79"/>
  <c r="R309" i="79"/>
  <c r="Q309" i="79"/>
  <c r="P309" i="79"/>
  <c r="X308" i="79"/>
  <c r="W308" i="79"/>
  <c r="V308" i="79"/>
  <c r="U308" i="79"/>
  <c r="T308" i="79"/>
  <c r="S308" i="79"/>
  <c r="R308" i="79"/>
  <c r="Q308" i="79"/>
  <c r="P308" i="79"/>
  <c r="X305" i="79"/>
  <c r="W305" i="79"/>
  <c r="V305" i="79"/>
  <c r="U305" i="79"/>
  <c r="T305" i="79"/>
  <c r="S305" i="79"/>
  <c r="R305" i="79"/>
  <c r="Q305" i="79"/>
  <c r="P305" i="79"/>
  <c r="X304" i="79"/>
  <c r="W304" i="79"/>
  <c r="V304" i="79"/>
  <c r="U304" i="79"/>
  <c r="T304" i="79"/>
  <c r="S304" i="79"/>
  <c r="R304" i="79"/>
  <c r="Q304" i="79"/>
  <c r="P304" i="79"/>
  <c r="X302" i="79"/>
  <c r="W302" i="79"/>
  <c r="V302" i="79"/>
  <c r="U302" i="79"/>
  <c r="T302" i="79"/>
  <c r="S302" i="79"/>
  <c r="R302" i="79"/>
  <c r="Q302" i="79"/>
  <c r="P302" i="79"/>
  <c r="X301" i="79"/>
  <c r="W301" i="79"/>
  <c r="V301" i="79"/>
  <c r="U301" i="79"/>
  <c r="T301" i="79"/>
  <c r="S301" i="79"/>
  <c r="R301" i="79"/>
  <c r="Q301" i="79"/>
  <c r="P301" i="79"/>
  <c r="X298" i="79"/>
  <c r="W298" i="79"/>
  <c r="V298" i="79"/>
  <c r="U298" i="79"/>
  <c r="T298" i="79"/>
  <c r="S298" i="79"/>
  <c r="R298" i="79"/>
  <c r="Q298" i="79"/>
  <c r="P298" i="79"/>
  <c r="X297" i="79"/>
  <c r="W297" i="79"/>
  <c r="V297" i="79"/>
  <c r="U297" i="79"/>
  <c r="T297" i="79"/>
  <c r="S297" i="79"/>
  <c r="R297" i="79"/>
  <c r="Q297" i="79"/>
  <c r="P297" i="79"/>
  <c r="X295" i="79"/>
  <c r="W295" i="79"/>
  <c r="V295" i="79"/>
  <c r="U295" i="79"/>
  <c r="T295" i="79"/>
  <c r="S295" i="79"/>
  <c r="R295" i="79"/>
  <c r="Q295" i="79"/>
  <c r="P295" i="79"/>
  <c r="X294" i="79"/>
  <c r="W294" i="79"/>
  <c r="V294" i="79"/>
  <c r="U294" i="79"/>
  <c r="T294" i="79"/>
  <c r="S294" i="79"/>
  <c r="R294" i="79"/>
  <c r="Q294" i="79"/>
  <c r="P294" i="79"/>
  <c r="X292" i="79"/>
  <c r="W292" i="79"/>
  <c r="V292" i="79"/>
  <c r="U292" i="79"/>
  <c r="T292" i="79"/>
  <c r="S292" i="79"/>
  <c r="R292" i="79"/>
  <c r="Q292" i="79"/>
  <c r="P292" i="79"/>
  <c r="X291" i="79"/>
  <c r="W291" i="79"/>
  <c r="V291" i="79"/>
  <c r="U291" i="79"/>
  <c r="T291" i="79"/>
  <c r="S291" i="79"/>
  <c r="R291" i="79"/>
  <c r="Q291" i="79"/>
  <c r="P291" i="79"/>
  <c r="X289" i="79"/>
  <c r="W289" i="79"/>
  <c r="V289" i="79"/>
  <c r="U289" i="79"/>
  <c r="T289" i="79"/>
  <c r="S289" i="79"/>
  <c r="R289" i="79"/>
  <c r="Q289" i="79"/>
  <c r="P289" i="79"/>
  <c r="X288" i="79"/>
  <c r="W288" i="79"/>
  <c r="V288" i="79"/>
  <c r="U288" i="79"/>
  <c r="T288" i="79"/>
  <c r="S288" i="79"/>
  <c r="R288" i="79"/>
  <c r="Q288" i="79"/>
  <c r="P288" i="79"/>
  <c r="X284" i="79"/>
  <c r="W284" i="79"/>
  <c r="V284" i="79"/>
  <c r="U284" i="79"/>
  <c r="T284" i="79"/>
  <c r="S284" i="79"/>
  <c r="R284" i="79"/>
  <c r="Q284" i="79"/>
  <c r="P284" i="79"/>
  <c r="X283" i="79"/>
  <c r="W283" i="79"/>
  <c r="V283" i="79"/>
  <c r="U283" i="79"/>
  <c r="T283" i="79"/>
  <c r="S283" i="79"/>
  <c r="R283" i="79"/>
  <c r="Q283" i="79"/>
  <c r="P283" i="79"/>
  <c r="X281" i="79"/>
  <c r="W281" i="79"/>
  <c r="V281" i="79"/>
  <c r="U281" i="79"/>
  <c r="T281" i="79"/>
  <c r="S281" i="79"/>
  <c r="R281" i="79"/>
  <c r="Q281" i="79"/>
  <c r="P281" i="79"/>
  <c r="X280" i="79"/>
  <c r="W280" i="79"/>
  <c r="V280" i="79"/>
  <c r="U280" i="79"/>
  <c r="T280" i="79"/>
  <c r="S280" i="79"/>
  <c r="R280" i="79"/>
  <c r="Q280" i="79"/>
  <c r="P280" i="79"/>
  <c r="X278" i="79"/>
  <c r="W278" i="79"/>
  <c r="V278" i="79"/>
  <c r="U278" i="79"/>
  <c r="T278" i="79"/>
  <c r="S278" i="79"/>
  <c r="R278" i="79"/>
  <c r="Q278" i="79"/>
  <c r="P278" i="79"/>
  <c r="X277" i="79"/>
  <c r="W277" i="79"/>
  <c r="V277" i="79"/>
  <c r="U277" i="79"/>
  <c r="T277" i="79"/>
  <c r="S277" i="79"/>
  <c r="R277" i="79"/>
  <c r="Q277" i="79"/>
  <c r="P277" i="79"/>
  <c r="X275" i="79"/>
  <c r="W275" i="79"/>
  <c r="V275" i="79"/>
  <c r="U275" i="79"/>
  <c r="T275" i="79"/>
  <c r="S275" i="79"/>
  <c r="R275" i="79"/>
  <c r="Q275" i="79"/>
  <c r="P275" i="79"/>
  <c r="X274" i="79"/>
  <c r="W274" i="79"/>
  <c r="V274" i="79"/>
  <c r="U274" i="79"/>
  <c r="T274" i="79"/>
  <c r="S274" i="79"/>
  <c r="R274" i="79"/>
  <c r="Q274" i="79"/>
  <c r="P274" i="79"/>
  <c r="X271" i="79"/>
  <c r="W271" i="79"/>
  <c r="V271" i="79"/>
  <c r="U271" i="79"/>
  <c r="T271" i="79"/>
  <c r="S271" i="79"/>
  <c r="R271" i="79"/>
  <c r="Q271" i="79"/>
  <c r="P271" i="79"/>
  <c r="X270" i="79"/>
  <c r="W270" i="79"/>
  <c r="V270" i="79"/>
  <c r="U270" i="79"/>
  <c r="T270" i="79"/>
  <c r="S270" i="79"/>
  <c r="R270" i="79"/>
  <c r="Q270" i="79"/>
  <c r="P270" i="79"/>
  <c r="X268" i="79"/>
  <c r="W268" i="79"/>
  <c r="V268" i="79"/>
  <c r="U268" i="79"/>
  <c r="T268" i="79"/>
  <c r="S268" i="79"/>
  <c r="R268" i="79"/>
  <c r="Q268" i="79"/>
  <c r="P268" i="79"/>
  <c r="X267" i="79"/>
  <c r="W267" i="79"/>
  <c r="V267" i="79"/>
  <c r="U267" i="79"/>
  <c r="T267" i="79"/>
  <c r="S267" i="79"/>
  <c r="R267" i="79"/>
  <c r="Q267" i="79"/>
  <c r="P267" i="79"/>
  <c r="X264" i="79"/>
  <c r="W264" i="79"/>
  <c r="V264" i="79"/>
  <c r="U264" i="79"/>
  <c r="T264" i="79"/>
  <c r="S264" i="79"/>
  <c r="R264" i="79"/>
  <c r="Q264" i="79"/>
  <c r="P264" i="79"/>
  <c r="X263" i="79"/>
  <c r="W263" i="79"/>
  <c r="V263" i="79"/>
  <c r="U263" i="79"/>
  <c r="T263" i="79"/>
  <c r="S263" i="79"/>
  <c r="R263" i="79"/>
  <c r="Q263" i="79"/>
  <c r="P263" i="79"/>
  <c r="X260" i="79"/>
  <c r="W260" i="79"/>
  <c r="V260" i="79"/>
  <c r="U260" i="79"/>
  <c r="T260" i="79"/>
  <c r="S260" i="79"/>
  <c r="R260" i="79"/>
  <c r="Q260" i="79"/>
  <c r="P260" i="79"/>
  <c r="X259" i="79"/>
  <c r="W259" i="79"/>
  <c r="V259" i="79"/>
  <c r="U259" i="79"/>
  <c r="T259" i="79"/>
  <c r="S259" i="79"/>
  <c r="R259" i="79"/>
  <c r="Q259" i="79"/>
  <c r="P259" i="79"/>
  <c r="X257" i="79"/>
  <c r="W257" i="79"/>
  <c r="V257" i="79"/>
  <c r="U257" i="79"/>
  <c r="T257" i="79"/>
  <c r="S257" i="79"/>
  <c r="R257" i="79"/>
  <c r="Q257" i="79"/>
  <c r="P257" i="79"/>
  <c r="X256" i="79"/>
  <c r="W256" i="79"/>
  <c r="V256" i="79"/>
  <c r="U256" i="79"/>
  <c r="T256" i="79"/>
  <c r="S256" i="79"/>
  <c r="R256" i="79"/>
  <c r="Q256" i="79"/>
  <c r="P256" i="79"/>
  <c r="X254" i="79"/>
  <c r="W254" i="79"/>
  <c r="V254" i="79"/>
  <c r="U254" i="79"/>
  <c r="T254" i="79"/>
  <c r="S254" i="79"/>
  <c r="R254" i="79"/>
  <c r="Q254" i="79"/>
  <c r="P254" i="79"/>
  <c r="X253" i="79"/>
  <c r="W253" i="79"/>
  <c r="V253" i="79"/>
  <c r="U253" i="79"/>
  <c r="T253" i="79"/>
  <c r="S253" i="79"/>
  <c r="R253" i="79"/>
  <c r="Q253" i="79"/>
  <c r="P253" i="79"/>
  <c r="X250" i="79"/>
  <c r="W250" i="79"/>
  <c r="V250" i="79"/>
  <c r="U250" i="79"/>
  <c r="T250" i="79"/>
  <c r="S250" i="79"/>
  <c r="R250" i="79"/>
  <c r="Q250" i="79"/>
  <c r="P250" i="79"/>
  <c r="X249" i="79"/>
  <c r="W249" i="79"/>
  <c r="V249" i="79"/>
  <c r="U249" i="79"/>
  <c r="T249" i="79"/>
  <c r="S249" i="79"/>
  <c r="R249" i="79"/>
  <c r="Q249" i="79"/>
  <c r="P249" i="79"/>
  <c r="X247" i="79"/>
  <c r="W247" i="79"/>
  <c r="V247" i="79"/>
  <c r="U247" i="79"/>
  <c r="T247" i="79"/>
  <c r="S247" i="79"/>
  <c r="R247" i="79"/>
  <c r="Q247" i="79"/>
  <c r="P247" i="79"/>
  <c r="X246" i="79"/>
  <c r="W246" i="79"/>
  <c r="V246" i="79"/>
  <c r="U246" i="79"/>
  <c r="T246" i="79"/>
  <c r="S246" i="79"/>
  <c r="R246" i="79"/>
  <c r="Q246" i="79"/>
  <c r="P246" i="79"/>
  <c r="X244" i="79"/>
  <c r="W244" i="79"/>
  <c r="V244" i="79"/>
  <c r="U244" i="79"/>
  <c r="T244" i="79"/>
  <c r="S244" i="79"/>
  <c r="R244" i="79"/>
  <c r="Q244" i="79"/>
  <c r="P244" i="79"/>
  <c r="X243" i="79"/>
  <c r="W243" i="79"/>
  <c r="V243" i="79"/>
  <c r="U243" i="79"/>
  <c r="T243" i="79"/>
  <c r="S243" i="79"/>
  <c r="R243" i="79"/>
  <c r="Q243" i="79"/>
  <c r="P243" i="79"/>
  <c r="X241" i="79"/>
  <c r="W241" i="79"/>
  <c r="V241" i="79"/>
  <c r="U241" i="79"/>
  <c r="T241" i="79"/>
  <c r="S241" i="79"/>
  <c r="R241" i="79"/>
  <c r="Q241" i="79"/>
  <c r="P241" i="79"/>
  <c r="X240" i="79"/>
  <c r="W240" i="79"/>
  <c r="V240" i="79"/>
  <c r="U240" i="79"/>
  <c r="T240" i="79"/>
  <c r="S240" i="79"/>
  <c r="R240" i="79"/>
  <c r="Q240" i="79"/>
  <c r="P240" i="79"/>
  <c r="X238" i="79"/>
  <c r="W238" i="79"/>
  <c r="V238" i="79"/>
  <c r="U238" i="79"/>
  <c r="T238" i="79"/>
  <c r="S238" i="79"/>
  <c r="R238" i="79"/>
  <c r="Q238" i="79"/>
  <c r="P238" i="79"/>
  <c r="X237" i="79"/>
  <c r="W237" i="79"/>
  <c r="V237" i="79"/>
  <c r="U237" i="79"/>
  <c r="T237" i="79"/>
  <c r="S237" i="79"/>
  <c r="R237" i="79"/>
  <c r="Q237" i="79"/>
  <c r="P237" i="79"/>
  <c r="X234" i="79"/>
  <c r="W234" i="79"/>
  <c r="V234" i="79"/>
  <c r="U234" i="79"/>
  <c r="T234" i="79"/>
  <c r="S234" i="79"/>
  <c r="R234" i="79"/>
  <c r="Q234" i="79"/>
  <c r="P234" i="79"/>
  <c r="X233" i="79"/>
  <c r="W233" i="79"/>
  <c r="V233" i="79"/>
  <c r="U233" i="79"/>
  <c r="T233" i="79"/>
  <c r="S233" i="79"/>
  <c r="R233" i="79"/>
  <c r="Q233" i="79"/>
  <c r="P233" i="79"/>
  <c r="X231" i="79"/>
  <c r="W231" i="79"/>
  <c r="V231" i="79"/>
  <c r="U231" i="79"/>
  <c r="T231" i="79"/>
  <c r="S231" i="79"/>
  <c r="R231" i="79"/>
  <c r="Q231" i="79"/>
  <c r="P231" i="79"/>
  <c r="X230" i="79"/>
  <c r="W230" i="79"/>
  <c r="V230" i="79"/>
  <c r="U230" i="79"/>
  <c r="T230" i="79"/>
  <c r="S230" i="79"/>
  <c r="R230" i="79"/>
  <c r="Q230" i="79"/>
  <c r="P230" i="79"/>
  <c r="X228" i="79"/>
  <c r="W228" i="79"/>
  <c r="V228" i="79"/>
  <c r="U228" i="79"/>
  <c r="T228" i="79"/>
  <c r="S228" i="79"/>
  <c r="R228" i="79"/>
  <c r="Q228" i="79"/>
  <c r="P228" i="79"/>
  <c r="X227" i="79"/>
  <c r="W227" i="79"/>
  <c r="V227" i="79"/>
  <c r="U227" i="79"/>
  <c r="T227" i="79"/>
  <c r="S227" i="79"/>
  <c r="R227" i="79"/>
  <c r="Q227" i="79"/>
  <c r="P227" i="79"/>
  <c r="X225" i="79"/>
  <c r="W225" i="79"/>
  <c r="V225" i="79"/>
  <c r="U225" i="79"/>
  <c r="T225" i="79"/>
  <c r="S225" i="79"/>
  <c r="R225" i="79"/>
  <c r="Q225" i="79"/>
  <c r="P225" i="79"/>
  <c r="X224" i="79"/>
  <c r="W224" i="79"/>
  <c r="V224" i="79"/>
  <c r="U224" i="79"/>
  <c r="T224" i="79"/>
  <c r="S224" i="79"/>
  <c r="R224" i="79"/>
  <c r="Q224" i="79"/>
  <c r="P224" i="79"/>
  <c r="M377" i="79"/>
  <c r="L377" i="79"/>
  <c r="K377" i="79"/>
  <c r="J377" i="79"/>
  <c r="I377" i="79"/>
  <c r="H377" i="79"/>
  <c r="G377" i="79"/>
  <c r="F377" i="79"/>
  <c r="E377" i="79"/>
  <c r="M376" i="79"/>
  <c r="L376" i="79"/>
  <c r="K376" i="79"/>
  <c r="J376" i="79"/>
  <c r="I376" i="79"/>
  <c r="H376" i="79"/>
  <c r="G376" i="79"/>
  <c r="F376" i="79"/>
  <c r="E376" i="79"/>
  <c r="M374" i="79"/>
  <c r="L374" i="79"/>
  <c r="K374" i="79"/>
  <c r="J374" i="79"/>
  <c r="I374" i="79"/>
  <c r="H374" i="79"/>
  <c r="G374" i="79"/>
  <c r="F374" i="79"/>
  <c r="E374" i="79"/>
  <c r="M373" i="79"/>
  <c r="L373" i="79"/>
  <c r="K373" i="79"/>
  <c r="J373" i="79"/>
  <c r="I373" i="79"/>
  <c r="H373" i="79"/>
  <c r="G373" i="79"/>
  <c r="F373" i="79"/>
  <c r="E373" i="79"/>
  <c r="M371" i="79"/>
  <c r="L371" i="79"/>
  <c r="K371" i="79"/>
  <c r="J371" i="79"/>
  <c r="I371" i="79"/>
  <c r="H371" i="79"/>
  <c r="G371" i="79"/>
  <c r="F371" i="79"/>
  <c r="E371" i="79"/>
  <c r="M370" i="79"/>
  <c r="L370" i="79"/>
  <c r="K370" i="79"/>
  <c r="J370" i="79"/>
  <c r="I370" i="79"/>
  <c r="H370" i="79"/>
  <c r="G370" i="79"/>
  <c r="F370" i="79"/>
  <c r="E370" i="79"/>
  <c r="M368" i="79"/>
  <c r="L368" i="79"/>
  <c r="K368" i="79"/>
  <c r="J368" i="79"/>
  <c r="I368" i="79"/>
  <c r="H368" i="79"/>
  <c r="G368" i="79"/>
  <c r="F368" i="79"/>
  <c r="E368" i="79"/>
  <c r="M367" i="79"/>
  <c r="L367" i="79"/>
  <c r="K367" i="79"/>
  <c r="J367" i="79"/>
  <c r="I367" i="79"/>
  <c r="H367" i="79"/>
  <c r="G367" i="79"/>
  <c r="F367" i="79"/>
  <c r="E367" i="79"/>
  <c r="M365" i="79"/>
  <c r="L365" i="79"/>
  <c r="K365" i="79"/>
  <c r="J365" i="79"/>
  <c r="I365" i="79"/>
  <c r="H365" i="79"/>
  <c r="G365" i="79"/>
  <c r="F365" i="79"/>
  <c r="E365" i="79"/>
  <c r="M364" i="79"/>
  <c r="L364" i="79"/>
  <c r="K364" i="79"/>
  <c r="J364" i="79"/>
  <c r="I364" i="79"/>
  <c r="H364" i="79"/>
  <c r="G364" i="79"/>
  <c r="F364" i="79"/>
  <c r="E364" i="79"/>
  <c r="M362" i="79"/>
  <c r="L362" i="79"/>
  <c r="K362" i="79"/>
  <c r="J362" i="79"/>
  <c r="I362" i="79"/>
  <c r="H362" i="79"/>
  <c r="G362" i="79"/>
  <c r="F362" i="79"/>
  <c r="E362" i="79"/>
  <c r="M361" i="79"/>
  <c r="L361" i="79"/>
  <c r="K361" i="79"/>
  <c r="J361" i="79"/>
  <c r="I361" i="79"/>
  <c r="H361" i="79"/>
  <c r="G361" i="79"/>
  <c r="F361" i="79"/>
  <c r="E361" i="79"/>
  <c r="M359" i="79"/>
  <c r="L359" i="79"/>
  <c r="K359" i="79"/>
  <c r="J359" i="79"/>
  <c r="I359" i="79"/>
  <c r="H359" i="79"/>
  <c r="G359" i="79"/>
  <c r="F359" i="79"/>
  <c r="E359" i="79"/>
  <c r="M358" i="79"/>
  <c r="L358" i="79"/>
  <c r="K358" i="79"/>
  <c r="J358" i="79"/>
  <c r="I358" i="79"/>
  <c r="H358" i="79"/>
  <c r="G358" i="79"/>
  <c r="F358" i="79"/>
  <c r="E358" i="79"/>
  <c r="M356" i="79"/>
  <c r="L356" i="79"/>
  <c r="K356" i="79"/>
  <c r="J356" i="79"/>
  <c r="I356" i="79"/>
  <c r="H356" i="79"/>
  <c r="G356" i="79"/>
  <c r="F356" i="79"/>
  <c r="E356" i="79"/>
  <c r="M355" i="79"/>
  <c r="L355" i="79"/>
  <c r="K355" i="79"/>
  <c r="J355" i="79"/>
  <c r="I355" i="79"/>
  <c r="H355" i="79"/>
  <c r="G355" i="79"/>
  <c r="F355" i="79"/>
  <c r="E355" i="79"/>
  <c r="M353" i="79"/>
  <c r="L353" i="79"/>
  <c r="K353" i="79"/>
  <c r="J353" i="79"/>
  <c r="I353" i="79"/>
  <c r="H353" i="79"/>
  <c r="G353" i="79"/>
  <c r="F353" i="79"/>
  <c r="E353" i="79"/>
  <c r="M352" i="79"/>
  <c r="L352" i="79"/>
  <c r="K352" i="79"/>
  <c r="J352" i="79"/>
  <c r="I352" i="79"/>
  <c r="H352" i="79"/>
  <c r="G352" i="79"/>
  <c r="F352" i="79"/>
  <c r="E352" i="79"/>
  <c r="M350" i="79"/>
  <c r="L350" i="79"/>
  <c r="K350" i="79"/>
  <c r="J350" i="79"/>
  <c r="I350" i="79"/>
  <c r="H350" i="79"/>
  <c r="G350" i="79"/>
  <c r="F350" i="79"/>
  <c r="E350" i="79"/>
  <c r="M349" i="79"/>
  <c r="L349" i="79"/>
  <c r="K349" i="79"/>
  <c r="J349" i="79"/>
  <c r="I349" i="79"/>
  <c r="H349" i="79"/>
  <c r="G349" i="79"/>
  <c r="F349" i="79"/>
  <c r="E349" i="79"/>
  <c r="M347" i="79"/>
  <c r="L347" i="79"/>
  <c r="K347" i="79"/>
  <c r="J347" i="79"/>
  <c r="I347" i="79"/>
  <c r="H347" i="79"/>
  <c r="G347" i="79"/>
  <c r="F347" i="79"/>
  <c r="E347" i="79"/>
  <c r="M346" i="79"/>
  <c r="L346" i="79"/>
  <c r="K346" i="79"/>
  <c r="J346" i="79"/>
  <c r="I346" i="79"/>
  <c r="H346" i="79"/>
  <c r="G346" i="79"/>
  <c r="F346" i="79"/>
  <c r="E346" i="79"/>
  <c r="M344" i="79"/>
  <c r="L344" i="79"/>
  <c r="K344" i="79"/>
  <c r="J344" i="79"/>
  <c r="I344" i="79"/>
  <c r="H344" i="79"/>
  <c r="G344" i="79"/>
  <c r="F344" i="79"/>
  <c r="E344" i="79"/>
  <c r="M343" i="79"/>
  <c r="L343" i="79"/>
  <c r="K343" i="79"/>
  <c r="J343" i="79"/>
  <c r="I343" i="79"/>
  <c r="H343" i="79"/>
  <c r="G343" i="79"/>
  <c r="F343" i="79"/>
  <c r="E343" i="79"/>
  <c r="M341" i="79"/>
  <c r="L341" i="79"/>
  <c r="K341" i="79"/>
  <c r="J341" i="79"/>
  <c r="I341" i="79"/>
  <c r="H341" i="79"/>
  <c r="G341" i="79"/>
  <c r="F341" i="79"/>
  <c r="E341" i="79"/>
  <c r="M340" i="79"/>
  <c r="L340" i="79"/>
  <c r="K340" i="79"/>
  <c r="J340" i="79"/>
  <c r="I340" i="79"/>
  <c r="H340" i="79"/>
  <c r="G340" i="79"/>
  <c r="F340" i="79"/>
  <c r="E340" i="79"/>
  <c r="M338" i="79"/>
  <c r="L338" i="79"/>
  <c r="K338" i="79"/>
  <c r="J338" i="79"/>
  <c r="I338" i="79"/>
  <c r="H338" i="79"/>
  <c r="G338" i="79"/>
  <c r="F338" i="79"/>
  <c r="E338" i="79"/>
  <c r="M337" i="79"/>
  <c r="L337" i="79"/>
  <c r="K337" i="79"/>
  <c r="J337" i="79"/>
  <c r="I337" i="79"/>
  <c r="H337" i="79"/>
  <c r="G337" i="79"/>
  <c r="F337" i="79"/>
  <c r="E337" i="79"/>
  <c r="M334" i="79"/>
  <c r="L334" i="79"/>
  <c r="K334" i="79"/>
  <c r="J334" i="79"/>
  <c r="I334" i="79"/>
  <c r="H334" i="79"/>
  <c r="G334" i="79"/>
  <c r="F334" i="79"/>
  <c r="E334" i="79"/>
  <c r="M333" i="79"/>
  <c r="L333" i="79"/>
  <c r="K333" i="79"/>
  <c r="J333" i="79"/>
  <c r="I333" i="79"/>
  <c r="H333" i="79"/>
  <c r="G333" i="79"/>
  <c r="F333" i="79"/>
  <c r="E333" i="79"/>
  <c r="M331" i="79"/>
  <c r="L331" i="79"/>
  <c r="K331" i="79"/>
  <c r="J331" i="79"/>
  <c r="I331" i="79"/>
  <c r="H331" i="79"/>
  <c r="G331" i="79"/>
  <c r="F331" i="79"/>
  <c r="E331" i="79"/>
  <c r="M330" i="79"/>
  <c r="L330" i="79"/>
  <c r="K330" i="79"/>
  <c r="J330" i="79"/>
  <c r="I330" i="79"/>
  <c r="H330" i="79"/>
  <c r="G330" i="79"/>
  <c r="F330" i="79"/>
  <c r="E330" i="79"/>
  <c r="M328" i="79"/>
  <c r="L328" i="79"/>
  <c r="K328" i="79"/>
  <c r="J328" i="79"/>
  <c r="I328" i="79"/>
  <c r="H328" i="79"/>
  <c r="G328" i="79"/>
  <c r="F328" i="79"/>
  <c r="E328" i="79"/>
  <c r="M327" i="79"/>
  <c r="L327" i="79"/>
  <c r="K327" i="79"/>
  <c r="J327" i="79"/>
  <c r="I327" i="79"/>
  <c r="H327" i="79"/>
  <c r="G327" i="79"/>
  <c r="F327" i="79"/>
  <c r="E327" i="79"/>
  <c r="M324" i="79"/>
  <c r="L324" i="79"/>
  <c r="K324" i="79"/>
  <c r="J324" i="79"/>
  <c r="I324" i="79"/>
  <c r="H324" i="79"/>
  <c r="G324" i="79"/>
  <c r="F324" i="79"/>
  <c r="E324" i="79"/>
  <c r="M323" i="79"/>
  <c r="L323" i="79"/>
  <c r="K323" i="79"/>
  <c r="J323" i="79"/>
  <c r="I323" i="79"/>
  <c r="H323" i="79"/>
  <c r="G323" i="79"/>
  <c r="F323" i="79"/>
  <c r="E323" i="79"/>
  <c r="M321" i="79"/>
  <c r="L321" i="79"/>
  <c r="K321" i="79"/>
  <c r="J321" i="79"/>
  <c r="I321" i="79"/>
  <c r="H321" i="79"/>
  <c r="G321" i="79"/>
  <c r="F321" i="79"/>
  <c r="E321" i="79"/>
  <c r="M320" i="79"/>
  <c r="L320" i="79"/>
  <c r="K320" i="79"/>
  <c r="J320" i="79"/>
  <c r="I320" i="79"/>
  <c r="H320" i="79"/>
  <c r="G320" i="79"/>
  <c r="F320" i="79"/>
  <c r="E320" i="79"/>
  <c r="M318" i="79"/>
  <c r="L318" i="79"/>
  <c r="K318" i="79"/>
  <c r="J318" i="79"/>
  <c r="I318" i="79"/>
  <c r="H318" i="79"/>
  <c r="G318" i="79"/>
  <c r="F318" i="79"/>
  <c r="E318" i="79"/>
  <c r="M317" i="79"/>
  <c r="L317" i="79"/>
  <c r="K317" i="79"/>
  <c r="J317" i="79"/>
  <c r="I317" i="79"/>
  <c r="H317" i="79"/>
  <c r="G317" i="79"/>
  <c r="F317" i="79"/>
  <c r="E317" i="79"/>
  <c r="M315" i="79"/>
  <c r="L315" i="79"/>
  <c r="K315" i="79"/>
  <c r="J315" i="79"/>
  <c r="I315" i="79"/>
  <c r="H315" i="79"/>
  <c r="G315" i="79"/>
  <c r="F315" i="79"/>
  <c r="E315" i="79"/>
  <c r="M314" i="79"/>
  <c r="L314" i="79"/>
  <c r="K314" i="79"/>
  <c r="J314" i="79"/>
  <c r="I314" i="79"/>
  <c r="H314" i="79"/>
  <c r="G314" i="79"/>
  <c r="F314" i="79"/>
  <c r="E314" i="79"/>
  <c r="M312" i="79"/>
  <c r="L312" i="79"/>
  <c r="K312" i="79"/>
  <c r="J312" i="79"/>
  <c r="I312" i="79"/>
  <c r="H312" i="79"/>
  <c r="G312" i="79"/>
  <c r="F312" i="79"/>
  <c r="E312" i="79"/>
  <c r="M311" i="79"/>
  <c r="L311" i="79"/>
  <c r="K311" i="79"/>
  <c r="J311" i="79"/>
  <c r="I311" i="79"/>
  <c r="H311" i="79"/>
  <c r="G311" i="79"/>
  <c r="F311" i="79"/>
  <c r="E311" i="79"/>
  <c r="M309" i="79"/>
  <c r="L309" i="79"/>
  <c r="K309" i="79"/>
  <c r="J309" i="79"/>
  <c r="I309" i="79"/>
  <c r="H309" i="79"/>
  <c r="G309" i="79"/>
  <c r="F309" i="79"/>
  <c r="E309" i="79"/>
  <c r="M308" i="79"/>
  <c r="L308" i="79"/>
  <c r="K308" i="79"/>
  <c r="J308" i="79"/>
  <c r="I308" i="79"/>
  <c r="H308" i="79"/>
  <c r="G308" i="79"/>
  <c r="F308" i="79"/>
  <c r="E308" i="79"/>
  <c r="M305" i="79"/>
  <c r="L305" i="79"/>
  <c r="K305" i="79"/>
  <c r="J305" i="79"/>
  <c r="I305" i="79"/>
  <c r="H305" i="79"/>
  <c r="G305" i="79"/>
  <c r="F305" i="79"/>
  <c r="E305" i="79"/>
  <c r="M304" i="79"/>
  <c r="L304" i="79"/>
  <c r="K304" i="79"/>
  <c r="J304" i="79"/>
  <c r="I304" i="79"/>
  <c r="H304" i="79"/>
  <c r="G304" i="79"/>
  <c r="F304" i="79"/>
  <c r="E304" i="79"/>
  <c r="E306" i="79" s="1"/>
  <c r="M302" i="79"/>
  <c r="L302" i="79"/>
  <c r="K302" i="79"/>
  <c r="J302" i="79"/>
  <c r="I302" i="79"/>
  <c r="H302" i="79"/>
  <c r="G302" i="79"/>
  <c r="F302" i="79"/>
  <c r="E302" i="79"/>
  <c r="M301" i="79"/>
  <c r="L301" i="79"/>
  <c r="K301" i="79"/>
  <c r="J301" i="79"/>
  <c r="I301" i="79"/>
  <c r="H301" i="79"/>
  <c r="G301" i="79"/>
  <c r="F301" i="79"/>
  <c r="E301" i="79"/>
  <c r="M298" i="79"/>
  <c r="L298" i="79"/>
  <c r="K298" i="79"/>
  <c r="J298" i="79"/>
  <c r="I298" i="79"/>
  <c r="H298" i="79"/>
  <c r="G298" i="79"/>
  <c r="F298" i="79"/>
  <c r="E298" i="79"/>
  <c r="M297" i="79"/>
  <c r="L297" i="79"/>
  <c r="K297" i="79"/>
  <c r="J297" i="79"/>
  <c r="I297" i="79"/>
  <c r="H297" i="79"/>
  <c r="G297" i="79"/>
  <c r="F297" i="79"/>
  <c r="E297" i="79"/>
  <c r="M295" i="79"/>
  <c r="L295" i="79"/>
  <c r="K295" i="79"/>
  <c r="J295" i="79"/>
  <c r="I295" i="79"/>
  <c r="H295" i="79"/>
  <c r="G295" i="79"/>
  <c r="F295" i="79"/>
  <c r="E295" i="79"/>
  <c r="M294" i="79"/>
  <c r="L294" i="79"/>
  <c r="K294" i="79"/>
  <c r="J294" i="79"/>
  <c r="I294" i="79"/>
  <c r="H294" i="79"/>
  <c r="G294" i="79"/>
  <c r="F294" i="79"/>
  <c r="E294" i="79"/>
  <c r="M292" i="79"/>
  <c r="L292" i="79"/>
  <c r="K292" i="79"/>
  <c r="J292" i="79"/>
  <c r="I292" i="79"/>
  <c r="H292" i="79"/>
  <c r="G292" i="79"/>
  <c r="F292" i="79"/>
  <c r="E292" i="79"/>
  <c r="M291" i="79"/>
  <c r="L291" i="79"/>
  <c r="K291" i="79"/>
  <c r="J291" i="79"/>
  <c r="I291" i="79"/>
  <c r="H291" i="79"/>
  <c r="G291" i="79"/>
  <c r="F291" i="79"/>
  <c r="E291" i="79"/>
  <c r="M289" i="79"/>
  <c r="L289" i="79"/>
  <c r="K289" i="79"/>
  <c r="J289" i="79"/>
  <c r="I289" i="79"/>
  <c r="H289" i="79"/>
  <c r="G289" i="79"/>
  <c r="F289" i="79"/>
  <c r="E289" i="79"/>
  <c r="M288" i="79"/>
  <c r="L288" i="79"/>
  <c r="K288" i="79"/>
  <c r="J288" i="79"/>
  <c r="I288" i="79"/>
  <c r="H288" i="79"/>
  <c r="G288" i="79"/>
  <c r="F288" i="79"/>
  <c r="E288" i="79"/>
  <c r="M284" i="79"/>
  <c r="L284" i="79"/>
  <c r="K284" i="79"/>
  <c r="J284" i="79"/>
  <c r="I284" i="79"/>
  <c r="H284" i="79"/>
  <c r="G284" i="79"/>
  <c r="F284" i="79"/>
  <c r="E284" i="79"/>
  <c r="M283" i="79"/>
  <c r="L283" i="79"/>
  <c r="K283" i="79"/>
  <c r="J283" i="79"/>
  <c r="I283" i="79"/>
  <c r="H283" i="79"/>
  <c r="G283" i="79"/>
  <c r="F283" i="79"/>
  <c r="E283" i="79"/>
  <c r="M281" i="79"/>
  <c r="L281" i="79"/>
  <c r="K281" i="79"/>
  <c r="J281" i="79"/>
  <c r="I281" i="79"/>
  <c r="H281" i="79"/>
  <c r="G281" i="79"/>
  <c r="F281" i="79"/>
  <c r="E281" i="79"/>
  <c r="M280" i="79"/>
  <c r="L280" i="79"/>
  <c r="K280" i="79"/>
  <c r="J280" i="79"/>
  <c r="I280" i="79"/>
  <c r="H280" i="79"/>
  <c r="G280" i="79"/>
  <c r="F280" i="79"/>
  <c r="E280" i="79"/>
  <c r="M278" i="79"/>
  <c r="L278" i="79"/>
  <c r="K278" i="79"/>
  <c r="J278" i="79"/>
  <c r="I278" i="79"/>
  <c r="H278" i="79"/>
  <c r="G278" i="79"/>
  <c r="F278" i="79"/>
  <c r="E278" i="79"/>
  <c r="M277" i="79"/>
  <c r="L277" i="79"/>
  <c r="K277" i="79"/>
  <c r="J277" i="79"/>
  <c r="I277" i="79"/>
  <c r="H277" i="79"/>
  <c r="G277" i="79"/>
  <c r="F277" i="79"/>
  <c r="E277" i="79"/>
  <c r="M275" i="79"/>
  <c r="L275" i="79"/>
  <c r="K275" i="79"/>
  <c r="J275" i="79"/>
  <c r="I275" i="79"/>
  <c r="H275" i="79"/>
  <c r="G275" i="79"/>
  <c r="F275" i="79"/>
  <c r="E275" i="79"/>
  <c r="M274" i="79"/>
  <c r="L274" i="79"/>
  <c r="K274" i="79"/>
  <c r="J274" i="79"/>
  <c r="I274" i="79"/>
  <c r="H274" i="79"/>
  <c r="G274" i="79"/>
  <c r="F274" i="79"/>
  <c r="E274" i="79"/>
  <c r="M271" i="79"/>
  <c r="L271" i="79"/>
  <c r="K271" i="79"/>
  <c r="J271" i="79"/>
  <c r="I271" i="79"/>
  <c r="H271" i="79"/>
  <c r="G271" i="79"/>
  <c r="F271" i="79"/>
  <c r="E271" i="79"/>
  <c r="M270" i="79"/>
  <c r="L270" i="79"/>
  <c r="K270" i="79"/>
  <c r="J270" i="79"/>
  <c r="I270" i="79"/>
  <c r="H270" i="79"/>
  <c r="G270" i="79"/>
  <c r="F270" i="79"/>
  <c r="E270" i="79"/>
  <c r="M268" i="79"/>
  <c r="L268" i="79"/>
  <c r="K268" i="79"/>
  <c r="J268" i="79"/>
  <c r="I268" i="79"/>
  <c r="H268" i="79"/>
  <c r="G268" i="79"/>
  <c r="F268" i="79"/>
  <c r="E268" i="79"/>
  <c r="M267" i="79"/>
  <c r="L267" i="79"/>
  <c r="K267" i="79"/>
  <c r="J267" i="79"/>
  <c r="I267" i="79"/>
  <c r="H267" i="79"/>
  <c r="G267" i="79"/>
  <c r="F267" i="79"/>
  <c r="E267" i="79"/>
  <c r="M264" i="79"/>
  <c r="L264" i="79"/>
  <c r="K264" i="79"/>
  <c r="J264" i="79"/>
  <c r="I264" i="79"/>
  <c r="H264" i="79"/>
  <c r="G264" i="79"/>
  <c r="F264" i="79"/>
  <c r="E264" i="79"/>
  <c r="M263" i="79"/>
  <c r="L263" i="79"/>
  <c r="K263" i="79"/>
  <c r="J263" i="79"/>
  <c r="I263" i="79"/>
  <c r="H263" i="79"/>
  <c r="G263" i="79"/>
  <c r="F263" i="79"/>
  <c r="E263" i="79"/>
  <c r="M260" i="79"/>
  <c r="L260" i="79"/>
  <c r="K260" i="79"/>
  <c r="J260" i="79"/>
  <c r="I260" i="79"/>
  <c r="H260" i="79"/>
  <c r="G260" i="79"/>
  <c r="F260" i="79"/>
  <c r="E260" i="79"/>
  <c r="M259" i="79"/>
  <c r="L259" i="79"/>
  <c r="K259" i="79"/>
  <c r="J259" i="79"/>
  <c r="I259" i="79"/>
  <c r="H259" i="79"/>
  <c r="G259" i="79"/>
  <c r="F259" i="79"/>
  <c r="E259" i="79"/>
  <c r="M257" i="79"/>
  <c r="L257" i="79"/>
  <c r="K257" i="79"/>
  <c r="J257" i="79"/>
  <c r="I257" i="79"/>
  <c r="H257" i="79"/>
  <c r="G257" i="79"/>
  <c r="F257" i="79"/>
  <c r="E257" i="79"/>
  <c r="M256" i="79"/>
  <c r="L256" i="79"/>
  <c r="K256" i="79"/>
  <c r="J256" i="79"/>
  <c r="I256" i="79"/>
  <c r="H256" i="79"/>
  <c r="G256" i="79"/>
  <c r="F256" i="79"/>
  <c r="E256" i="79"/>
  <c r="M254" i="79"/>
  <c r="L254" i="79"/>
  <c r="K254" i="79"/>
  <c r="J254" i="79"/>
  <c r="I254" i="79"/>
  <c r="H254" i="79"/>
  <c r="G254" i="79"/>
  <c r="F254" i="79"/>
  <c r="E254" i="79"/>
  <c r="M253" i="79"/>
  <c r="L253" i="79"/>
  <c r="K253" i="79"/>
  <c r="J253" i="79"/>
  <c r="I253" i="79"/>
  <c r="H253" i="79"/>
  <c r="G253" i="79"/>
  <c r="F253" i="79"/>
  <c r="E253" i="79"/>
  <c r="M250" i="79"/>
  <c r="L250" i="79"/>
  <c r="K250" i="79"/>
  <c r="J250" i="79"/>
  <c r="I250" i="79"/>
  <c r="H250" i="79"/>
  <c r="G250" i="79"/>
  <c r="F250" i="79"/>
  <c r="E250" i="79"/>
  <c r="M249" i="79"/>
  <c r="L249" i="79"/>
  <c r="K249" i="79"/>
  <c r="J249" i="79"/>
  <c r="I249" i="79"/>
  <c r="H249" i="79"/>
  <c r="G249" i="79"/>
  <c r="F249" i="79"/>
  <c r="E249" i="79"/>
  <c r="M247" i="79"/>
  <c r="L247" i="79"/>
  <c r="K247" i="79"/>
  <c r="J247" i="79"/>
  <c r="I247" i="79"/>
  <c r="H247" i="79"/>
  <c r="G247" i="79"/>
  <c r="F247" i="79"/>
  <c r="E247" i="79"/>
  <c r="M246" i="79"/>
  <c r="L246" i="79"/>
  <c r="K246" i="79"/>
  <c r="J246" i="79"/>
  <c r="I246" i="79"/>
  <c r="H246" i="79"/>
  <c r="G246" i="79"/>
  <c r="F246" i="79"/>
  <c r="E246" i="79"/>
  <c r="M244" i="79"/>
  <c r="L244" i="79"/>
  <c r="K244" i="79"/>
  <c r="J244" i="79"/>
  <c r="I244" i="79"/>
  <c r="H244" i="79"/>
  <c r="G244" i="79"/>
  <c r="F244" i="79"/>
  <c r="E244" i="79"/>
  <c r="M243" i="79"/>
  <c r="L243" i="79"/>
  <c r="K243" i="79"/>
  <c r="J243" i="79"/>
  <c r="I243" i="79"/>
  <c r="H243" i="79"/>
  <c r="G243" i="79"/>
  <c r="F243" i="79"/>
  <c r="E243" i="79"/>
  <c r="M241" i="79"/>
  <c r="L241" i="79"/>
  <c r="K241" i="79"/>
  <c r="J241" i="79"/>
  <c r="I241" i="79"/>
  <c r="H241" i="79"/>
  <c r="G241" i="79"/>
  <c r="F241" i="79"/>
  <c r="E241" i="79"/>
  <c r="M240" i="79"/>
  <c r="L240" i="79"/>
  <c r="K240" i="79"/>
  <c r="J240" i="79"/>
  <c r="I240" i="79"/>
  <c r="H240" i="79"/>
  <c r="G240" i="79"/>
  <c r="F240" i="79"/>
  <c r="E240" i="79"/>
  <c r="M238" i="79"/>
  <c r="L238" i="79"/>
  <c r="K238" i="79"/>
  <c r="J238" i="79"/>
  <c r="I238" i="79"/>
  <c r="H238" i="79"/>
  <c r="G238" i="79"/>
  <c r="F238" i="79"/>
  <c r="E238" i="79"/>
  <c r="M237" i="79"/>
  <c r="L237" i="79"/>
  <c r="K237" i="79"/>
  <c r="J237" i="79"/>
  <c r="I237" i="79"/>
  <c r="H237" i="79"/>
  <c r="G237" i="79"/>
  <c r="F237" i="79"/>
  <c r="E237" i="79"/>
  <c r="M234" i="79"/>
  <c r="L234" i="79"/>
  <c r="K234" i="79"/>
  <c r="J234" i="79"/>
  <c r="I234" i="79"/>
  <c r="H234" i="79"/>
  <c r="G234" i="79"/>
  <c r="F234" i="79"/>
  <c r="E234" i="79"/>
  <c r="M233" i="79"/>
  <c r="L233" i="79"/>
  <c r="K233" i="79"/>
  <c r="J233" i="79"/>
  <c r="I233" i="79"/>
  <c r="H233" i="79"/>
  <c r="G233" i="79"/>
  <c r="F233" i="79"/>
  <c r="E233" i="79"/>
  <c r="M231" i="79"/>
  <c r="L231" i="79"/>
  <c r="K231" i="79"/>
  <c r="J231" i="79"/>
  <c r="I231" i="79"/>
  <c r="H231" i="79"/>
  <c r="G231" i="79"/>
  <c r="F231" i="79"/>
  <c r="E231" i="79"/>
  <c r="M230" i="79"/>
  <c r="L230" i="79"/>
  <c r="K230" i="79"/>
  <c r="J230" i="79"/>
  <c r="I230" i="79"/>
  <c r="H230" i="79"/>
  <c r="G230" i="79"/>
  <c r="F230" i="79"/>
  <c r="E230" i="79"/>
  <c r="M228" i="79"/>
  <c r="L228" i="79"/>
  <c r="K228" i="79"/>
  <c r="J228" i="79"/>
  <c r="I228" i="79"/>
  <c r="H228" i="79"/>
  <c r="G228" i="79"/>
  <c r="F228" i="79"/>
  <c r="E228" i="79"/>
  <c r="M227" i="79"/>
  <c r="L227" i="79"/>
  <c r="K227" i="79"/>
  <c r="J227" i="79"/>
  <c r="I227" i="79"/>
  <c r="H227" i="79"/>
  <c r="G227" i="79"/>
  <c r="F227" i="79"/>
  <c r="E227" i="79"/>
  <c r="M225" i="79"/>
  <c r="L225" i="79"/>
  <c r="K225" i="79"/>
  <c r="J225" i="79"/>
  <c r="I225" i="79"/>
  <c r="H225" i="79"/>
  <c r="G225" i="79"/>
  <c r="F225" i="79"/>
  <c r="E225" i="79"/>
  <c r="M224" i="79"/>
  <c r="L224" i="79"/>
  <c r="K224" i="79"/>
  <c r="J224" i="79"/>
  <c r="I224" i="79"/>
  <c r="H224" i="79"/>
  <c r="G224" i="79"/>
  <c r="F224" i="79"/>
  <c r="E224" i="79"/>
  <c r="Q221" i="79"/>
  <c r="R221" i="79"/>
  <c r="S221" i="79"/>
  <c r="T221" i="79"/>
  <c r="U221" i="79"/>
  <c r="V221" i="79"/>
  <c r="W221" i="79"/>
  <c r="X221" i="79"/>
  <c r="Q222" i="79"/>
  <c r="R222" i="79"/>
  <c r="S222" i="79"/>
  <c r="T222" i="79"/>
  <c r="U222" i="79"/>
  <c r="V222" i="79"/>
  <c r="W222" i="79"/>
  <c r="X222" i="79"/>
  <c r="P222" i="79"/>
  <c r="P221" i="79"/>
  <c r="F222" i="79"/>
  <c r="G222" i="79"/>
  <c r="H222" i="79"/>
  <c r="I222" i="79"/>
  <c r="J222" i="79"/>
  <c r="K222" i="79"/>
  <c r="L222" i="79"/>
  <c r="M222" i="79"/>
  <c r="E222" i="79"/>
  <c r="F221" i="79"/>
  <c r="G221" i="79"/>
  <c r="H221" i="79"/>
  <c r="I221" i="79"/>
  <c r="J221" i="79"/>
  <c r="K221" i="79"/>
  <c r="L221" i="79"/>
  <c r="M221" i="79"/>
  <c r="E221" i="79"/>
  <c r="Q38" i="79"/>
  <c r="R38" i="79"/>
  <c r="S38" i="79"/>
  <c r="T38" i="79"/>
  <c r="U38" i="79"/>
  <c r="V38" i="79"/>
  <c r="W38" i="79"/>
  <c r="X38" i="79"/>
  <c r="Q39" i="79"/>
  <c r="R39" i="79"/>
  <c r="S39" i="79"/>
  <c r="T39" i="79"/>
  <c r="U39" i="79"/>
  <c r="V39" i="79"/>
  <c r="W39" i="79"/>
  <c r="X39" i="79"/>
  <c r="Q41" i="79"/>
  <c r="R41" i="79"/>
  <c r="S41" i="79"/>
  <c r="T41" i="79"/>
  <c r="U41" i="79"/>
  <c r="V41" i="79"/>
  <c r="W41" i="79"/>
  <c r="X41" i="79"/>
  <c r="Q42" i="79"/>
  <c r="R42" i="79"/>
  <c r="S42" i="79"/>
  <c r="T42" i="79"/>
  <c r="U42" i="79"/>
  <c r="V42" i="79"/>
  <c r="W42" i="79"/>
  <c r="X42" i="79"/>
  <c r="Q44" i="79"/>
  <c r="R44" i="79"/>
  <c r="S44" i="79"/>
  <c r="T44" i="79"/>
  <c r="U44" i="79"/>
  <c r="V44" i="79"/>
  <c r="W44" i="79"/>
  <c r="X44" i="79"/>
  <c r="Q45" i="79"/>
  <c r="R45" i="79"/>
  <c r="S45" i="79"/>
  <c r="T45" i="79"/>
  <c r="U45" i="79"/>
  <c r="V45" i="79"/>
  <c r="W45" i="79"/>
  <c r="X45" i="79"/>
  <c r="Q47" i="79"/>
  <c r="R47" i="79"/>
  <c r="S47" i="79"/>
  <c r="T47" i="79"/>
  <c r="U47" i="79"/>
  <c r="V47" i="79"/>
  <c r="W47" i="79"/>
  <c r="X47" i="79"/>
  <c r="Q48" i="79"/>
  <c r="R48" i="79"/>
  <c r="S48" i="79"/>
  <c r="T48" i="79"/>
  <c r="U48" i="79"/>
  <c r="V48" i="79"/>
  <c r="W48" i="79"/>
  <c r="X48" i="79"/>
  <c r="Q50" i="79"/>
  <c r="R50" i="79"/>
  <c r="S50" i="79"/>
  <c r="T50" i="79"/>
  <c r="U50" i="79"/>
  <c r="V50" i="79"/>
  <c r="W50" i="79"/>
  <c r="X50" i="79"/>
  <c r="Q51" i="79"/>
  <c r="R51" i="79"/>
  <c r="S51" i="79"/>
  <c r="T51" i="79"/>
  <c r="U51" i="79"/>
  <c r="V51" i="79"/>
  <c r="W51" i="79"/>
  <c r="X51" i="79"/>
  <c r="Q54" i="79"/>
  <c r="R54" i="79"/>
  <c r="S54" i="79"/>
  <c r="T54" i="79"/>
  <c r="U54" i="79"/>
  <c r="V54" i="79"/>
  <c r="W54" i="79"/>
  <c r="X54" i="79"/>
  <c r="Q55" i="79"/>
  <c r="R55" i="79"/>
  <c r="S55" i="79"/>
  <c r="T55" i="79"/>
  <c r="U55" i="79"/>
  <c r="V55" i="79"/>
  <c r="W55" i="79"/>
  <c r="X55" i="79"/>
  <c r="Q57" i="79"/>
  <c r="R57" i="79"/>
  <c r="S57" i="79"/>
  <c r="T57" i="79"/>
  <c r="U57" i="79"/>
  <c r="V57" i="79"/>
  <c r="W57" i="79"/>
  <c r="X57" i="79"/>
  <c r="Q58" i="79"/>
  <c r="R58" i="79"/>
  <c r="S58" i="79"/>
  <c r="T58" i="79"/>
  <c r="U58" i="79"/>
  <c r="V58" i="79"/>
  <c r="W58" i="79"/>
  <c r="X58" i="79"/>
  <c r="Q60" i="79"/>
  <c r="R60" i="79"/>
  <c r="S60" i="79"/>
  <c r="T60" i="79"/>
  <c r="U60" i="79"/>
  <c r="V60" i="79"/>
  <c r="W60" i="79"/>
  <c r="X60" i="79"/>
  <c r="Q61" i="79"/>
  <c r="R61" i="79"/>
  <c r="S61" i="79"/>
  <c r="T61" i="79"/>
  <c r="U61" i="79"/>
  <c r="V61" i="79"/>
  <c r="W61" i="79"/>
  <c r="X61" i="79"/>
  <c r="Q63" i="79"/>
  <c r="R63" i="79"/>
  <c r="S63" i="79"/>
  <c r="T63" i="79"/>
  <c r="U63" i="79"/>
  <c r="V63" i="79"/>
  <c r="W63" i="79"/>
  <c r="X63" i="79"/>
  <c r="Q64" i="79"/>
  <c r="R64" i="79"/>
  <c r="S64" i="79"/>
  <c r="T64" i="79"/>
  <c r="U64" i="79"/>
  <c r="V64" i="79"/>
  <c r="W64" i="79"/>
  <c r="X64" i="79"/>
  <c r="Q66" i="79"/>
  <c r="R66" i="79"/>
  <c r="S66" i="79"/>
  <c r="T66" i="79"/>
  <c r="U66" i="79"/>
  <c r="V66" i="79"/>
  <c r="W66" i="79"/>
  <c r="X66" i="79"/>
  <c r="Q67" i="79"/>
  <c r="R67" i="79"/>
  <c r="S67" i="79"/>
  <c r="T67" i="79"/>
  <c r="U67" i="79"/>
  <c r="V67" i="79"/>
  <c r="W67" i="79"/>
  <c r="X67" i="79"/>
  <c r="Q70" i="79"/>
  <c r="R70" i="79"/>
  <c r="S70" i="79"/>
  <c r="T70" i="79"/>
  <c r="U70" i="79"/>
  <c r="V70" i="79"/>
  <c r="W70" i="79"/>
  <c r="X70" i="79"/>
  <c r="Q71" i="79"/>
  <c r="R71" i="79"/>
  <c r="S71" i="79"/>
  <c r="T71" i="79"/>
  <c r="U71" i="79"/>
  <c r="V71" i="79"/>
  <c r="W71" i="79"/>
  <c r="X71" i="79"/>
  <c r="Q73" i="79"/>
  <c r="R73" i="79"/>
  <c r="S73" i="79"/>
  <c r="T73" i="79"/>
  <c r="U73" i="79"/>
  <c r="V73" i="79"/>
  <c r="W73" i="79"/>
  <c r="X73" i="79"/>
  <c r="Q74" i="79"/>
  <c r="R74" i="79"/>
  <c r="S74" i="79"/>
  <c r="T74" i="79"/>
  <c r="U74" i="79"/>
  <c r="V74" i="79"/>
  <c r="W74" i="79"/>
  <c r="X74" i="79"/>
  <c r="Q76" i="79"/>
  <c r="R76" i="79"/>
  <c r="S76" i="79"/>
  <c r="T76" i="79"/>
  <c r="U76" i="79"/>
  <c r="V76" i="79"/>
  <c r="W76" i="79"/>
  <c r="X76" i="79"/>
  <c r="Q77" i="79"/>
  <c r="R77" i="79"/>
  <c r="S77" i="79"/>
  <c r="T77" i="79"/>
  <c r="U77" i="79"/>
  <c r="V77" i="79"/>
  <c r="W77" i="79"/>
  <c r="X77" i="79"/>
  <c r="Q80" i="79"/>
  <c r="R80" i="79"/>
  <c r="S80" i="79"/>
  <c r="T80" i="79"/>
  <c r="U80" i="79"/>
  <c r="V80" i="79"/>
  <c r="W80" i="79"/>
  <c r="X80" i="79"/>
  <c r="Q81" i="79"/>
  <c r="R81" i="79"/>
  <c r="S81" i="79"/>
  <c r="T81" i="79"/>
  <c r="U81" i="79"/>
  <c r="V81" i="79"/>
  <c r="W81" i="79"/>
  <c r="X81" i="79"/>
  <c r="Q84" i="79"/>
  <c r="R84" i="79"/>
  <c r="S84" i="79"/>
  <c r="T84" i="79"/>
  <c r="U84" i="79"/>
  <c r="V84" i="79"/>
  <c r="W84" i="79"/>
  <c r="X84" i="79"/>
  <c r="Q85" i="79"/>
  <c r="R85" i="79"/>
  <c r="S85" i="79"/>
  <c r="T85" i="79"/>
  <c r="U85" i="79"/>
  <c r="V85" i="79"/>
  <c r="W85" i="79"/>
  <c r="X85" i="79"/>
  <c r="Q87" i="79"/>
  <c r="R87" i="79"/>
  <c r="S87" i="79"/>
  <c r="T87" i="79"/>
  <c r="U87" i="79"/>
  <c r="V87" i="79"/>
  <c r="W87" i="79"/>
  <c r="X87" i="79"/>
  <c r="Q88" i="79"/>
  <c r="R88" i="79"/>
  <c r="S88" i="79"/>
  <c r="T88" i="79"/>
  <c r="U88" i="79"/>
  <c r="V88" i="79"/>
  <c r="W88" i="79"/>
  <c r="X88" i="79"/>
  <c r="Q91" i="79"/>
  <c r="R91" i="79"/>
  <c r="S91" i="79"/>
  <c r="T91" i="79"/>
  <c r="U91" i="79"/>
  <c r="V91" i="79"/>
  <c r="W91" i="79"/>
  <c r="X91" i="79"/>
  <c r="Q92" i="79"/>
  <c r="R92" i="79"/>
  <c r="S92" i="79"/>
  <c r="T92" i="79"/>
  <c r="U92" i="79"/>
  <c r="V92" i="79"/>
  <c r="W92" i="79"/>
  <c r="X92" i="79"/>
  <c r="Q94" i="79"/>
  <c r="R94" i="79"/>
  <c r="S94" i="79"/>
  <c r="T94" i="79"/>
  <c r="U94" i="79"/>
  <c r="V94" i="79"/>
  <c r="W94" i="79"/>
  <c r="X94" i="79"/>
  <c r="Q95" i="79"/>
  <c r="R95" i="79"/>
  <c r="S95" i="79"/>
  <c r="T95" i="79"/>
  <c r="U95" i="79"/>
  <c r="V95" i="79"/>
  <c r="W95" i="79"/>
  <c r="X95" i="79"/>
  <c r="Q97" i="79"/>
  <c r="R97" i="79"/>
  <c r="S97" i="79"/>
  <c r="T97" i="79"/>
  <c r="U97" i="79"/>
  <c r="V97" i="79"/>
  <c r="W97" i="79"/>
  <c r="X97" i="79"/>
  <c r="Q98" i="79"/>
  <c r="R98" i="79"/>
  <c r="S98" i="79"/>
  <c r="T98" i="79"/>
  <c r="U98" i="79"/>
  <c r="V98" i="79"/>
  <c r="W98" i="79"/>
  <c r="X98" i="79"/>
  <c r="Q100" i="79"/>
  <c r="R100" i="79"/>
  <c r="S100" i="79"/>
  <c r="T100" i="79"/>
  <c r="U100" i="79"/>
  <c r="V100" i="79"/>
  <c r="W100" i="79"/>
  <c r="X100" i="79"/>
  <c r="Q101" i="79"/>
  <c r="R101" i="79"/>
  <c r="S101" i="79"/>
  <c r="T101" i="79"/>
  <c r="U101" i="79"/>
  <c r="V101" i="79"/>
  <c r="W101" i="79"/>
  <c r="X101" i="79"/>
  <c r="Q105" i="79"/>
  <c r="R105" i="79"/>
  <c r="S105" i="79"/>
  <c r="T105" i="79"/>
  <c r="U105" i="79"/>
  <c r="V105" i="79"/>
  <c r="W105" i="79"/>
  <c r="X105" i="79"/>
  <c r="Q106" i="79"/>
  <c r="R106" i="79"/>
  <c r="S106" i="79"/>
  <c r="T106" i="79"/>
  <c r="U106" i="79"/>
  <c r="V106" i="79"/>
  <c r="W106" i="79"/>
  <c r="X106" i="79"/>
  <c r="Q108" i="79"/>
  <c r="R108" i="79"/>
  <c r="S108" i="79"/>
  <c r="T108" i="79"/>
  <c r="U108" i="79"/>
  <c r="V108" i="79"/>
  <c r="W108" i="79"/>
  <c r="X108" i="79"/>
  <c r="Q109" i="79"/>
  <c r="R109" i="79"/>
  <c r="S109" i="79"/>
  <c r="T109" i="79"/>
  <c r="U109" i="79"/>
  <c r="V109" i="79"/>
  <c r="W109" i="79"/>
  <c r="X109" i="79"/>
  <c r="Q111" i="79"/>
  <c r="R111" i="79"/>
  <c r="S111" i="79"/>
  <c r="T111" i="79"/>
  <c r="U111" i="79"/>
  <c r="V111" i="79"/>
  <c r="W111" i="79"/>
  <c r="X111" i="79"/>
  <c r="Q112" i="79"/>
  <c r="R112" i="79"/>
  <c r="S112" i="79"/>
  <c r="T112" i="79"/>
  <c r="U112" i="79"/>
  <c r="V112" i="79"/>
  <c r="W112" i="79"/>
  <c r="X112" i="79"/>
  <c r="Q114" i="79"/>
  <c r="R114" i="79"/>
  <c r="S114" i="79"/>
  <c r="T114" i="79"/>
  <c r="U114" i="79"/>
  <c r="V114" i="79"/>
  <c r="W114" i="79"/>
  <c r="X114" i="79"/>
  <c r="Q115" i="79"/>
  <c r="R115" i="79"/>
  <c r="S115" i="79"/>
  <c r="T115" i="79"/>
  <c r="U115" i="79"/>
  <c r="V115" i="79"/>
  <c r="W115" i="79"/>
  <c r="X115" i="79"/>
  <c r="Q118" i="79"/>
  <c r="R118" i="79"/>
  <c r="S118" i="79"/>
  <c r="T118" i="79"/>
  <c r="U118" i="79"/>
  <c r="V118" i="79"/>
  <c r="W118" i="79"/>
  <c r="X118" i="79"/>
  <c r="Q119" i="79"/>
  <c r="R119" i="79"/>
  <c r="S119" i="79"/>
  <c r="T119" i="79"/>
  <c r="U119" i="79"/>
  <c r="V119" i="79"/>
  <c r="W119" i="79"/>
  <c r="X119" i="79"/>
  <c r="Q121" i="79"/>
  <c r="R121" i="79"/>
  <c r="S121" i="79"/>
  <c r="T121" i="79"/>
  <c r="U121" i="79"/>
  <c r="V121" i="79"/>
  <c r="W121" i="79"/>
  <c r="X121" i="79"/>
  <c r="Q122" i="79"/>
  <c r="R122" i="79"/>
  <c r="S122" i="79"/>
  <c r="T122" i="79"/>
  <c r="U122" i="79"/>
  <c r="V122" i="79"/>
  <c r="W122" i="79"/>
  <c r="X122" i="79"/>
  <c r="Q124" i="79"/>
  <c r="R124" i="79"/>
  <c r="S124" i="79"/>
  <c r="T124" i="79"/>
  <c r="U124" i="79"/>
  <c r="V124" i="79"/>
  <c r="W124" i="79"/>
  <c r="X124" i="79"/>
  <c r="Q125" i="79"/>
  <c r="R125" i="79"/>
  <c r="S125" i="79"/>
  <c r="T125" i="79"/>
  <c r="U125" i="79"/>
  <c r="V125" i="79"/>
  <c r="W125" i="79"/>
  <c r="X125" i="79"/>
  <c r="Q127" i="79"/>
  <c r="R127" i="79"/>
  <c r="S127" i="79"/>
  <c r="T127" i="79"/>
  <c r="U127" i="79"/>
  <c r="V127" i="79"/>
  <c r="W127" i="79"/>
  <c r="X127" i="79"/>
  <c r="Q128" i="79"/>
  <c r="R128" i="79"/>
  <c r="S128" i="79"/>
  <c r="T128" i="79"/>
  <c r="U128" i="79"/>
  <c r="V128" i="79"/>
  <c r="W128" i="79"/>
  <c r="X128" i="79"/>
  <c r="Q130" i="79"/>
  <c r="R130" i="79"/>
  <c r="S130" i="79"/>
  <c r="T130" i="79"/>
  <c r="U130" i="79"/>
  <c r="V130" i="79"/>
  <c r="W130" i="79"/>
  <c r="X130" i="79"/>
  <c r="Q131" i="79"/>
  <c r="R131" i="79"/>
  <c r="S131" i="79"/>
  <c r="T131" i="79"/>
  <c r="U131" i="79"/>
  <c r="V131" i="79"/>
  <c r="W131" i="79"/>
  <c r="X131" i="79"/>
  <c r="Q133" i="79"/>
  <c r="R133" i="79"/>
  <c r="S133" i="79"/>
  <c r="T133" i="79"/>
  <c r="U133" i="79"/>
  <c r="V133" i="79"/>
  <c r="W133" i="79"/>
  <c r="X133" i="79"/>
  <c r="Q134" i="79"/>
  <c r="R134" i="79"/>
  <c r="S134" i="79"/>
  <c r="T134" i="79"/>
  <c r="U134" i="79"/>
  <c r="V134" i="79"/>
  <c r="W134" i="79"/>
  <c r="X134" i="79"/>
  <c r="Q136" i="79"/>
  <c r="R136" i="79"/>
  <c r="S136" i="79"/>
  <c r="T136" i="79"/>
  <c r="U136" i="79"/>
  <c r="V136" i="79"/>
  <c r="W136" i="79"/>
  <c r="X136" i="79"/>
  <c r="Q137" i="79"/>
  <c r="R137" i="79"/>
  <c r="S137" i="79"/>
  <c r="T137" i="79"/>
  <c r="U137" i="79"/>
  <c r="V137" i="79"/>
  <c r="W137" i="79"/>
  <c r="X137" i="79"/>
  <c r="Q139" i="79"/>
  <c r="R139" i="79"/>
  <c r="S139" i="79"/>
  <c r="T139" i="79"/>
  <c r="U139" i="79"/>
  <c r="V139" i="79"/>
  <c r="W139" i="79"/>
  <c r="X139" i="79"/>
  <c r="Q140" i="79"/>
  <c r="R140" i="79"/>
  <c r="S140" i="79"/>
  <c r="T140" i="79"/>
  <c r="U140" i="79"/>
  <c r="V140" i="79"/>
  <c r="W140" i="79"/>
  <c r="X140" i="79"/>
  <c r="Q143" i="79"/>
  <c r="R143" i="79"/>
  <c r="S143" i="79"/>
  <c r="T143" i="79"/>
  <c r="U143" i="79"/>
  <c r="V143" i="79"/>
  <c r="W143" i="79"/>
  <c r="X143" i="79"/>
  <c r="Q144" i="79"/>
  <c r="R144" i="79"/>
  <c r="S144" i="79"/>
  <c r="T144" i="79"/>
  <c r="U144" i="79"/>
  <c r="V144" i="79"/>
  <c r="W144" i="79"/>
  <c r="X144" i="79"/>
  <c r="Q146" i="79"/>
  <c r="R146" i="79"/>
  <c r="S146" i="79"/>
  <c r="T146" i="79"/>
  <c r="U146" i="79"/>
  <c r="V146" i="79"/>
  <c r="W146" i="79"/>
  <c r="X146" i="79"/>
  <c r="Q147" i="79"/>
  <c r="R147" i="79"/>
  <c r="S147" i="79"/>
  <c r="T147" i="79"/>
  <c r="U147" i="79"/>
  <c r="V147" i="79"/>
  <c r="W147" i="79"/>
  <c r="X147" i="79"/>
  <c r="Q149" i="79"/>
  <c r="R149" i="79"/>
  <c r="S149" i="79"/>
  <c r="T149" i="79"/>
  <c r="U149" i="79"/>
  <c r="V149" i="79"/>
  <c r="W149" i="79"/>
  <c r="X149" i="79"/>
  <c r="Q150" i="79"/>
  <c r="R150" i="79"/>
  <c r="S150" i="79"/>
  <c r="T150" i="79"/>
  <c r="U150" i="79"/>
  <c r="V150" i="79"/>
  <c r="W150" i="79"/>
  <c r="X150" i="79"/>
  <c r="Q153" i="79"/>
  <c r="R153" i="79"/>
  <c r="S153" i="79"/>
  <c r="T153" i="79"/>
  <c r="U153" i="79"/>
  <c r="V153" i="79"/>
  <c r="W153" i="79"/>
  <c r="X153" i="79"/>
  <c r="Q154" i="79"/>
  <c r="R154" i="79"/>
  <c r="S154" i="79"/>
  <c r="T154" i="79"/>
  <c r="U154" i="79"/>
  <c r="V154" i="79"/>
  <c r="W154" i="79"/>
  <c r="X154" i="79"/>
  <c r="Q156" i="79"/>
  <c r="R156" i="79"/>
  <c r="S156" i="79"/>
  <c r="T156" i="79"/>
  <c r="U156" i="79"/>
  <c r="V156" i="79"/>
  <c r="W156" i="79"/>
  <c r="X156" i="79"/>
  <c r="Q157" i="79"/>
  <c r="R157" i="79"/>
  <c r="S157" i="79"/>
  <c r="T157" i="79"/>
  <c r="U157" i="79"/>
  <c r="V157" i="79"/>
  <c r="W157" i="79"/>
  <c r="X157" i="79"/>
  <c r="Q159" i="79"/>
  <c r="R159" i="79"/>
  <c r="S159" i="79"/>
  <c r="T159" i="79"/>
  <c r="U159" i="79"/>
  <c r="V159" i="79"/>
  <c r="W159" i="79"/>
  <c r="X159" i="79"/>
  <c r="Q160" i="79"/>
  <c r="R160" i="79"/>
  <c r="S160" i="79"/>
  <c r="T160" i="79"/>
  <c r="U160" i="79"/>
  <c r="V160" i="79"/>
  <c r="W160" i="79"/>
  <c r="X160" i="79"/>
  <c r="Q162" i="79"/>
  <c r="R162" i="79"/>
  <c r="S162" i="79"/>
  <c r="T162" i="79"/>
  <c r="U162" i="79"/>
  <c r="V162" i="79"/>
  <c r="W162" i="79"/>
  <c r="X162" i="79"/>
  <c r="Q163" i="79"/>
  <c r="R163" i="79"/>
  <c r="S163" i="79"/>
  <c r="T163" i="79"/>
  <c r="U163" i="79"/>
  <c r="V163" i="79"/>
  <c r="W163" i="79"/>
  <c r="X163" i="79"/>
  <c r="Q165" i="79"/>
  <c r="R165" i="79"/>
  <c r="S165" i="79"/>
  <c r="T165" i="79"/>
  <c r="U165" i="79"/>
  <c r="V165" i="79"/>
  <c r="W165" i="79"/>
  <c r="X165" i="79"/>
  <c r="Q166" i="79"/>
  <c r="R166" i="79"/>
  <c r="S166" i="79"/>
  <c r="T166" i="79"/>
  <c r="U166" i="79"/>
  <c r="V166" i="79"/>
  <c r="W166" i="79"/>
  <c r="X166" i="79"/>
  <c r="Q168" i="79"/>
  <c r="R168" i="79"/>
  <c r="S168" i="79"/>
  <c r="T168" i="79"/>
  <c r="U168" i="79"/>
  <c r="V168" i="79"/>
  <c r="W168" i="79"/>
  <c r="X168" i="79"/>
  <c r="Q169" i="79"/>
  <c r="R169" i="79"/>
  <c r="S169" i="79"/>
  <c r="T169" i="79"/>
  <c r="U169" i="79"/>
  <c r="V169" i="79"/>
  <c r="W169" i="79"/>
  <c r="X169" i="79"/>
  <c r="Q171" i="79"/>
  <c r="R171" i="79"/>
  <c r="S171" i="79"/>
  <c r="T171" i="79"/>
  <c r="U171" i="79"/>
  <c r="V171" i="79"/>
  <c r="W171" i="79"/>
  <c r="X171" i="79"/>
  <c r="Q172" i="79"/>
  <c r="R172" i="79"/>
  <c r="S172" i="79"/>
  <c r="T172" i="79"/>
  <c r="U172" i="79"/>
  <c r="V172" i="79"/>
  <c r="W172" i="79"/>
  <c r="X172" i="79"/>
  <c r="Q174" i="79"/>
  <c r="R174" i="79"/>
  <c r="S174" i="79"/>
  <c r="T174" i="79"/>
  <c r="U174" i="79"/>
  <c r="V174" i="79"/>
  <c r="W174" i="79"/>
  <c r="X174" i="79"/>
  <c r="Q175" i="79"/>
  <c r="R175" i="79"/>
  <c r="S175" i="79"/>
  <c r="T175" i="79"/>
  <c r="U175" i="79"/>
  <c r="V175" i="79"/>
  <c r="W175" i="79"/>
  <c r="X175" i="79"/>
  <c r="Q177" i="79"/>
  <c r="R177" i="79"/>
  <c r="S177" i="79"/>
  <c r="T177" i="79"/>
  <c r="U177" i="79"/>
  <c r="V177" i="79"/>
  <c r="W177" i="79"/>
  <c r="X177" i="79"/>
  <c r="Q178" i="79"/>
  <c r="R178" i="79"/>
  <c r="S178" i="79"/>
  <c r="T178" i="79"/>
  <c r="U178" i="79"/>
  <c r="V178" i="79"/>
  <c r="W178" i="79"/>
  <c r="X178" i="79"/>
  <c r="Q180" i="79"/>
  <c r="R180" i="79"/>
  <c r="S180" i="79"/>
  <c r="T180" i="79"/>
  <c r="U180" i="79"/>
  <c r="V180" i="79"/>
  <c r="W180" i="79"/>
  <c r="X180" i="79"/>
  <c r="Q181" i="79"/>
  <c r="R181" i="79"/>
  <c r="S181" i="79"/>
  <c r="T181" i="79"/>
  <c r="U181" i="79"/>
  <c r="V181" i="79"/>
  <c r="W181" i="79"/>
  <c r="X181" i="79"/>
  <c r="Q183" i="79"/>
  <c r="R183" i="79"/>
  <c r="S183" i="79"/>
  <c r="T183" i="79"/>
  <c r="U183" i="79"/>
  <c r="V183" i="79"/>
  <c r="W183" i="79"/>
  <c r="X183" i="79"/>
  <c r="Q184" i="79"/>
  <c r="R184" i="79"/>
  <c r="S184" i="79"/>
  <c r="T184" i="79"/>
  <c r="U184" i="79"/>
  <c r="V184" i="79"/>
  <c r="W184" i="79"/>
  <c r="X184" i="79"/>
  <c r="Q186" i="79"/>
  <c r="R186" i="79"/>
  <c r="S186" i="79"/>
  <c r="T186" i="79"/>
  <c r="U186" i="79"/>
  <c r="V186" i="79"/>
  <c r="W186" i="79"/>
  <c r="X186" i="79"/>
  <c r="Q187" i="79"/>
  <c r="R187" i="79"/>
  <c r="S187" i="79"/>
  <c r="T187" i="79"/>
  <c r="U187" i="79"/>
  <c r="V187" i="79"/>
  <c r="W187" i="79"/>
  <c r="X187" i="79"/>
  <c r="Q189" i="79"/>
  <c r="R189" i="79"/>
  <c r="S189" i="79"/>
  <c r="T189" i="79"/>
  <c r="U189" i="79"/>
  <c r="V189" i="79"/>
  <c r="W189" i="79"/>
  <c r="X189" i="79"/>
  <c r="Q190" i="79"/>
  <c r="R190" i="79"/>
  <c r="S190" i="79"/>
  <c r="T190" i="79"/>
  <c r="U190" i="79"/>
  <c r="V190" i="79"/>
  <c r="W190" i="79"/>
  <c r="X190" i="79"/>
  <c r="Q192" i="79"/>
  <c r="R192" i="79"/>
  <c r="S192" i="79"/>
  <c r="T192" i="79"/>
  <c r="U192" i="79"/>
  <c r="V192" i="79"/>
  <c r="W192" i="79"/>
  <c r="X192" i="79"/>
  <c r="Q193" i="79"/>
  <c r="R193" i="79"/>
  <c r="S193" i="79"/>
  <c r="T193" i="79"/>
  <c r="U193" i="79"/>
  <c r="V193" i="79"/>
  <c r="W193" i="79"/>
  <c r="X193" i="79"/>
  <c r="P193" i="79"/>
  <c r="P192" i="79"/>
  <c r="P190" i="79"/>
  <c r="P189" i="79"/>
  <c r="P187" i="79"/>
  <c r="P186" i="79"/>
  <c r="P184" i="79"/>
  <c r="P183" i="79"/>
  <c r="P181" i="79"/>
  <c r="P180" i="79"/>
  <c r="P178" i="79"/>
  <c r="P177" i="79"/>
  <c r="P175" i="79"/>
  <c r="P174" i="79"/>
  <c r="P172" i="79"/>
  <c r="P171" i="79"/>
  <c r="P169" i="79"/>
  <c r="P168" i="79"/>
  <c r="P166" i="79"/>
  <c r="P165" i="79"/>
  <c r="P163" i="79"/>
  <c r="P162" i="79"/>
  <c r="P160" i="79"/>
  <c r="P159" i="79"/>
  <c r="P157" i="79"/>
  <c r="P156" i="79"/>
  <c r="P154" i="79"/>
  <c r="P153" i="79"/>
  <c r="P150" i="79"/>
  <c r="P149" i="79"/>
  <c r="P147" i="79"/>
  <c r="P146" i="79"/>
  <c r="P144" i="79"/>
  <c r="P143" i="79"/>
  <c r="P140" i="79"/>
  <c r="P139" i="79"/>
  <c r="P137" i="79"/>
  <c r="P136" i="79"/>
  <c r="P134" i="79"/>
  <c r="P133" i="79"/>
  <c r="P131" i="79"/>
  <c r="P130" i="79"/>
  <c r="P128" i="79"/>
  <c r="P127" i="79"/>
  <c r="P125" i="79"/>
  <c r="P124" i="79"/>
  <c r="P122" i="79"/>
  <c r="P121" i="79"/>
  <c r="P119" i="79"/>
  <c r="P118" i="79"/>
  <c r="P115" i="79"/>
  <c r="P114" i="79"/>
  <c r="P112" i="79"/>
  <c r="P111" i="79"/>
  <c r="P109" i="79"/>
  <c r="P108" i="79"/>
  <c r="P106" i="79"/>
  <c r="P105" i="79"/>
  <c r="P101" i="79"/>
  <c r="P100" i="79"/>
  <c r="P98" i="79"/>
  <c r="P97" i="79"/>
  <c r="P95" i="79"/>
  <c r="P94" i="79"/>
  <c r="P92" i="79"/>
  <c r="P91" i="79"/>
  <c r="P88" i="79"/>
  <c r="P87" i="79"/>
  <c r="P85" i="79"/>
  <c r="P84" i="79"/>
  <c r="P81" i="79"/>
  <c r="P80" i="79"/>
  <c r="P77" i="79"/>
  <c r="P76" i="79"/>
  <c r="P74" i="79"/>
  <c r="P73" i="79"/>
  <c r="P71" i="79"/>
  <c r="P70" i="79"/>
  <c r="P67" i="79"/>
  <c r="P66" i="79"/>
  <c r="P64" i="79"/>
  <c r="P63" i="79"/>
  <c r="P61" i="79"/>
  <c r="P60" i="79"/>
  <c r="P58" i="79"/>
  <c r="P57" i="79"/>
  <c r="P55" i="79"/>
  <c r="P54" i="79"/>
  <c r="P51" i="79"/>
  <c r="P50" i="79"/>
  <c r="P48" i="79"/>
  <c r="P47" i="79"/>
  <c r="P45" i="79"/>
  <c r="P44" i="79"/>
  <c r="P42" i="79"/>
  <c r="P41" i="79"/>
  <c r="P39" i="79"/>
  <c r="P38" i="79"/>
  <c r="F122" i="79"/>
  <c r="G122" i="79"/>
  <c r="H122" i="79"/>
  <c r="I122" i="79"/>
  <c r="J122" i="79"/>
  <c r="K122" i="79"/>
  <c r="L122" i="79"/>
  <c r="M122" i="79"/>
  <c r="E122" i="79"/>
  <c r="F61" i="79"/>
  <c r="G61" i="79"/>
  <c r="H61" i="79"/>
  <c r="I61" i="79"/>
  <c r="J61" i="79"/>
  <c r="K61" i="79"/>
  <c r="L61" i="79"/>
  <c r="M61" i="79"/>
  <c r="E61" i="79"/>
  <c r="F58" i="79"/>
  <c r="G58" i="79"/>
  <c r="H58" i="79"/>
  <c r="I58" i="79"/>
  <c r="J58" i="79"/>
  <c r="K58" i="79"/>
  <c r="L58" i="79"/>
  <c r="M58" i="79"/>
  <c r="E58" i="79"/>
  <c r="M193" i="79"/>
  <c r="L193" i="79"/>
  <c r="K193" i="79"/>
  <c r="J193" i="79"/>
  <c r="I193" i="79"/>
  <c r="H193" i="79"/>
  <c r="G193" i="79"/>
  <c r="F193" i="79"/>
  <c r="E193" i="79"/>
  <c r="M192" i="79"/>
  <c r="L192" i="79"/>
  <c r="K192" i="79"/>
  <c r="J192" i="79"/>
  <c r="I192" i="79"/>
  <c r="H192" i="79"/>
  <c r="G192" i="79"/>
  <c r="F192" i="79"/>
  <c r="E192" i="79"/>
  <c r="M190" i="79"/>
  <c r="L190" i="79"/>
  <c r="K190" i="79"/>
  <c r="J190" i="79"/>
  <c r="I190" i="79"/>
  <c r="H190" i="79"/>
  <c r="G190" i="79"/>
  <c r="F190" i="79"/>
  <c r="E190" i="79"/>
  <c r="M189" i="79"/>
  <c r="L189" i="79"/>
  <c r="K189" i="79"/>
  <c r="J189" i="79"/>
  <c r="I189" i="79"/>
  <c r="H189" i="79"/>
  <c r="G189" i="79"/>
  <c r="F189" i="79"/>
  <c r="E189" i="79"/>
  <c r="M187" i="79"/>
  <c r="L187" i="79"/>
  <c r="K187" i="79"/>
  <c r="J187" i="79"/>
  <c r="I187" i="79"/>
  <c r="H187" i="79"/>
  <c r="G187" i="79"/>
  <c r="F187" i="79"/>
  <c r="E187" i="79"/>
  <c r="M186" i="79"/>
  <c r="L186" i="79"/>
  <c r="K186" i="79"/>
  <c r="J186" i="79"/>
  <c r="I186" i="79"/>
  <c r="H186" i="79"/>
  <c r="G186" i="79"/>
  <c r="F186" i="79"/>
  <c r="E186" i="79"/>
  <c r="M184" i="79"/>
  <c r="L184" i="79"/>
  <c r="K184" i="79"/>
  <c r="J184" i="79"/>
  <c r="I184" i="79"/>
  <c r="H184" i="79"/>
  <c r="G184" i="79"/>
  <c r="F184" i="79"/>
  <c r="E184" i="79"/>
  <c r="M183" i="79"/>
  <c r="L183" i="79"/>
  <c r="K183" i="79"/>
  <c r="J183" i="79"/>
  <c r="I183" i="79"/>
  <c r="H183" i="79"/>
  <c r="G183" i="79"/>
  <c r="F183" i="79"/>
  <c r="E183" i="79"/>
  <c r="M181" i="79"/>
  <c r="L181" i="79"/>
  <c r="K181" i="79"/>
  <c r="J181" i="79"/>
  <c r="I181" i="79"/>
  <c r="H181" i="79"/>
  <c r="G181" i="79"/>
  <c r="F181" i="79"/>
  <c r="E181" i="79"/>
  <c r="M180" i="79"/>
  <c r="L180" i="79"/>
  <c r="K180" i="79"/>
  <c r="J180" i="79"/>
  <c r="I180" i="79"/>
  <c r="H180" i="79"/>
  <c r="G180" i="79"/>
  <c r="F180" i="79"/>
  <c r="E180" i="79"/>
  <c r="M178" i="79"/>
  <c r="L178" i="79"/>
  <c r="K178" i="79"/>
  <c r="J178" i="79"/>
  <c r="I178" i="79"/>
  <c r="H178" i="79"/>
  <c r="G178" i="79"/>
  <c r="F178" i="79"/>
  <c r="E178" i="79"/>
  <c r="M177" i="79"/>
  <c r="L177" i="79"/>
  <c r="K177" i="79"/>
  <c r="J177" i="79"/>
  <c r="I177" i="79"/>
  <c r="H177" i="79"/>
  <c r="G177" i="79"/>
  <c r="F177" i="79"/>
  <c r="E177" i="79"/>
  <c r="M175" i="79"/>
  <c r="L175" i="79"/>
  <c r="K175" i="79"/>
  <c r="J175" i="79"/>
  <c r="I175" i="79"/>
  <c r="H175" i="79"/>
  <c r="G175" i="79"/>
  <c r="F175" i="79"/>
  <c r="E175" i="79"/>
  <c r="M174" i="79"/>
  <c r="L174" i="79"/>
  <c r="K174" i="79"/>
  <c r="J174" i="79"/>
  <c r="I174" i="79"/>
  <c r="H174" i="79"/>
  <c r="G174" i="79"/>
  <c r="F174" i="79"/>
  <c r="E174" i="79"/>
  <c r="M172" i="79"/>
  <c r="L172" i="79"/>
  <c r="K172" i="79"/>
  <c r="J172" i="79"/>
  <c r="I172" i="79"/>
  <c r="H172" i="79"/>
  <c r="G172" i="79"/>
  <c r="F172" i="79"/>
  <c r="E172" i="79"/>
  <c r="M171" i="79"/>
  <c r="L171" i="79"/>
  <c r="K171" i="79"/>
  <c r="J171" i="79"/>
  <c r="I171" i="79"/>
  <c r="H171" i="79"/>
  <c r="G171" i="79"/>
  <c r="F171" i="79"/>
  <c r="E171" i="79"/>
  <c r="M169" i="79"/>
  <c r="L169" i="79"/>
  <c r="K169" i="79"/>
  <c r="J169" i="79"/>
  <c r="I169" i="79"/>
  <c r="H169" i="79"/>
  <c r="G169" i="79"/>
  <c r="F169" i="79"/>
  <c r="E169" i="79"/>
  <c r="M168" i="79"/>
  <c r="L168" i="79"/>
  <c r="K168" i="79"/>
  <c r="J168" i="79"/>
  <c r="I168" i="79"/>
  <c r="H168" i="79"/>
  <c r="G168" i="79"/>
  <c r="F168" i="79"/>
  <c r="E168" i="79"/>
  <c r="M166" i="79"/>
  <c r="L166" i="79"/>
  <c r="K166" i="79"/>
  <c r="J166" i="79"/>
  <c r="I166" i="79"/>
  <c r="H166" i="79"/>
  <c r="G166" i="79"/>
  <c r="F166" i="79"/>
  <c r="E166" i="79"/>
  <c r="M165" i="79"/>
  <c r="L165" i="79"/>
  <c r="K165" i="79"/>
  <c r="J165" i="79"/>
  <c r="I165" i="79"/>
  <c r="H165" i="79"/>
  <c r="G165" i="79"/>
  <c r="F165" i="79"/>
  <c r="E165" i="79"/>
  <c r="M163" i="79"/>
  <c r="L163" i="79"/>
  <c r="K163" i="79"/>
  <c r="J163" i="79"/>
  <c r="I163" i="79"/>
  <c r="H163" i="79"/>
  <c r="G163" i="79"/>
  <c r="F163" i="79"/>
  <c r="E163" i="79"/>
  <c r="M162" i="79"/>
  <c r="L162" i="79"/>
  <c r="K162" i="79"/>
  <c r="J162" i="79"/>
  <c r="I162" i="79"/>
  <c r="H162" i="79"/>
  <c r="G162" i="79"/>
  <c r="F162" i="79"/>
  <c r="E162" i="79"/>
  <c r="M160" i="79"/>
  <c r="L160" i="79"/>
  <c r="K160" i="79"/>
  <c r="J160" i="79"/>
  <c r="I160" i="79"/>
  <c r="H160" i="79"/>
  <c r="G160" i="79"/>
  <c r="F160" i="79"/>
  <c r="E160" i="79"/>
  <c r="M159" i="79"/>
  <c r="L159" i="79"/>
  <c r="K159" i="79"/>
  <c r="J159" i="79"/>
  <c r="I159" i="79"/>
  <c r="H159" i="79"/>
  <c r="G159" i="79"/>
  <c r="F159" i="79"/>
  <c r="E159" i="79"/>
  <c r="M157" i="79"/>
  <c r="L157" i="79"/>
  <c r="K157" i="79"/>
  <c r="J157" i="79"/>
  <c r="I157" i="79"/>
  <c r="H157" i="79"/>
  <c r="G157" i="79"/>
  <c r="F157" i="79"/>
  <c r="E157" i="79"/>
  <c r="M156" i="79"/>
  <c r="L156" i="79"/>
  <c r="K156" i="79"/>
  <c r="J156" i="79"/>
  <c r="I156" i="79"/>
  <c r="H156" i="79"/>
  <c r="G156" i="79"/>
  <c r="F156" i="79"/>
  <c r="E156" i="79"/>
  <c r="M154" i="79"/>
  <c r="L154" i="79"/>
  <c r="K154" i="79"/>
  <c r="J154" i="79"/>
  <c r="I154" i="79"/>
  <c r="H154" i="79"/>
  <c r="G154" i="79"/>
  <c r="F154" i="79"/>
  <c r="E154" i="79"/>
  <c r="M153" i="79"/>
  <c r="L153" i="79"/>
  <c r="K153" i="79"/>
  <c r="J153" i="79"/>
  <c r="I153" i="79"/>
  <c r="H153" i="79"/>
  <c r="G153" i="79"/>
  <c r="F153" i="79"/>
  <c r="E153" i="79"/>
  <c r="M150" i="79"/>
  <c r="L150" i="79"/>
  <c r="K150" i="79"/>
  <c r="J150" i="79"/>
  <c r="I150" i="79"/>
  <c r="H150" i="79"/>
  <c r="G150" i="79"/>
  <c r="F150" i="79"/>
  <c r="E150" i="79"/>
  <c r="M149" i="79"/>
  <c r="L149" i="79"/>
  <c r="K149" i="79"/>
  <c r="J149" i="79"/>
  <c r="I149" i="79"/>
  <c r="H149" i="79"/>
  <c r="G149" i="79"/>
  <c r="F149" i="79"/>
  <c r="E149" i="79"/>
  <c r="M147" i="79"/>
  <c r="L147" i="79"/>
  <c r="K147" i="79"/>
  <c r="J147" i="79"/>
  <c r="I147" i="79"/>
  <c r="H147" i="79"/>
  <c r="G147" i="79"/>
  <c r="F147" i="79"/>
  <c r="E147" i="79"/>
  <c r="M146" i="79"/>
  <c r="L146" i="79"/>
  <c r="K146" i="79"/>
  <c r="J146" i="79"/>
  <c r="I146" i="79"/>
  <c r="H146" i="79"/>
  <c r="G146" i="79"/>
  <c r="F146" i="79"/>
  <c r="E146" i="79"/>
  <c r="M144" i="79"/>
  <c r="L144" i="79"/>
  <c r="K144" i="79"/>
  <c r="J144" i="79"/>
  <c r="I144" i="79"/>
  <c r="H144" i="79"/>
  <c r="G144" i="79"/>
  <c r="F144" i="79"/>
  <c r="E144" i="79"/>
  <c r="M143" i="79"/>
  <c r="L143" i="79"/>
  <c r="K143" i="79"/>
  <c r="J143" i="79"/>
  <c r="I143" i="79"/>
  <c r="H143" i="79"/>
  <c r="G143" i="79"/>
  <c r="F143" i="79"/>
  <c r="E143" i="79"/>
  <c r="M140" i="79"/>
  <c r="L140" i="79"/>
  <c r="K140" i="79"/>
  <c r="J140" i="79"/>
  <c r="I140" i="79"/>
  <c r="H140" i="79"/>
  <c r="G140" i="79"/>
  <c r="F140" i="79"/>
  <c r="E140" i="79"/>
  <c r="M139" i="79"/>
  <c r="L139" i="79"/>
  <c r="K139" i="79"/>
  <c r="J139" i="79"/>
  <c r="I139" i="79"/>
  <c r="H139" i="79"/>
  <c r="G139" i="79"/>
  <c r="F139" i="79"/>
  <c r="E139" i="79"/>
  <c r="M137" i="79"/>
  <c r="L137" i="79"/>
  <c r="K137" i="79"/>
  <c r="J137" i="79"/>
  <c r="I137" i="79"/>
  <c r="H137" i="79"/>
  <c r="G137" i="79"/>
  <c r="F137" i="79"/>
  <c r="E137" i="79"/>
  <c r="M136" i="79"/>
  <c r="L136" i="79"/>
  <c r="K136" i="79"/>
  <c r="J136" i="79"/>
  <c r="I136" i="79"/>
  <c r="H136" i="79"/>
  <c r="G136" i="79"/>
  <c r="F136" i="79"/>
  <c r="E136" i="79"/>
  <c r="M134" i="79"/>
  <c r="L134" i="79"/>
  <c r="K134" i="79"/>
  <c r="J134" i="79"/>
  <c r="I134" i="79"/>
  <c r="H134" i="79"/>
  <c r="G134" i="79"/>
  <c r="F134" i="79"/>
  <c r="E134" i="79"/>
  <c r="M133" i="79"/>
  <c r="L133" i="79"/>
  <c r="K133" i="79"/>
  <c r="J133" i="79"/>
  <c r="I133" i="79"/>
  <c r="H133" i="79"/>
  <c r="G133" i="79"/>
  <c r="F133" i="79"/>
  <c r="E133" i="79"/>
  <c r="M131" i="79"/>
  <c r="L131" i="79"/>
  <c r="K131" i="79"/>
  <c r="J131" i="79"/>
  <c r="I131" i="79"/>
  <c r="H131" i="79"/>
  <c r="G131" i="79"/>
  <c r="F131" i="79"/>
  <c r="E131" i="79"/>
  <c r="M130" i="79"/>
  <c r="L130" i="79"/>
  <c r="K130" i="79"/>
  <c r="J130" i="79"/>
  <c r="I130" i="79"/>
  <c r="H130" i="79"/>
  <c r="G130" i="79"/>
  <c r="F130" i="79"/>
  <c r="E130" i="79"/>
  <c r="M128" i="79"/>
  <c r="L128" i="79"/>
  <c r="K128" i="79"/>
  <c r="J128" i="79"/>
  <c r="I128" i="79"/>
  <c r="H128" i="79"/>
  <c r="G128" i="79"/>
  <c r="F128" i="79"/>
  <c r="E128" i="79"/>
  <c r="M127" i="79"/>
  <c r="L127" i="79"/>
  <c r="K127" i="79"/>
  <c r="J127" i="79"/>
  <c r="I127" i="79"/>
  <c r="H127" i="79"/>
  <c r="G127" i="79"/>
  <c r="F127" i="79"/>
  <c r="E127" i="79"/>
  <c r="M125" i="79"/>
  <c r="L125" i="79"/>
  <c r="K125" i="79"/>
  <c r="J125" i="79"/>
  <c r="I125" i="79"/>
  <c r="H125" i="79"/>
  <c r="G125" i="79"/>
  <c r="F125" i="79"/>
  <c r="E125" i="79"/>
  <c r="M124" i="79"/>
  <c r="L124" i="79"/>
  <c r="K124" i="79"/>
  <c r="J124" i="79"/>
  <c r="I124" i="79"/>
  <c r="H124" i="79"/>
  <c r="G124" i="79"/>
  <c r="F124" i="79"/>
  <c r="E124" i="79"/>
  <c r="M121" i="79"/>
  <c r="L121" i="79"/>
  <c r="K121" i="79"/>
  <c r="J121" i="79"/>
  <c r="I121" i="79"/>
  <c r="H121" i="79"/>
  <c r="G121" i="79"/>
  <c r="F121" i="79"/>
  <c r="E121" i="79"/>
  <c r="M119" i="79"/>
  <c r="L119" i="79"/>
  <c r="K119" i="79"/>
  <c r="J119" i="79"/>
  <c r="I119" i="79"/>
  <c r="H119" i="79"/>
  <c r="G119" i="79"/>
  <c r="F119" i="79"/>
  <c r="E119" i="79"/>
  <c r="M118" i="79"/>
  <c r="L118" i="79"/>
  <c r="K118" i="79"/>
  <c r="J118" i="79"/>
  <c r="I118" i="79"/>
  <c r="H118" i="79"/>
  <c r="G118" i="79"/>
  <c r="F118" i="79"/>
  <c r="E118" i="79"/>
  <c r="M115" i="79"/>
  <c r="L115" i="79"/>
  <c r="K115" i="79"/>
  <c r="J115" i="79"/>
  <c r="I115" i="79"/>
  <c r="H115" i="79"/>
  <c r="G115" i="79"/>
  <c r="F115" i="79"/>
  <c r="E115" i="79"/>
  <c r="M114" i="79"/>
  <c r="L114" i="79"/>
  <c r="K114" i="79"/>
  <c r="J114" i="79"/>
  <c r="I114" i="79"/>
  <c r="H114" i="79"/>
  <c r="G114" i="79"/>
  <c r="F114" i="79"/>
  <c r="E114" i="79"/>
  <c r="M112" i="79"/>
  <c r="L112" i="79"/>
  <c r="K112" i="79"/>
  <c r="J112" i="79"/>
  <c r="I112" i="79"/>
  <c r="H112" i="79"/>
  <c r="G112" i="79"/>
  <c r="F112" i="79"/>
  <c r="E112" i="79"/>
  <c r="M111" i="79"/>
  <c r="L111" i="79"/>
  <c r="K111" i="79"/>
  <c r="J111" i="79"/>
  <c r="I111" i="79"/>
  <c r="H111" i="79"/>
  <c r="G111" i="79"/>
  <c r="F111" i="79"/>
  <c r="E111" i="79"/>
  <c r="M109" i="79"/>
  <c r="L109" i="79"/>
  <c r="K109" i="79"/>
  <c r="J109" i="79"/>
  <c r="I109" i="79"/>
  <c r="H109" i="79"/>
  <c r="G109" i="79"/>
  <c r="F109" i="79"/>
  <c r="E109" i="79"/>
  <c r="M108" i="79"/>
  <c r="L108" i="79"/>
  <c r="K108" i="79"/>
  <c r="J108" i="79"/>
  <c r="I108" i="79"/>
  <c r="H108" i="79"/>
  <c r="G108" i="79"/>
  <c r="F108" i="79"/>
  <c r="E108" i="79"/>
  <c r="M106" i="79"/>
  <c r="L106" i="79"/>
  <c r="K106" i="79"/>
  <c r="J106" i="79"/>
  <c r="I106" i="79"/>
  <c r="H106" i="79"/>
  <c r="G106" i="79"/>
  <c r="F106" i="79"/>
  <c r="E106" i="79"/>
  <c r="M105" i="79"/>
  <c r="L105" i="79"/>
  <c r="K105" i="79"/>
  <c r="J105" i="79"/>
  <c r="I105" i="79"/>
  <c r="H105" i="79"/>
  <c r="G105" i="79"/>
  <c r="F105" i="79"/>
  <c r="E105" i="79"/>
  <c r="M101" i="79"/>
  <c r="L101" i="79"/>
  <c r="K101" i="79"/>
  <c r="J101" i="79"/>
  <c r="I101" i="79"/>
  <c r="H101" i="79"/>
  <c r="G101" i="79"/>
  <c r="F101" i="79"/>
  <c r="E101" i="79"/>
  <c r="M100" i="79"/>
  <c r="L100" i="79"/>
  <c r="K100" i="79"/>
  <c r="J100" i="79"/>
  <c r="I100" i="79"/>
  <c r="H100" i="79"/>
  <c r="G100" i="79"/>
  <c r="F100" i="79"/>
  <c r="E100" i="79"/>
  <c r="M98" i="79"/>
  <c r="L98" i="79"/>
  <c r="K98" i="79"/>
  <c r="J98" i="79"/>
  <c r="I98" i="79"/>
  <c r="H98" i="79"/>
  <c r="G98" i="79"/>
  <c r="F98" i="79"/>
  <c r="E98" i="79"/>
  <c r="M97" i="79"/>
  <c r="L97" i="79"/>
  <c r="K97" i="79"/>
  <c r="J97" i="79"/>
  <c r="I97" i="79"/>
  <c r="H97" i="79"/>
  <c r="G97" i="79"/>
  <c r="F97" i="79"/>
  <c r="E97" i="79"/>
  <c r="M95" i="79"/>
  <c r="L95" i="79"/>
  <c r="K95" i="79"/>
  <c r="J95" i="79"/>
  <c r="I95" i="79"/>
  <c r="H95" i="79"/>
  <c r="G95" i="79"/>
  <c r="F95" i="79"/>
  <c r="E95" i="79"/>
  <c r="M94" i="79"/>
  <c r="L94" i="79"/>
  <c r="K94" i="79"/>
  <c r="J94" i="79"/>
  <c r="I94" i="79"/>
  <c r="H94" i="79"/>
  <c r="G94" i="79"/>
  <c r="F94" i="79"/>
  <c r="E94" i="79"/>
  <c r="M92" i="79"/>
  <c r="L92" i="79"/>
  <c r="K92" i="79"/>
  <c r="J92" i="79"/>
  <c r="I92" i="79"/>
  <c r="H92" i="79"/>
  <c r="G92" i="79"/>
  <c r="F92" i="79"/>
  <c r="E92" i="79"/>
  <c r="M91" i="79"/>
  <c r="L91" i="79"/>
  <c r="K91" i="79"/>
  <c r="J91" i="79"/>
  <c r="I91" i="79"/>
  <c r="H91" i="79"/>
  <c r="G91" i="79"/>
  <c r="F91" i="79"/>
  <c r="E91" i="79"/>
  <c r="M88" i="79"/>
  <c r="L88" i="79"/>
  <c r="K88" i="79"/>
  <c r="J88" i="79"/>
  <c r="I88" i="79"/>
  <c r="H88" i="79"/>
  <c r="G88" i="79"/>
  <c r="F88" i="79"/>
  <c r="E88" i="79"/>
  <c r="M87" i="79"/>
  <c r="L87" i="79"/>
  <c r="K87" i="79"/>
  <c r="J87" i="79"/>
  <c r="I87" i="79"/>
  <c r="H87" i="79"/>
  <c r="G87" i="79"/>
  <c r="F87" i="79"/>
  <c r="E87" i="79"/>
  <c r="M85" i="79"/>
  <c r="L85" i="79"/>
  <c r="K85" i="79"/>
  <c r="J85" i="79"/>
  <c r="I85" i="79"/>
  <c r="H85" i="79"/>
  <c r="G85" i="79"/>
  <c r="F85" i="79"/>
  <c r="E85" i="79"/>
  <c r="M84" i="79"/>
  <c r="L84" i="79"/>
  <c r="K84" i="79"/>
  <c r="J84" i="79"/>
  <c r="I84" i="79"/>
  <c r="H84" i="79"/>
  <c r="G84" i="79"/>
  <c r="F84" i="79"/>
  <c r="E84" i="79"/>
  <c r="M81" i="79"/>
  <c r="L81" i="79"/>
  <c r="K81" i="79"/>
  <c r="J81" i="79"/>
  <c r="I81" i="79"/>
  <c r="H81" i="79"/>
  <c r="G81" i="79"/>
  <c r="F81" i="79"/>
  <c r="E81" i="79"/>
  <c r="M80" i="79"/>
  <c r="L80" i="79"/>
  <c r="K80" i="79"/>
  <c r="J80" i="79"/>
  <c r="I80" i="79"/>
  <c r="H80" i="79"/>
  <c r="G80" i="79"/>
  <c r="F80" i="79"/>
  <c r="E80" i="79"/>
  <c r="M77" i="79"/>
  <c r="L77" i="79"/>
  <c r="K77" i="79"/>
  <c r="J77" i="79"/>
  <c r="I77" i="79"/>
  <c r="H77" i="79"/>
  <c r="G77" i="79"/>
  <c r="F77" i="79"/>
  <c r="E77" i="79"/>
  <c r="M76" i="79"/>
  <c r="L76" i="79"/>
  <c r="K76" i="79"/>
  <c r="J76" i="79"/>
  <c r="I76" i="79"/>
  <c r="H76" i="79"/>
  <c r="G76" i="79"/>
  <c r="F76" i="79"/>
  <c r="E76" i="79"/>
  <c r="M74" i="79"/>
  <c r="L74" i="79"/>
  <c r="K74" i="79"/>
  <c r="J74" i="79"/>
  <c r="I74" i="79"/>
  <c r="H74" i="79"/>
  <c r="G74" i="79"/>
  <c r="F74" i="79"/>
  <c r="E74" i="79"/>
  <c r="M73" i="79"/>
  <c r="L73" i="79"/>
  <c r="K73" i="79"/>
  <c r="J73" i="79"/>
  <c r="I73" i="79"/>
  <c r="H73" i="79"/>
  <c r="G73" i="79"/>
  <c r="F73" i="79"/>
  <c r="E73" i="79"/>
  <c r="M71" i="79"/>
  <c r="L71" i="79"/>
  <c r="K71" i="79"/>
  <c r="J71" i="79"/>
  <c r="I71" i="79"/>
  <c r="H71" i="79"/>
  <c r="G71" i="79"/>
  <c r="F71" i="79"/>
  <c r="E71" i="79"/>
  <c r="M70" i="79"/>
  <c r="L70" i="79"/>
  <c r="K70" i="79"/>
  <c r="J70" i="79"/>
  <c r="I70" i="79"/>
  <c r="H70" i="79"/>
  <c r="G70" i="79"/>
  <c r="F70" i="79"/>
  <c r="E70" i="79"/>
  <c r="M67" i="79"/>
  <c r="L67" i="79"/>
  <c r="K67" i="79"/>
  <c r="J67" i="79"/>
  <c r="I67" i="79"/>
  <c r="H67" i="79"/>
  <c r="G67" i="79"/>
  <c r="F67" i="79"/>
  <c r="E67" i="79"/>
  <c r="M66" i="79"/>
  <c r="L66" i="79"/>
  <c r="K66" i="79"/>
  <c r="J66" i="79"/>
  <c r="I66" i="79"/>
  <c r="H66" i="79"/>
  <c r="G66" i="79"/>
  <c r="F66" i="79"/>
  <c r="E66" i="79"/>
  <c r="M64" i="79"/>
  <c r="L64" i="79"/>
  <c r="K64" i="79"/>
  <c r="J64" i="79"/>
  <c r="I64" i="79"/>
  <c r="H64" i="79"/>
  <c r="G64" i="79"/>
  <c r="F64" i="79"/>
  <c r="E64" i="79"/>
  <c r="M63" i="79"/>
  <c r="L63" i="79"/>
  <c r="K63" i="79"/>
  <c r="J63" i="79"/>
  <c r="I63" i="79"/>
  <c r="H63" i="79"/>
  <c r="G63" i="79"/>
  <c r="F63" i="79"/>
  <c r="E63" i="79"/>
  <c r="M60" i="79"/>
  <c r="L60" i="79"/>
  <c r="K60" i="79"/>
  <c r="J60" i="79"/>
  <c r="I60" i="79"/>
  <c r="H60" i="79"/>
  <c r="G60" i="79"/>
  <c r="F60" i="79"/>
  <c r="E60" i="79"/>
  <c r="M57" i="79"/>
  <c r="L57" i="79"/>
  <c r="K57" i="79"/>
  <c r="J57" i="79"/>
  <c r="I57" i="79"/>
  <c r="H57" i="79"/>
  <c r="G57" i="79"/>
  <c r="F57" i="79"/>
  <c r="E57" i="79"/>
  <c r="M55" i="79"/>
  <c r="L55" i="79"/>
  <c r="K55" i="79"/>
  <c r="J55" i="79"/>
  <c r="I55" i="79"/>
  <c r="H55" i="79"/>
  <c r="G55" i="79"/>
  <c r="F55" i="79"/>
  <c r="E55" i="79"/>
  <c r="M54" i="79"/>
  <c r="L54" i="79"/>
  <c r="K54" i="79"/>
  <c r="J54" i="79"/>
  <c r="I54" i="79"/>
  <c r="H54" i="79"/>
  <c r="G54" i="79"/>
  <c r="F54" i="79"/>
  <c r="E54" i="79"/>
  <c r="M51" i="79"/>
  <c r="L51" i="79"/>
  <c r="K51" i="79"/>
  <c r="J51" i="79"/>
  <c r="I51" i="79"/>
  <c r="H51" i="79"/>
  <c r="G51" i="79"/>
  <c r="F51" i="79"/>
  <c r="E51" i="79"/>
  <c r="M50" i="79"/>
  <c r="L50" i="79"/>
  <c r="K50" i="79"/>
  <c r="J50" i="79"/>
  <c r="I50" i="79"/>
  <c r="H50" i="79"/>
  <c r="G50" i="79"/>
  <c r="F50" i="79"/>
  <c r="E50" i="79"/>
  <c r="M48" i="79"/>
  <c r="L48" i="79"/>
  <c r="K48" i="79"/>
  <c r="J48" i="79"/>
  <c r="I48" i="79"/>
  <c r="H48" i="79"/>
  <c r="G48" i="79"/>
  <c r="F48" i="79"/>
  <c r="E48" i="79"/>
  <c r="M47" i="79"/>
  <c r="L47" i="79"/>
  <c r="K47" i="79"/>
  <c r="J47" i="79"/>
  <c r="I47" i="79"/>
  <c r="H47" i="79"/>
  <c r="G47" i="79"/>
  <c r="F47" i="79"/>
  <c r="E47" i="79"/>
  <c r="M45" i="79"/>
  <c r="L45" i="79"/>
  <c r="K45" i="79"/>
  <c r="J45" i="79"/>
  <c r="I45" i="79"/>
  <c r="H45" i="79"/>
  <c r="G45" i="79"/>
  <c r="F45" i="79"/>
  <c r="E45" i="79"/>
  <c r="M44" i="79"/>
  <c r="L44" i="79"/>
  <c r="K44" i="79"/>
  <c r="J44" i="79"/>
  <c r="I44" i="79"/>
  <c r="H44" i="79"/>
  <c r="G44" i="79"/>
  <c r="F44" i="79"/>
  <c r="E44" i="79"/>
  <c r="M42" i="79"/>
  <c r="L42" i="79"/>
  <c r="K42" i="79"/>
  <c r="J42" i="79"/>
  <c r="I42" i="79"/>
  <c r="H42" i="79"/>
  <c r="G42" i="79"/>
  <c r="F42" i="79"/>
  <c r="E42" i="79"/>
  <c r="M41" i="79"/>
  <c r="L41" i="79"/>
  <c r="K41" i="79"/>
  <c r="J41" i="79"/>
  <c r="I41" i="79"/>
  <c r="H41" i="79"/>
  <c r="G41" i="79"/>
  <c r="F41" i="79"/>
  <c r="E41" i="79"/>
  <c r="F38" i="79"/>
  <c r="G38" i="79"/>
  <c r="H38" i="79"/>
  <c r="I38" i="79"/>
  <c r="J38" i="79"/>
  <c r="K38" i="79"/>
  <c r="L38" i="79"/>
  <c r="M38" i="79"/>
  <c r="F39" i="79"/>
  <c r="G39" i="79"/>
  <c r="H39" i="79"/>
  <c r="I39" i="79"/>
  <c r="J39" i="79"/>
  <c r="K39" i="79"/>
  <c r="L39" i="79"/>
  <c r="M39" i="79"/>
  <c r="E39" i="79"/>
  <c r="E38" i="79"/>
  <c r="S195" i="79"/>
  <c r="W195" i="79"/>
  <c r="AC451" i="46"/>
  <c r="AB451" i="46"/>
  <c r="AA451" i="46"/>
  <c r="AC448" i="46"/>
  <c r="AB448" i="46"/>
  <c r="AA448" i="46"/>
  <c r="AC445" i="46"/>
  <c r="AB445" i="46"/>
  <c r="AA445" i="46"/>
  <c r="AC436" i="46"/>
  <c r="AB436" i="46"/>
  <c r="AA436" i="46"/>
  <c r="X511" i="46"/>
  <c r="W511" i="46"/>
  <c r="V511" i="46"/>
  <c r="U511" i="46"/>
  <c r="T511" i="46"/>
  <c r="S511" i="46"/>
  <c r="R511" i="46"/>
  <c r="Q511" i="46"/>
  <c r="P511" i="46"/>
  <c r="X510" i="46"/>
  <c r="W510" i="46"/>
  <c r="V510" i="46"/>
  <c r="U510" i="46"/>
  <c r="T510" i="46"/>
  <c r="S510" i="46"/>
  <c r="R510" i="46"/>
  <c r="Q510" i="46"/>
  <c r="P510" i="46"/>
  <c r="X508" i="46"/>
  <c r="W508" i="46"/>
  <c r="V508" i="46"/>
  <c r="U508" i="46"/>
  <c r="T508" i="46"/>
  <c r="S508" i="46"/>
  <c r="R508" i="46"/>
  <c r="Q508" i="46"/>
  <c r="P508" i="46"/>
  <c r="X507" i="46"/>
  <c r="W507" i="46"/>
  <c r="V507" i="46"/>
  <c r="U507" i="46"/>
  <c r="T507" i="46"/>
  <c r="S507" i="46"/>
  <c r="R507" i="46"/>
  <c r="Q507" i="46"/>
  <c r="P507" i="46"/>
  <c r="X505" i="46"/>
  <c r="W505" i="46"/>
  <c r="V505" i="46"/>
  <c r="U505" i="46"/>
  <c r="T505" i="46"/>
  <c r="S505" i="46"/>
  <c r="R505" i="46"/>
  <c r="Q505" i="46"/>
  <c r="P505" i="46"/>
  <c r="X504" i="46"/>
  <c r="W504" i="46"/>
  <c r="V504" i="46"/>
  <c r="U504" i="46"/>
  <c r="T504" i="46"/>
  <c r="S504" i="46"/>
  <c r="R504" i="46"/>
  <c r="Q504" i="46"/>
  <c r="P504" i="46"/>
  <c r="X501" i="46"/>
  <c r="W501" i="46"/>
  <c r="V501" i="46"/>
  <c r="U501" i="46"/>
  <c r="T501" i="46"/>
  <c r="S501" i="46"/>
  <c r="R501" i="46"/>
  <c r="Q501" i="46"/>
  <c r="P501" i="46"/>
  <c r="X500" i="46"/>
  <c r="W500" i="46"/>
  <c r="V500" i="46"/>
  <c r="U500" i="46"/>
  <c r="T500" i="46"/>
  <c r="S500" i="46"/>
  <c r="R500" i="46"/>
  <c r="Q500" i="46"/>
  <c r="P500" i="46"/>
  <c r="X498" i="46"/>
  <c r="W498" i="46"/>
  <c r="V498" i="46"/>
  <c r="U498" i="46"/>
  <c r="T498" i="46"/>
  <c r="S498" i="46"/>
  <c r="R498" i="46"/>
  <c r="Q498" i="46"/>
  <c r="P498" i="46"/>
  <c r="X497" i="46"/>
  <c r="W497" i="46"/>
  <c r="V497" i="46"/>
  <c r="U497" i="46"/>
  <c r="T497" i="46"/>
  <c r="S497" i="46"/>
  <c r="R497" i="46"/>
  <c r="Q497" i="46"/>
  <c r="P497" i="46"/>
  <c r="X495" i="46"/>
  <c r="W495" i="46"/>
  <c r="V495" i="46"/>
  <c r="U495" i="46"/>
  <c r="T495" i="46"/>
  <c r="S495" i="46"/>
  <c r="R495" i="46"/>
  <c r="Q495" i="46"/>
  <c r="P495" i="46"/>
  <c r="X494" i="46"/>
  <c r="W494" i="46"/>
  <c r="V494" i="46"/>
  <c r="U494" i="46"/>
  <c r="T494" i="46"/>
  <c r="S494" i="46"/>
  <c r="R494" i="46"/>
  <c r="Q494" i="46"/>
  <c r="P494" i="46"/>
  <c r="X492" i="46"/>
  <c r="W492" i="46"/>
  <c r="V492" i="46"/>
  <c r="U492" i="46"/>
  <c r="T492" i="46"/>
  <c r="S492" i="46"/>
  <c r="R492" i="46"/>
  <c r="Q492" i="46"/>
  <c r="P492" i="46"/>
  <c r="X491" i="46"/>
  <c r="W491" i="46"/>
  <c r="V491" i="46"/>
  <c r="U491" i="46"/>
  <c r="T491" i="46"/>
  <c r="S491" i="46"/>
  <c r="R491" i="46"/>
  <c r="Q491" i="46"/>
  <c r="P491" i="46"/>
  <c r="X489" i="46"/>
  <c r="W489" i="46"/>
  <c r="V489" i="46"/>
  <c r="U489" i="46"/>
  <c r="T489" i="46"/>
  <c r="S489" i="46"/>
  <c r="R489" i="46"/>
  <c r="Q489" i="46"/>
  <c r="P489" i="46"/>
  <c r="X488" i="46"/>
  <c r="W488" i="46"/>
  <c r="V488" i="46"/>
  <c r="U488" i="46"/>
  <c r="T488" i="46"/>
  <c r="S488" i="46"/>
  <c r="R488" i="46"/>
  <c r="Q488" i="46"/>
  <c r="P488" i="46"/>
  <c r="X478" i="46"/>
  <c r="W478" i="46"/>
  <c r="V478" i="46"/>
  <c r="U478" i="46"/>
  <c r="T478" i="46"/>
  <c r="S478" i="46"/>
  <c r="R478" i="46"/>
  <c r="Q478" i="46"/>
  <c r="P478" i="46"/>
  <c r="X477" i="46"/>
  <c r="W477" i="46"/>
  <c r="V477" i="46"/>
  <c r="U477" i="46"/>
  <c r="T477" i="46"/>
  <c r="S477" i="46"/>
  <c r="R477" i="46"/>
  <c r="Q477" i="46"/>
  <c r="P477" i="46"/>
  <c r="X474" i="46"/>
  <c r="W474" i="46"/>
  <c r="V474" i="46"/>
  <c r="U474" i="46"/>
  <c r="T474" i="46"/>
  <c r="S474" i="46"/>
  <c r="R474" i="46"/>
  <c r="Q474" i="46"/>
  <c r="P474" i="46"/>
  <c r="X473" i="46"/>
  <c r="W473" i="46"/>
  <c r="V473" i="46"/>
  <c r="U473" i="46"/>
  <c r="T473" i="46"/>
  <c r="S473" i="46"/>
  <c r="R473" i="46"/>
  <c r="Q473" i="46"/>
  <c r="P473" i="46"/>
  <c r="X471" i="46"/>
  <c r="W471" i="46"/>
  <c r="V471" i="46"/>
  <c r="U471" i="46"/>
  <c r="T471" i="46"/>
  <c r="S471" i="46"/>
  <c r="R471" i="46"/>
  <c r="Q471" i="46"/>
  <c r="P471" i="46"/>
  <c r="X470" i="46"/>
  <c r="W470" i="46"/>
  <c r="V470" i="46"/>
  <c r="U470" i="46"/>
  <c r="T470" i="46"/>
  <c r="S470" i="46"/>
  <c r="R470" i="46"/>
  <c r="Q470" i="46"/>
  <c r="P470" i="46"/>
  <c r="X468" i="46"/>
  <c r="W468" i="46"/>
  <c r="V468" i="46"/>
  <c r="U468" i="46"/>
  <c r="T468" i="46"/>
  <c r="S468" i="46"/>
  <c r="R468" i="46"/>
  <c r="Q468" i="46"/>
  <c r="P468" i="46"/>
  <c r="X467" i="46"/>
  <c r="W467" i="46"/>
  <c r="V467" i="46"/>
  <c r="U467" i="46"/>
  <c r="T467" i="46"/>
  <c r="S467" i="46"/>
  <c r="R467" i="46"/>
  <c r="Q467" i="46"/>
  <c r="P467" i="46"/>
  <c r="X465" i="46"/>
  <c r="W465" i="46"/>
  <c r="V465" i="46"/>
  <c r="U465" i="46"/>
  <c r="T465" i="46"/>
  <c r="S465" i="46"/>
  <c r="R465" i="46"/>
  <c r="Q465" i="46"/>
  <c r="P465" i="46"/>
  <c r="X464" i="46"/>
  <c r="W464" i="46"/>
  <c r="V464" i="46"/>
  <c r="U464" i="46"/>
  <c r="T464" i="46"/>
  <c r="S464" i="46"/>
  <c r="R464" i="46"/>
  <c r="Q464" i="46"/>
  <c r="P464" i="46"/>
  <c r="X462" i="46"/>
  <c r="W462" i="46"/>
  <c r="V462" i="46"/>
  <c r="U462" i="46"/>
  <c r="T462" i="46"/>
  <c r="S462" i="46"/>
  <c r="R462" i="46"/>
  <c r="Q462" i="46"/>
  <c r="P462" i="46"/>
  <c r="X461" i="46"/>
  <c r="W461" i="46"/>
  <c r="V461" i="46"/>
  <c r="U461" i="46"/>
  <c r="T461" i="46"/>
  <c r="S461" i="46"/>
  <c r="R461" i="46"/>
  <c r="Q461" i="46"/>
  <c r="P461" i="46"/>
  <c r="X458" i="46"/>
  <c r="W458" i="46"/>
  <c r="V458" i="46"/>
  <c r="U458" i="46"/>
  <c r="T458" i="46"/>
  <c r="S458" i="46"/>
  <c r="R458" i="46"/>
  <c r="Q458" i="46"/>
  <c r="P458" i="46"/>
  <c r="X457" i="46"/>
  <c r="W457" i="46"/>
  <c r="V457" i="46"/>
  <c r="U457" i="46"/>
  <c r="T457" i="46"/>
  <c r="S457" i="46"/>
  <c r="R457" i="46"/>
  <c r="Q457" i="46"/>
  <c r="P457" i="46"/>
  <c r="X455" i="46"/>
  <c r="W455" i="46"/>
  <c r="V455" i="46"/>
  <c r="U455" i="46"/>
  <c r="T455" i="46"/>
  <c r="S455" i="46"/>
  <c r="R455" i="46"/>
  <c r="Q455" i="46"/>
  <c r="P455" i="46"/>
  <c r="X454" i="46"/>
  <c r="W454" i="46"/>
  <c r="V454" i="46"/>
  <c r="U454" i="46"/>
  <c r="T454" i="46"/>
  <c r="S454" i="46"/>
  <c r="R454" i="46"/>
  <c r="Q454" i="46"/>
  <c r="P454" i="46"/>
  <c r="X452" i="46"/>
  <c r="W452" i="46"/>
  <c r="V452" i="46"/>
  <c r="U452" i="46"/>
  <c r="T452" i="46"/>
  <c r="S452" i="46"/>
  <c r="R452" i="46"/>
  <c r="Q452" i="46"/>
  <c r="P452" i="46"/>
  <c r="X451" i="46"/>
  <c r="W451" i="46"/>
  <c r="V451" i="46"/>
  <c r="U451" i="46"/>
  <c r="T451" i="46"/>
  <c r="S451" i="46"/>
  <c r="R451" i="46"/>
  <c r="Q451" i="46"/>
  <c r="P451" i="46"/>
  <c r="X449" i="46"/>
  <c r="W449" i="46"/>
  <c r="V449" i="46"/>
  <c r="U449" i="46"/>
  <c r="T449" i="46"/>
  <c r="S449" i="46"/>
  <c r="R449" i="46"/>
  <c r="Q449" i="46"/>
  <c r="P449" i="46"/>
  <c r="X448" i="46"/>
  <c r="W448" i="46"/>
  <c r="V448" i="46"/>
  <c r="U448" i="46"/>
  <c r="T448" i="46"/>
  <c r="S448" i="46"/>
  <c r="R448" i="46"/>
  <c r="Q448" i="46"/>
  <c r="P448" i="46"/>
  <c r="X446" i="46"/>
  <c r="W446" i="46"/>
  <c r="V446" i="46"/>
  <c r="U446" i="46"/>
  <c r="T446" i="46"/>
  <c r="S446" i="46"/>
  <c r="R446" i="46"/>
  <c r="Q446" i="46"/>
  <c r="P446" i="46"/>
  <c r="X445" i="46"/>
  <c r="W445" i="46"/>
  <c r="V445" i="46"/>
  <c r="U445" i="46"/>
  <c r="T445" i="46"/>
  <c r="S445" i="46"/>
  <c r="R445" i="46"/>
  <c r="Q445" i="46"/>
  <c r="P445" i="46"/>
  <c r="X443" i="46"/>
  <c r="W443" i="46"/>
  <c r="V443" i="46"/>
  <c r="U443" i="46"/>
  <c r="T443" i="46"/>
  <c r="S443" i="46"/>
  <c r="R443" i="46"/>
  <c r="Q443" i="46"/>
  <c r="P443" i="46"/>
  <c r="X442" i="46"/>
  <c r="W442" i="46"/>
  <c r="V442" i="46"/>
  <c r="U442" i="46"/>
  <c r="T442" i="46"/>
  <c r="S442" i="46"/>
  <c r="R442" i="46"/>
  <c r="Q442" i="46"/>
  <c r="P442" i="46"/>
  <c r="X440" i="46"/>
  <c r="W440" i="46"/>
  <c r="V440" i="46"/>
  <c r="U440" i="46"/>
  <c r="T440" i="46"/>
  <c r="S440" i="46"/>
  <c r="R440" i="46"/>
  <c r="Q440" i="46"/>
  <c r="P440" i="46"/>
  <c r="X439" i="46"/>
  <c r="W439" i="46"/>
  <c r="V439" i="46"/>
  <c r="U439" i="46"/>
  <c r="T439" i="46"/>
  <c r="S439" i="46"/>
  <c r="R439" i="46"/>
  <c r="Q439" i="46"/>
  <c r="P439" i="46"/>
  <c r="X437" i="46"/>
  <c r="W437" i="46"/>
  <c r="V437" i="46"/>
  <c r="U437" i="46"/>
  <c r="T437" i="46"/>
  <c r="S437" i="46"/>
  <c r="R437" i="46"/>
  <c r="Q437" i="46"/>
  <c r="P437" i="46"/>
  <c r="X436" i="46"/>
  <c r="W436" i="46"/>
  <c r="V436" i="46"/>
  <c r="U436" i="46"/>
  <c r="T436" i="46"/>
  <c r="S436" i="46"/>
  <c r="R436" i="46"/>
  <c r="Q436" i="46"/>
  <c r="P436" i="46"/>
  <c r="X433" i="46"/>
  <c r="W433" i="46"/>
  <c r="V433" i="46"/>
  <c r="U433" i="46"/>
  <c r="T433" i="46"/>
  <c r="S433" i="46"/>
  <c r="R433" i="46"/>
  <c r="Q433" i="46"/>
  <c r="P433" i="46"/>
  <c r="X432" i="46"/>
  <c r="W432" i="46"/>
  <c r="V432" i="46"/>
  <c r="U432" i="46"/>
  <c r="T432" i="46"/>
  <c r="S432" i="46"/>
  <c r="R432" i="46"/>
  <c r="Q432" i="46"/>
  <c r="P432" i="46"/>
  <c r="X430" i="46"/>
  <c r="W430" i="46"/>
  <c r="V430" i="46"/>
  <c r="U430" i="46"/>
  <c r="T430" i="46"/>
  <c r="S430" i="46"/>
  <c r="R430" i="46"/>
  <c r="Q430" i="46"/>
  <c r="P430" i="46"/>
  <c r="X429" i="46"/>
  <c r="W429" i="46"/>
  <c r="V429" i="46"/>
  <c r="U429" i="46"/>
  <c r="T429" i="46"/>
  <c r="S429" i="46"/>
  <c r="R429" i="46"/>
  <c r="Q429" i="46"/>
  <c r="P429" i="46"/>
  <c r="X427" i="46"/>
  <c r="W427" i="46"/>
  <c r="V427" i="46"/>
  <c r="U427" i="46"/>
  <c r="T427" i="46"/>
  <c r="S427" i="46"/>
  <c r="R427" i="46"/>
  <c r="Q427" i="46"/>
  <c r="P427" i="46"/>
  <c r="X426" i="46"/>
  <c r="W426" i="46"/>
  <c r="V426" i="46"/>
  <c r="U426" i="46"/>
  <c r="T426" i="46"/>
  <c r="S426" i="46"/>
  <c r="R426" i="46"/>
  <c r="Q426" i="46"/>
  <c r="P426" i="46"/>
  <c r="X424" i="46"/>
  <c r="W424" i="46"/>
  <c r="V424" i="46"/>
  <c r="U424" i="46"/>
  <c r="T424" i="46"/>
  <c r="S424" i="46"/>
  <c r="R424" i="46"/>
  <c r="Q424" i="46"/>
  <c r="P424" i="46"/>
  <c r="X423" i="46"/>
  <c r="W423" i="46"/>
  <c r="V423" i="46"/>
  <c r="U423" i="46"/>
  <c r="T423" i="46"/>
  <c r="S423" i="46"/>
  <c r="R423" i="46"/>
  <c r="Q423" i="46"/>
  <c r="P423" i="46"/>
  <c r="X421" i="46"/>
  <c r="W421" i="46"/>
  <c r="V421" i="46"/>
  <c r="U421" i="46"/>
  <c r="T421" i="46"/>
  <c r="S421" i="46"/>
  <c r="R421" i="46"/>
  <c r="Q421" i="46"/>
  <c r="P421" i="46"/>
  <c r="X420" i="46"/>
  <c r="W420" i="46"/>
  <c r="V420" i="46"/>
  <c r="U420" i="46"/>
  <c r="T420" i="46"/>
  <c r="S420" i="46"/>
  <c r="R420" i="46"/>
  <c r="Q420" i="46"/>
  <c r="P420" i="46"/>
  <c r="X418" i="46"/>
  <c r="W418" i="46"/>
  <c r="V418" i="46"/>
  <c r="U418" i="46"/>
  <c r="T418" i="46"/>
  <c r="S418" i="46"/>
  <c r="R418" i="46"/>
  <c r="Q418" i="46"/>
  <c r="P418" i="46"/>
  <c r="X417" i="46"/>
  <c r="W417" i="46"/>
  <c r="V417" i="46"/>
  <c r="U417" i="46"/>
  <c r="T417" i="46"/>
  <c r="S417" i="46"/>
  <c r="R417" i="46"/>
  <c r="Q417" i="46"/>
  <c r="P417" i="46"/>
  <c r="X415" i="46"/>
  <c r="W415" i="46"/>
  <c r="V415" i="46"/>
  <c r="U415" i="46"/>
  <c r="T415" i="46"/>
  <c r="S415" i="46"/>
  <c r="R415" i="46"/>
  <c r="Q415" i="46"/>
  <c r="P415" i="46"/>
  <c r="X414" i="46"/>
  <c r="W414" i="46"/>
  <c r="V414" i="46"/>
  <c r="U414" i="46"/>
  <c r="T414" i="46"/>
  <c r="S414" i="46"/>
  <c r="R414" i="46"/>
  <c r="Q414" i="46"/>
  <c r="P414" i="46"/>
  <c r="X412" i="46"/>
  <c r="W412" i="46"/>
  <c r="V412" i="46"/>
  <c r="U412" i="46"/>
  <c r="T412" i="46"/>
  <c r="S412" i="46"/>
  <c r="R412" i="46"/>
  <c r="Q412" i="46"/>
  <c r="P412" i="46"/>
  <c r="X411" i="46"/>
  <c r="W411" i="46"/>
  <c r="V411" i="46"/>
  <c r="U411" i="46"/>
  <c r="T411" i="46"/>
  <c r="S411" i="46"/>
  <c r="R411" i="46"/>
  <c r="Q411" i="46"/>
  <c r="P411" i="46"/>
  <c r="Q409" i="46"/>
  <c r="R409" i="46"/>
  <c r="S409" i="46"/>
  <c r="T409" i="46"/>
  <c r="U409" i="46"/>
  <c r="V409" i="46"/>
  <c r="W409" i="46"/>
  <c r="X409" i="46"/>
  <c r="P409" i="46"/>
  <c r="Q408" i="46"/>
  <c r="R408" i="46"/>
  <c r="S408" i="46"/>
  <c r="T408" i="46"/>
  <c r="U408" i="46"/>
  <c r="V408" i="46"/>
  <c r="W408" i="46"/>
  <c r="X408" i="46"/>
  <c r="P408" i="46"/>
  <c r="M511" i="46"/>
  <c r="L511" i="46"/>
  <c r="K511" i="46"/>
  <c r="J511" i="46"/>
  <c r="I511" i="46"/>
  <c r="H511" i="46"/>
  <c r="G511" i="46"/>
  <c r="F511" i="46"/>
  <c r="E511" i="46"/>
  <c r="M510" i="46"/>
  <c r="L510" i="46"/>
  <c r="K510" i="46"/>
  <c r="J510" i="46"/>
  <c r="I510" i="46"/>
  <c r="H510" i="46"/>
  <c r="G510" i="46"/>
  <c r="F510" i="46"/>
  <c r="E510" i="46"/>
  <c r="M508" i="46"/>
  <c r="L508" i="46"/>
  <c r="K508" i="46"/>
  <c r="J508" i="46"/>
  <c r="I508" i="46"/>
  <c r="H508" i="46"/>
  <c r="G508" i="46"/>
  <c r="F508" i="46"/>
  <c r="E508" i="46"/>
  <c r="M507" i="46"/>
  <c r="L507" i="46"/>
  <c r="K507" i="46"/>
  <c r="J507" i="46"/>
  <c r="I507" i="46"/>
  <c r="H507" i="46"/>
  <c r="G507" i="46"/>
  <c r="F507" i="46"/>
  <c r="E507" i="46"/>
  <c r="M505" i="46"/>
  <c r="L505" i="46"/>
  <c r="K505" i="46"/>
  <c r="J505" i="46"/>
  <c r="I505" i="46"/>
  <c r="H505" i="46"/>
  <c r="G505" i="46"/>
  <c r="F505" i="46"/>
  <c r="E505" i="46"/>
  <c r="M504" i="46"/>
  <c r="L504" i="46"/>
  <c r="K504" i="46"/>
  <c r="J504" i="46"/>
  <c r="I504" i="46"/>
  <c r="H504" i="46"/>
  <c r="G504" i="46"/>
  <c r="F504" i="46"/>
  <c r="E504" i="46"/>
  <c r="M501" i="46"/>
  <c r="L501" i="46"/>
  <c r="K501" i="46"/>
  <c r="J501" i="46"/>
  <c r="I501" i="46"/>
  <c r="H501" i="46"/>
  <c r="G501" i="46"/>
  <c r="F501" i="46"/>
  <c r="E501" i="46"/>
  <c r="M500" i="46"/>
  <c r="L500" i="46"/>
  <c r="K500" i="46"/>
  <c r="J500" i="46"/>
  <c r="I500" i="46"/>
  <c r="H500" i="46"/>
  <c r="G500" i="46"/>
  <c r="F500" i="46"/>
  <c r="E500" i="46"/>
  <c r="M498" i="46"/>
  <c r="L498" i="46"/>
  <c r="K498" i="46"/>
  <c r="J498" i="46"/>
  <c r="I498" i="46"/>
  <c r="H498" i="46"/>
  <c r="G498" i="46"/>
  <c r="F498" i="46"/>
  <c r="E498" i="46"/>
  <c r="M497" i="46"/>
  <c r="L497" i="46"/>
  <c r="K497" i="46"/>
  <c r="J497" i="46"/>
  <c r="I497" i="46"/>
  <c r="H497" i="46"/>
  <c r="G497" i="46"/>
  <c r="F497" i="46"/>
  <c r="E497" i="46"/>
  <c r="M495" i="46"/>
  <c r="L495" i="46"/>
  <c r="K495" i="46"/>
  <c r="J495" i="46"/>
  <c r="I495" i="46"/>
  <c r="H495" i="46"/>
  <c r="G495" i="46"/>
  <c r="F495" i="46"/>
  <c r="E495" i="46"/>
  <c r="M494" i="46"/>
  <c r="L494" i="46"/>
  <c r="K494" i="46"/>
  <c r="J494" i="46"/>
  <c r="I494" i="46"/>
  <c r="H494" i="46"/>
  <c r="G494" i="46"/>
  <c r="F494" i="46"/>
  <c r="E494" i="46"/>
  <c r="M492" i="46"/>
  <c r="L492" i="46"/>
  <c r="K492" i="46"/>
  <c r="J492" i="46"/>
  <c r="I492" i="46"/>
  <c r="H492" i="46"/>
  <c r="G492" i="46"/>
  <c r="F492" i="46"/>
  <c r="E492" i="46"/>
  <c r="M491" i="46"/>
  <c r="L491" i="46"/>
  <c r="K491" i="46"/>
  <c r="J491" i="46"/>
  <c r="I491" i="46"/>
  <c r="H491" i="46"/>
  <c r="G491" i="46"/>
  <c r="F491" i="46"/>
  <c r="E491" i="46"/>
  <c r="M489" i="46"/>
  <c r="L489" i="46"/>
  <c r="K489" i="46"/>
  <c r="J489" i="46"/>
  <c r="I489" i="46"/>
  <c r="H489" i="46"/>
  <c r="G489" i="46"/>
  <c r="F489" i="46"/>
  <c r="E489" i="46"/>
  <c r="M488" i="46"/>
  <c r="L488" i="46"/>
  <c r="K488" i="46"/>
  <c r="J488" i="46"/>
  <c r="I488" i="46"/>
  <c r="H488" i="46"/>
  <c r="G488" i="46"/>
  <c r="F488" i="46"/>
  <c r="E488" i="46"/>
  <c r="M478" i="46"/>
  <c r="L478" i="46"/>
  <c r="K478" i="46"/>
  <c r="J478" i="46"/>
  <c r="I478" i="46"/>
  <c r="H478" i="46"/>
  <c r="G478" i="46"/>
  <c r="F478" i="46"/>
  <c r="E478" i="46"/>
  <c r="M477" i="46"/>
  <c r="L477" i="46"/>
  <c r="K477" i="46"/>
  <c r="J477" i="46"/>
  <c r="I477" i="46"/>
  <c r="H477" i="46"/>
  <c r="G477" i="46"/>
  <c r="F477" i="46"/>
  <c r="E477" i="46"/>
  <c r="M474" i="46"/>
  <c r="L474" i="46"/>
  <c r="K474" i="46"/>
  <c r="J474" i="46"/>
  <c r="I474" i="46"/>
  <c r="H474" i="46"/>
  <c r="G474" i="46"/>
  <c r="F474" i="46"/>
  <c r="E474" i="46"/>
  <c r="M473" i="46"/>
  <c r="L473" i="46"/>
  <c r="K473" i="46"/>
  <c r="J473" i="46"/>
  <c r="I473" i="46"/>
  <c r="H473" i="46"/>
  <c r="G473" i="46"/>
  <c r="F473" i="46"/>
  <c r="E473" i="46"/>
  <c r="M471" i="46"/>
  <c r="L471" i="46"/>
  <c r="K471" i="46"/>
  <c r="J471" i="46"/>
  <c r="I471" i="46"/>
  <c r="H471" i="46"/>
  <c r="G471" i="46"/>
  <c r="F471" i="46"/>
  <c r="E471" i="46"/>
  <c r="M470" i="46"/>
  <c r="L470" i="46"/>
  <c r="K470" i="46"/>
  <c r="J470" i="46"/>
  <c r="I470" i="46"/>
  <c r="H470" i="46"/>
  <c r="G470" i="46"/>
  <c r="F470" i="46"/>
  <c r="E470" i="46"/>
  <c r="M468" i="46"/>
  <c r="L468" i="46"/>
  <c r="K468" i="46"/>
  <c r="J468" i="46"/>
  <c r="I468" i="46"/>
  <c r="H468" i="46"/>
  <c r="G468" i="46"/>
  <c r="F468" i="46"/>
  <c r="E468" i="46"/>
  <c r="M467" i="46"/>
  <c r="L467" i="46"/>
  <c r="K467" i="46"/>
  <c r="J467" i="46"/>
  <c r="I467" i="46"/>
  <c r="H467" i="46"/>
  <c r="G467" i="46"/>
  <c r="F467" i="46"/>
  <c r="E467" i="46"/>
  <c r="M465" i="46"/>
  <c r="L465" i="46"/>
  <c r="K465" i="46"/>
  <c r="J465" i="46"/>
  <c r="I465" i="46"/>
  <c r="H465" i="46"/>
  <c r="G465" i="46"/>
  <c r="F465" i="46"/>
  <c r="E465" i="46"/>
  <c r="M464" i="46"/>
  <c r="L464" i="46"/>
  <c r="K464" i="46"/>
  <c r="J464" i="46"/>
  <c r="I464" i="46"/>
  <c r="H464" i="46"/>
  <c r="G464" i="46"/>
  <c r="F464" i="46"/>
  <c r="E464" i="46"/>
  <c r="M462" i="46"/>
  <c r="L462" i="46"/>
  <c r="K462" i="46"/>
  <c r="J462" i="46"/>
  <c r="I462" i="46"/>
  <c r="H462" i="46"/>
  <c r="G462" i="46"/>
  <c r="F462" i="46"/>
  <c r="E462" i="46"/>
  <c r="M461" i="46"/>
  <c r="L461" i="46"/>
  <c r="K461" i="46"/>
  <c r="J461" i="46"/>
  <c r="I461" i="46"/>
  <c r="H461" i="46"/>
  <c r="G461" i="46"/>
  <c r="F461" i="46"/>
  <c r="E461" i="46"/>
  <c r="M458" i="46"/>
  <c r="L458" i="46"/>
  <c r="K458" i="46"/>
  <c r="J458" i="46"/>
  <c r="I458" i="46"/>
  <c r="H458" i="46"/>
  <c r="G458" i="46"/>
  <c r="F458" i="46"/>
  <c r="E458" i="46"/>
  <c r="M457" i="46"/>
  <c r="L457" i="46"/>
  <c r="K457" i="46"/>
  <c r="J457" i="46"/>
  <c r="I457" i="46"/>
  <c r="H457" i="46"/>
  <c r="G457" i="46"/>
  <c r="F457" i="46"/>
  <c r="E457" i="46"/>
  <c r="M455" i="46"/>
  <c r="L455" i="46"/>
  <c r="K455" i="46"/>
  <c r="J455" i="46"/>
  <c r="I455" i="46"/>
  <c r="H455" i="46"/>
  <c r="G455" i="46"/>
  <c r="F455" i="46"/>
  <c r="E455" i="46"/>
  <c r="M454" i="46"/>
  <c r="L454" i="46"/>
  <c r="K454" i="46"/>
  <c r="J454" i="46"/>
  <c r="I454" i="46"/>
  <c r="H454" i="46"/>
  <c r="G454" i="46"/>
  <c r="F454" i="46"/>
  <c r="E454" i="46"/>
  <c r="M452" i="46"/>
  <c r="L452" i="46"/>
  <c r="K452" i="46"/>
  <c r="J452" i="46"/>
  <c r="I452" i="46"/>
  <c r="H452" i="46"/>
  <c r="G452" i="46"/>
  <c r="F452" i="46"/>
  <c r="E452" i="46"/>
  <c r="M451" i="46"/>
  <c r="L451" i="46"/>
  <c r="K451" i="46"/>
  <c r="J451" i="46"/>
  <c r="I451" i="46"/>
  <c r="H451" i="46"/>
  <c r="G451" i="46"/>
  <c r="F451" i="46"/>
  <c r="E451" i="46"/>
  <c r="M449" i="46"/>
  <c r="L449" i="46"/>
  <c r="K449" i="46"/>
  <c r="J449" i="46"/>
  <c r="I449" i="46"/>
  <c r="H449" i="46"/>
  <c r="G449" i="46"/>
  <c r="F449" i="46"/>
  <c r="E449" i="46"/>
  <c r="M448" i="46"/>
  <c r="L448" i="46"/>
  <c r="K448" i="46"/>
  <c r="J448" i="46"/>
  <c r="I448" i="46"/>
  <c r="H448" i="46"/>
  <c r="G448" i="46"/>
  <c r="F448" i="46"/>
  <c r="E448" i="46"/>
  <c r="M446" i="46"/>
  <c r="L446" i="46"/>
  <c r="K446" i="46"/>
  <c r="J446" i="46"/>
  <c r="I446" i="46"/>
  <c r="H446" i="46"/>
  <c r="G446" i="46"/>
  <c r="F446" i="46"/>
  <c r="E446" i="46"/>
  <c r="M445" i="46"/>
  <c r="L445" i="46"/>
  <c r="K445" i="46"/>
  <c r="J445" i="46"/>
  <c r="I445" i="46"/>
  <c r="H445" i="46"/>
  <c r="G445" i="46"/>
  <c r="F445" i="46"/>
  <c r="E445" i="46"/>
  <c r="M443" i="46"/>
  <c r="L443" i="46"/>
  <c r="K443" i="46"/>
  <c r="J443" i="46"/>
  <c r="I443" i="46"/>
  <c r="H443" i="46"/>
  <c r="G443" i="46"/>
  <c r="F443" i="46"/>
  <c r="E443" i="46"/>
  <c r="M442" i="46"/>
  <c r="L442" i="46"/>
  <c r="K442" i="46"/>
  <c r="J442" i="46"/>
  <c r="I442" i="46"/>
  <c r="H442" i="46"/>
  <c r="G442" i="46"/>
  <c r="F442" i="46"/>
  <c r="E442" i="46"/>
  <c r="M440" i="46"/>
  <c r="L440" i="46"/>
  <c r="K440" i="46"/>
  <c r="J440" i="46"/>
  <c r="I440" i="46"/>
  <c r="H440" i="46"/>
  <c r="G440" i="46"/>
  <c r="F440" i="46"/>
  <c r="E440" i="46"/>
  <c r="M439" i="46"/>
  <c r="L439" i="46"/>
  <c r="K439" i="46"/>
  <c r="J439" i="46"/>
  <c r="I439" i="46"/>
  <c r="H439" i="46"/>
  <c r="G439" i="46"/>
  <c r="F439" i="46"/>
  <c r="E439" i="46"/>
  <c r="M437" i="46"/>
  <c r="L437" i="46"/>
  <c r="K437" i="46"/>
  <c r="J437" i="46"/>
  <c r="I437" i="46"/>
  <c r="H437" i="46"/>
  <c r="G437" i="46"/>
  <c r="F437" i="46"/>
  <c r="E437" i="46"/>
  <c r="M436" i="46"/>
  <c r="L436" i="46"/>
  <c r="K436" i="46"/>
  <c r="J436" i="46"/>
  <c r="I436" i="46"/>
  <c r="H436" i="46"/>
  <c r="G436" i="46"/>
  <c r="F436" i="46"/>
  <c r="E436" i="46"/>
  <c r="M433" i="46"/>
  <c r="L433" i="46"/>
  <c r="K433" i="46"/>
  <c r="J433" i="46"/>
  <c r="I433" i="46"/>
  <c r="H433" i="46"/>
  <c r="G433" i="46"/>
  <c r="F433" i="46"/>
  <c r="E433" i="46"/>
  <c r="M432" i="46"/>
  <c r="L432" i="46"/>
  <c r="K432" i="46"/>
  <c r="J432" i="46"/>
  <c r="I432" i="46"/>
  <c r="H432" i="46"/>
  <c r="G432" i="46"/>
  <c r="F432" i="46"/>
  <c r="E432" i="46"/>
  <c r="M430" i="46"/>
  <c r="L430" i="46"/>
  <c r="K430" i="46"/>
  <c r="J430" i="46"/>
  <c r="I430" i="46"/>
  <c r="H430" i="46"/>
  <c r="G430" i="46"/>
  <c r="F430" i="46"/>
  <c r="E430" i="46"/>
  <c r="M429" i="46"/>
  <c r="L429" i="46"/>
  <c r="K429" i="46"/>
  <c r="J429" i="46"/>
  <c r="I429" i="46"/>
  <c r="H429" i="46"/>
  <c r="G429" i="46"/>
  <c r="F429" i="46"/>
  <c r="E429" i="46"/>
  <c r="M427" i="46"/>
  <c r="L427" i="46"/>
  <c r="K427" i="46"/>
  <c r="J427" i="46"/>
  <c r="I427" i="46"/>
  <c r="H427" i="46"/>
  <c r="G427" i="46"/>
  <c r="F427" i="46"/>
  <c r="E427" i="46"/>
  <c r="M426" i="46"/>
  <c r="L426" i="46"/>
  <c r="K426" i="46"/>
  <c r="J426" i="46"/>
  <c r="I426" i="46"/>
  <c r="H426" i="46"/>
  <c r="G426" i="46"/>
  <c r="F426" i="46"/>
  <c r="E426" i="46"/>
  <c r="M424" i="46"/>
  <c r="L424" i="46"/>
  <c r="K424" i="46"/>
  <c r="J424" i="46"/>
  <c r="I424" i="46"/>
  <c r="H424" i="46"/>
  <c r="G424" i="46"/>
  <c r="F424" i="46"/>
  <c r="E424" i="46"/>
  <c r="M423" i="46"/>
  <c r="L423" i="46"/>
  <c r="K423" i="46"/>
  <c r="J423" i="46"/>
  <c r="I423" i="46"/>
  <c r="H423" i="46"/>
  <c r="G423" i="46"/>
  <c r="F423" i="46"/>
  <c r="E423" i="46"/>
  <c r="M421" i="46"/>
  <c r="L421" i="46"/>
  <c r="K421" i="46"/>
  <c r="J421" i="46"/>
  <c r="I421" i="46"/>
  <c r="H421" i="46"/>
  <c r="G421" i="46"/>
  <c r="F421" i="46"/>
  <c r="E421" i="46"/>
  <c r="M420" i="46"/>
  <c r="L420" i="46"/>
  <c r="K420" i="46"/>
  <c r="J420" i="46"/>
  <c r="I420" i="46"/>
  <c r="H420" i="46"/>
  <c r="G420" i="46"/>
  <c r="F420" i="46"/>
  <c r="E420" i="46"/>
  <c r="M418" i="46"/>
  <c r="L418" i="46"/>
  <c r="K418" i="46"/>
  <c r="J418" i="46"/>
  <c r="I418" i="46"/>
  <c r="H418" i="46"/>
  <c r="G418" i="46"/>
  <c r="F418" i="46"/>
  <c r="E418" i="46"/>
  <c r="M417" i="46"/>
  <c r="L417" i="46"/>
  <c r="K417" i="46"/>
  <c r="J417" i="46"/>
  <c r="I417" i="46"/>
  <c r="H417" i="46"/>
  <c r="G417" i="46"/>
  <c r="F417" i="46"/>
  <c r="E417" i="46"/>
  <c r="M415" i="46"/>
  <c r="L415" i="46"/>
  <c r="K415" i="46"/>
  <c r="J415" i="46"/>
  <c r="I415" i="46"/>
  <c r="H415" i="46"/>
  <c r="G415" i="46"/>
  <c r="F415" i="46"/>
  <c r="E415" i="46"/>
  <c r="M414" i="46"/>
  <c r="L414" i="46"/>
  <c r="K414" i="46"/>
  <c r="J414" i="46"/>
  <c r="I414" i="46"/>
  <c r="H414" i="46"/>
  <c r="G414" i="46"/>
  <c r="F414" i="46"/>
  <c r="E414" i="46"/>
  <c r="M412" i="46"/>
  <c r="L412" i="46"/>
  <c r="K412" i="46"/>
  <c r="J412" i="46"/>
  <c r="I412" i="46"/>
  <c r="H412" i="46"/>
  <c r="G412" i="46"/>
  <c r="F412" i="46"/>
  <c r="E412" i="46"/>
  <c r="M411" i="46"/>
  <c r="L411" i="46"/>
  <c r="K411" i="46"/>
  <c r="J411" i="46"/>
  <c r="I411" i="46"/>
  <c r="H411" i="46"/>
  <c r="G411" i="46"/>
  <c r="F411" i="46"/>
  <c r="E411" i="46"/>
  <c r="F409" i="46"/>
  <c r="G409" i="46"/>
  <c r="H409" i="46"/>
  <c r="I409" i="46"/>
  <c r="J409" i="46"/>
  <c r="K409" i="46"/>
  <c r="L409" i="46"/>
  <c r="M409" i="46"/>
  <c r="E409" i="46"/>
  <c r="F408" i="46"/>
  <c r="G408" i="46"/>
  <c r="H408" i="46"/>
  <c r="I408" i="46"/>
  <c r="J408" i="46"/>
  <c r="K408" i="46"/>
  <c r="L408" i="46"/>
  <c r="M408" i="46"/>
  <c r="E408" i="46"/>
  <c r="J49" i="85"/>
  <c r="O29" i="85"/>
  <c r="N29" i="85"/>
  <c r="P29" i="85" s="1"/>
  <c r="I29" i="85"/>
  <c r="K29" i="85" s="1"/>
  <c r="O28" i="85"/>
  <c r="N28" i="85"/>
  <c r="P28" i="85" s="1"/>
  <c r="I28" i="85"/>
  <c r="K28" i="85" s="1"/>
  <c r="O27" i="85"/>
  <c r="O49" i="85" s="1"/>
  <c r="N27" i="85"/>
  <c r="P27" i="85" s="1"/>
  <c r="K27" i="85"/>
  <c r="I27" i="85"/>
  <c r="F27" i="85"/>
  <c r="BP179" i="86"/>
  <c r="BO179" i="86"/>
  <c r="BN179" i="86"/>
  <c r="BM179" i="86"/>
  <c r="BM177" i="86" s="1"/>
  <c r="BJ178" i="86"/>
  <c r="BI178" i="86"/>
  <c r="BH178" i="86"/>
  <c r="BG178" i="86"/>
  <c r="BF178" i="86"/>
  <c r="BE178" i="86"/>
  <c r="BP177" i="86"/>
  <c r="BO177" i="86"/>
  <c r="BN177" i="86"/>
  <c r="BK177" i="86"/>
  <c r="BQ177" i="86" s="1"/>
  <c r="BP176" i="86"/>
  <c r="BO176" i="86"/>
  <c r="BN176" i="86"/>
  <c r="BM176" i="86"/>
  <c r="BQ176" i="86" s="1"/>
  <c r="BK176" i="86"/>
  <c r="BP175" i="86"/>
  <c r="BO175" i="86"/>
  <c r="BM175" i="86"/>
  <c r="BK175" i="86"/>
  <c r="BP174" i="86"/>
  <c r="BO174" i="86"/>
  <c r="BK174" i="86"/>
  <c r="AW174" i="86"/>
  <c r="AR174" i="86"/>
  <c r="BP173" i="86"/>
  <c r="BO173" i="86"/>
  <c r="BM173" i="86"/>
  <c r="BK173" i="86"/>
  <c r="AW173" i="86"/>
  <c r="AR173" i="86"/>
  <c r="BP172" i="86"/>
  <c r="BO172" i="86"/>
  <c r="BN172" i="86"/>
  <c r="BM172" i="86"/>
  <c r="BQ172" i="86" s="1"/>
  <c r="BK172" i="86"/>
  <c r="AW172" i="86"/>
  <c r="AR172" i="86"/>
  <c r="BP171" i="86"/>
  <c r="BO171" i="86"/>
  <c r="BN171" i="86"/>
  <c r="BM171" i="86"/>
  <c r="BQ171" i="86" s="1"/>
  <c r="BK171" i="86"/>
  <c r="BL171" i="86" s="1"/>
  <c r="BP170" i="86"/>
  <c r="BP178" i="86" s="1"/>
  <c r="BO170" i="86"/>
  <c r="BO178" i="86" s="1"/>
  <c r="BN170" i="86"/>
  <c r="BM170" i="86"/>
  <c r="BK170" i="86"/>
  <c r="BK178" i="86" s="1"/>
  <c r="BQ169" i="86"/>
  <c r="BP166" i="86"/>
  <c r="BP164" i="86" s="1"/>
  <c r="BO166" i="86"/>
  <c r="BO163" i="86" s="1"/>
  <c r="BN166" i="86"/>
  <c r="BM166" i="86"/>
  <c r="BM161" i="86" s="1"/>
  <c r="BJ165" i="86"/>
  <c r="BI165" i="86"/>
  <c r="BH165" i="86"/>
  <c r="BG165" i="86"/>
  <c r="BF165" i="86"/>
  <c r="BE165" i="86"/>
  <c r="BN164" i="86"/>
  <c r="BM164" i="86"/>
  <c r="BK164" i="86"/>
  <c r="BL164" i="86" s="1"/>
  <c r="BP163" i="86"/>
  <c r="BN163" i="86"/>
  <c r="BM163" i="86"/>
  <c r="BK163" i="86"/>
  <c r="BP162" i="86"/>
  <c r="BO162" i="86"/>
  <c r="BN162" i="86"/>
  <c r="BM162" i="86"/>
  <c r="BK162" i="86"/>
  <c r="BQ162" i="86" s="1"/>
  <c r="BN161" i="86"/>
  <c r="BK161" i="86"/>
  <c r="AW161" i="86"/>
  <c r="BN160" i="86"/>
  <c r="BK160" i="86"/>
  <c r="AW160" i="86"/>
  <c r="BN159" i="86"/>
  <c r="BK159" i="86"/>
  <c r="AW159" i="86"/>
  <c r="BN158" i="86"/>
  <c r="BK158" i="86"/>
  <c r="BN157" i="86"/>
  <c r="BN165" i="86" s="1"/>
  <c r="BM157" i="86"/>
  <c r="BK157" i="86"/>
  <c r="BK165" i="86" s="1"/>
  <c r="BL163" i="86" s="1"/>
  <c r="BQ156" i="86"/>
  <c r="G120" i="86"/>
  <c r="F120" i="86"/>
  <c r="F493" i="79" l="1"/>
  <c r="G493" i="79" s="1"/>
  <c r="H493" i="79" s="1"/>
  <c r="V195" i="79"/>
  <c r="I493" i="79"/>
  <c r="J493" i="79" s="1"/>
  <c r="K493" i="79" s="1"/>
  <c r="L493" i="79" s="1"/>
  <c r="M493" i="79" s="1"/>
  <c r="Q195" i="79"/>
  <c r="F479" i="79"/>
  <c r="G479" i="79" s="1"/>
  <c r="H479" i="79" s="1"/>
  <c r="I479" i="79" s="1"/>
  <c r="J479" i="79" s="1"/>
  <c r="K479" i="79" s="1"/>
  <c r="L479" i="79" s="1"/>
  <c r="M479" i="79" s="1"/>
  <c r="F306" i="79"/>
  <c r="G306" i="79" s="1"/>
  <c r="H306" i="79" s="1"/>
  <c r="I306" i="79" s="1"/>
  <c r="J306" i="79" s="1"/>
  <c r="K306" i="79" s="1"/>
  <c r="L306" i="79" s="1"/>
  <c r="M306" i="79" s="1"/>
  <c r="M379" i="79" s="1"/>
  <c r="E473" i="79"/>
  <c r="F473" i="79" s="1"/>
  <c r="G473" i="79" s="1"/>
  <c r="H473" i="79" s="1"/>
  <c r="I473" i="79" s="1"/>
  <c r="J473" i="79" s="1"/>
  <c r="K473" i="79" s="1"/>
  <c r="L473" i="79" s="1"/>
  <c r="M473" i="79" s="1"/>
  <c r="M567" i="79" s="1"/>
  <c r="U195" i="79"/>
  <c r="T379" i="79"/>
  <c r="S379" i="79"/>
  <c r="W379" i="79"/>
  <c r="X379" i="79"/>
  <c r="R379" i="79"/>
  <c r="V379" i="79"/>
  <c r="Q379" i="79"/>
  <c r="U379" i="79"/>
  <c r="L379" i="79"/>
  <c r="G379" i="79"/>
  <c r="P379" i="79"/>
  <c r="E379" i="79"/>
  <c r="X195" i="79"/>
  <c r="T195" i="79"/>
  <c r="P195" i="79"/>
  <c r="R195" i="79"/>
  <c r="H195" i="79"/>
  <c r="M195" i="79"/>
  <c r="I195" i="79"/>
  <c r="L195" i="79"/>
  <c r="G195" i="79"/>
  <c r="K195" i="79"/>
  <c r="F195" i="79"/>
  <c r="J195" i="79"/>
  <c r="E195" i="79"/>
  <c r="S513" i="46"/>
  <c r="W513" i="46"/>
  <c r="R513" i="46"/>
  <c r="V513" i="46"/>
  <c r="Q513" i="46"/>
  <c r="U513" i="46"/>
  <c r="X513" i="46"/>
  <c r="T513" i="46"/>
  <c r="P513" i="46"/>
  <c r="L513" i="46"/>
  <c r="H513" i="46"/>
  <c r="K513" i="46"/>
  <c r="F513" i="46"/>
  <c r="J513" i="46"/>
  <c r="G513" i="46"/>
  <c r="M513" i="46"/>
  <c r="I513" i="46"/>
  <c r="E513" i="46"/>
  <c r="K49" i="85"/>
  <c r="C27" i="85" s="1"/>
  <c r="P49" i="85"/>
  <c r="C28" i="85" s="1"/>
  <c r="BQ175" i="86"/>
  <c r="BQ163" i="86"/>
  <c r="BQ173" i="86"/>
  <c r="BL175" i="86"/>
  <c r="BL172" i="86"/>
  <c r="BL170" i="86"/>
  <c r="BL176" i="86"/>
  <c r="BO158" i="86"/>
  <c r="BO159" i="86"/>
  <c r="BO160" i="86"/>
  <c r="BO161" i="86"/>
  <c r="BL162" i="86"/>
  <c r="BQ170" i="86"/>
  <c r="BL173" i="86"/>
  <c r="BO157" i="86"/>
  <c r="BL158" i="86"/>
  <c r="BP158" i="86"/>
  <c r="BL159" i="86"/>
  <c r="BP159" i="86"/>
  <c r="BL160" i="86"/>
  <c r="BP160" i="86"/>
  <c r="BL161" i="86"/>
  <c r="BP161" i="86"/>
  <c r="BQ161" i="86" s="1"/>
  <c r="BO164" i="86"/>
  <c r="BQ164" i="86" s="1"/>
  <c r="BL174" i="86"/>
  <c r="BL157" i="86"/>
  <c r="BL165" i="86" s="1"/>
  <c r="BP157" i="86"/>
  <c r="BM158" i="86"/>
  <c r="BQ158" i="86" s="1"/>
  <c r="BM159" i="86"/>
  <c r="BQ159" i="86" s="1"/>
  <c r="BM160" i="86"/>
  <c r="BQ160" i="86" s="1"/>
  <c r="BN173" i="86"/>
  <c r="BM174" i="86"/>
  <c r="BM178" i="86" s="1"/>
  <c r="BN175" i="86"/>
  <c r="BN178" i="86" s="1"/>
  <c r="BL177" i="86"/>
  <c r="BN174" i="86"/>
  <c r="G567" i="79" l="1"/>
  <c r="H567" i="79"/>
  <c r="K567" i="79"/>
  <c r="L567" i="79"/>
  <c r="J567" i="79"/>
  <c r="F567" i="79"/>
  <c r="E567" i="79"/>
  <c r="I567" i="79"/>
  <c r="I379" i="79"/>
  <c r="J379" i="79"/>
  <c r="H379" i="79"/>
  <c r="F379" i="79"/>
  <c r="K379" i="79"/>
  <c r="C29" i="85"/>
  <c r="D28" i="85"/>
  <c r="F28" i="85" s="1"/>
  <c r="BL178" i="86"/>
  <c r="BM165" i="86"/>
  <c r="BQ174" i="86"/>
  <c r="BQ178" i="86" s="1"/>
  <c r="BP165" i="86"/>
  <c r="BO165" i="86"/>
  <c r="BQ157" i="86"/>
  <c r="BQ165" i="86" s="1"/>
  <c r="C30" i="85" l="1"/>
  <c r="D29" i="85"/>
  <c r="F29" i="85" s="1"/>
  <c r="I50" i="44"/>
  <c r="H50" i="44"/>
  <c r="G50" i="44"/>
  <c r="F50" i="44"/>
  <c r="E50" i="44"/>
  <c r="D50" i="44"/>
  <c r="C31" i="85" l="1"/>
  <c r="D30" i="85"/>
  <c r="F30" i="85" s="1"/>
  <c r="N184" i="79"/>
  <c r="D31" i="85" l="1"/>
  <c r="F31" i="85" s="1"/>
  <c r="C32" i="85"/>
  <c r="D22" i="45"/>
  <c r="D32" i="85" l="1"/>
  <c r="F32" i="85" s="1"/>
  <c r="C33" i="85"/>
  <c r="O933" i="79"/>
  <c r="C34" i="85" l="1"/>
  <c r="D33" i="85"/>
  <c r="F33" i="85" s="1"/>
  <c r="E44" i="44"/>
  <c r="C35" i="85" l="1"/>
  <c r="D34" i="85"/>
  <c r="F34" i="85" s="1"/>
  <c r="AM139" i="79"/>
  <c r="Q46" i="44"/>
  <c r="P46" i="44"/>
  <c r="O46" i="44"/>
  <c r="N46" i="44"/>
  <c r="M46" i="44"/>
  <c r="L46" i="44"/>
  <c r="K46" i="44"/>
  <c r="J46" i="44"/>
  <c r="I46" i="44"/>
  <c r="H46" i="44"/>
  <c r="G46" i="44"/>
  <c r="F46" i="44"/>
  <c r="E46" i="44"/>
  <c r="D46" i="44"/>
  <c r="D35" i="85" l="1"/>
  <c r="F35" i="85" s="1"/>
  <c r="C36" i="85"/>
  <c r="O1116" i="79"/>
  <c r="O750" i="79"/>
  <c r="O567" i="79"/>
  <c r="O379" i="79"/>
  <c r="O195" i="79"/>
  <c r="O513" i="46"/>
  <c r="O127" i="46"/>
  <c r="D195" i="79"/>
  <c r="C37" i="85" l="1"/>
  <c r="D36" i="85"/>
  <c r="F36" i="85" s="1"/>
  <c r="N626" i="79"/>
  <c r="N438" i="79"/>
  <c r="N254" i="79"/>
  <c r="N71" i="79"/>
  <c r="C38" i="85" l="1"/>
  <c r="D38" i="85" s="1"/>
  <c r="F38" i="85" s="1"/>
  <c r="D37" i="85"/>
  <c r="F37" i="85" s="1"/>
  <c r="F22" i="45"/>
  <c r="F39" i="85" l="1"/>
  <c r="Q52" i="43"/>
  <c r="F48" i="85" l="1"/>
  <c r="F44" i="85"/>
  <c r="F40" i="85"/>
  <c r="F46" i="85"/>
  <c r="F41" i="85"/>
  <c r="F47" i="85"/>
  <c r="F43" i="85"/>
  <c r="F42" i="85"/>
  <c r="F45" i="85"/>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4" i="79"/>
  <c r="N1111" i="79"/>
  <c r="N1108" i="79"/>
  <c r="N1105" i="79"/>
  <c r="N1102" i="79"/>
  <c r="N1099" i="79"/>
  <c r="N1096" i="79"/>
  <c r="N1090" i="79"/>
  <c r="N1087" i="79"/>
  <c r="N1084" i="79"/>
  <c r="N1081" i="79"/>
  <c r="N1078" i="79"/>
  <c r="N1075" i="79"/>
  <c r="N1071" i="79"/>
  <c r="N1068" i="79"/>
  <c r="N1065" i="79"/>
  <c r="N1061" i="79"/>
  <c r="N1058" i="79"/>
  <c r="N1055" i="79"/>
  <c r="N1052" i="79"/>
  <c r="N1049" i="79"/>
  <c r="N1046" i="79"/>
  <c r="N1043" i="79"/>
  <c r="N1040" i="79"/>
  <c r="N1022" i="79"/>
  <c r="N1019" i="79"/>
  <c r="N1016" i="79"/>
  <c r="N1013" i="79"/>
  <c r="N1009" i="79"/>
  <c r="N1006" i="79"/>
  <c r="N1002" i="79"/>
  <c r="N998" i="79"/>
  <c r="N995" i="79"/>
  <c r="N992" i="79"/>
  <c r="N988" i="79"/>
  <c r="N985" i="79"/>
  <c r="N982" i="79"/>
  <c r="N979" i="79"/>
  <c r="N976" i="79"/>
  <c r="N931" i="79"/>
  <c r="N928" i="79"/>
  <c r="N925" i="79"/>
  <c r="N922" i="79"/>
  <c r="N919" i="79"/>
  <c r="N916" i="79"/>
  <c r="N913" i="79"/>
  <c r="N907" i="79"/>
  <c r="N904" i="79"/>
  <c r="N901" i="79"/>
  <c r="N898" i="79"/>
  <c r="N895" i="79"/>
  <c r="N892" i="79"/>
  <c r="N888" i="79"/>
  <c r="N885" i="79"/>
  <c r="N882" i="79"/>
  <c r="N878" i="79"/>
  <c r="N875" i="79"/>
  <c r="N872" i="79"/>
  <c r="N869" i="79"/>
  <c r="N866" i="79"/>
  <c r="N863" i="79"/>
  <c r="N860" i="79"/>
  <c r="N857" i="79"/>
  <c r="N839" i="79"/>
  <c r="N836" i="79"/>
  <c r="N833" i="79"/>
  <c r="N830" i="79"/>
  <c r="N826" i="79"/>
  <c r="N823" i="79"/>
  <c r="N819" i="79"/>
  <c r="N815" i="79"/>
  <c r="N812" i="79"/>
  <c r="N809" i="79"/>
  <c r="N805" i="79"/>
  <c r="N802" i="79"/>
  <c r="N799" i="79"/>
  <c r="N796" i="79"/>
  <c r="N793" i="79"/>
  <c r="N748" i="79"/>
  <c r="N745" i="79"/>
  <c r="N742" i="79"/>
  <c r="N739" i="79"/>
  <c r="N736" i="79"/>
  <c r="N733" i="79"/>
  <c r="N730" i="79"/>
  <c r="N724" i="79"/>
  <c r="N721" i="79"/>
  <c r="N718" i="79"/>
  <c r="N715" i="79"/>
  <c r="N712" i="79"/>
  <c r="N709" i="79"/>
  <c r="N705" i="79"/>
  <c r="N702" i="79"/>
  <c r="N699" i="79"/>
  <c r="N695" i="79"/>
  <c r="N692" i="79"/>
  <c r="N689" i="79"/>
  <c r="N686" i="79"/>
  <c r="N683" i="79"/>
  <c r="N680" i="79"/>
  <c r="N677" i="79"/>
  <c r="N674" i="79"/>
  <c r="N656" i="79"/>
  <c r="N653" i="79"/>
  <c r="N650" i="79"/>
  <c r="N647" i="79"/>
  <c r="N643" i="79"/>
  <c r="N640" i="79"/>
  <c r="N636" i="79"/>
  <c r="N632" i="79"/>
  <c r="N629" i="79"/>
  <c r="N622" i="79"/>
  <c r="N619" i="79"/>
  <c r="N616" i="79"/>
  <c r="N613" i="79"/>
  <c r="N610" i="79"/>
  <c r="N565" i="79"/>
  <c r="N562" i="79"/>
  <c r="N558" i="79"/>
  <c r="N555" i="79"/>
  <c r="N552" i="79"/>
  <c r="N549" i="79"/>
  <c r="N546" i="79"/>
  <c r="N540" i="79"/>
  <c r="N537" i="79"/>
  <c r="N534" i="79"/>
  <c r="N531" i="79"/>
  <c r="N528" i="79"/>
  <c r="N525" i="79"/>
  <c r="N521" i="79"/>
  <c r="N518" i="79"/>
  <c r="N515" i="79"/>
  <c r="N511" i="79"/>
  <c r="N508" i="79"/>
  <c r="N505" i="79"/>
  <c r="N502" i="79"/>
  <c r="N499" i="79"/>
  <c r="N496" i="79"/>
  <c r="N492" i="79"/>
  <c r="N489" i="79"/>
  <c r="N468" i="79"/>
  <c r="N465" i="79"/>
  <c r="N462" i="79"/>
  <c r="N459" i="79"/>
  <c r="N455" i="79"/>
  <c r="N452" i="79"/>
  <c r="N448" i="79"/>
  <c r="N444" i="79"/>
  <c r="N441" i="79"/>
  <c r="N434" i="79"/>
  <c r="N431" i="79"/>
  <c r="N428" i="79"/>
  <c r="N425" i="79"/>
  <c r="N422" i="79"/>
  <c r="N377" i="79"/>
  <c r="N374" i="79"/>
  <c r="N371" i="79"/>
  <c r="N368" i="79"/>
  <c r="N365" i="79"/>
  <c r="N362" i="79"/>
  <c r="N359" i="79"/>
  <c r="N353" i="79"/>
  <c r="N350" i="79"/>
  <c r="N347" i="79"/>
  <c r="N344" i="79"/>
  <c r="N341" i="79"/>
  <c r="N338" i="79"/>
  <c r="N334" i="79"/>
  <c r="N331" i="79"/>
  <c r="N328" i="79"/>
  <c r="N324" i="79"/>
  <c r="N321" i="79"/>
  <c r="N318" i="79"/>
  <c r="N315" i="79"/>
  <c r="N312" i="79"/>
  <c r="N309"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10" i="79" l="1"/>
  <c r="AM1113" i="79"/>
  <c r="AE1049" i="79"/>
  <c r="Z1049" i="79"/>
  <c r="Y1036" i="79"/>
  <c r="Y1033" i="79"/>
  <c r="AD1006" i="79"/>
  <c r="Z1006" i="79"/>
  <c r="Y1006" i="79"/>
  <c r="AM1012" i="79"/>
  <c r="Y1013" i="79"/>
  <c r="AL1009" i="79"/>
  <c r="AM1008" i="79"/>
  <c r="AK1009" i="79"/>
  <c r="AJ1009" i="79"/>
  <c r="AI1009" i="79"/>
  <c r="AH1009" i="79"/>
  <c r="AG1009" i="79"/>
  <c r="AF1009" i="79"/>
  <c r="AE1009" i="79"/>
  <c r="AD1009" i="79"/>
  <c r="AC1009" i="79"/>
  <c r="AB1009" i="79"/>
  <c r="AA1009" i="79"/>
  <c r="Z1009" i="79"/>
  <c r="Y1009" i="79"/>
  <c r="AL1006" i="79"/>
  <c r="AK1006" i="79"/>
  <c r="AJ1006" i="79"/>
  <c r="AI1006" i="79"/>
  <c r="AH1006" i="79"/>
  <c r="AG1006" i="79"/>
  <c r="AF1006" i="79"/>
  <c r="AE1006" i="79"/>
  <c r="AC1006" i="79"/>
  <c r="AB1006" i="79"/>
  <c r="AA1006" i="79"/>
  <c r="AM1005" i="79"/>
  <c r="Y1002" i="79"/>
  <c r="Y995" i="79"/>
  <c r="Y992" i="79"/>
  <c r="Y988" i="79"/>
  <c r="Y979" i="79"/>
  <c r="Y976" i="79"/>
  <c r="Y972" i="79"/>
  <c r="Y882" i="79"/>
  <c r="AL878" i="79"/>
  <c r="Y857" i="79"/>
  <c r="Y839" i="79"/>
  <c r="Y826" i="79"/>
  <c r="AL826" i="79"/>
  <c r="AK826" i="79"/>
  <c r="AJ826" i="79"/>
  <c r="AI826" i="79"/>
  <c r="AH826" i="79"/>
  <c r="AG826" i="79"/>
  <c r="AF826" i="79"/>
  <c r="AE826" i="79"/>
  <c r="AD826" i="79"/>
  <c r="AC826" i="79"/>
  <c r="AB826" i="79"/>
  <c r="AA826" i="79"/>
  <c r="Z826" i="79"/>
  <c r="AM825" i="79"/>
  <c r="AL823" i="79"/>
  <c r="AK823" i="79"/>
  <c r="AJ823" i="79"/>
  <c r="AI823" i="79"/>
  <c r="AH823" i="79"/>
  <c r="AG823" i="79"/>
  <c r="AF823" i="79"/>
  <c r="AE823" i="79"/>
  <c r="AD823" i="79"/>
  <c r="AC823" i="79"/>
  <c r="AB823" i="79"/>
  <c r="AA823" i="79"/>
  <c r="Z823" i="79"/>
  <c r="Y823" i="79"/>
  <c r="AM822" i="79"/>
  <c r="Y819" i="79"/>
  <c r="Y705" i="79"/>
  <c r="Y699" i="79"/>
  <c r="Y683" i="79"/>
  <c r="AM666" i="79"/>
  <c r="AM663" i="79"/>
  <c r="AM660" i="79"/>
  <c r="Y656" i="79"/>
  <c r="Y653" i="79"/>
  <c r="Y643" i="79"/>
  <c r="Y640" i="79"/>
  <c r="Y636" i="79"/>
  <c r="AL643" i="79"/>
  <c r="AK643" i="79"/>
  <c r="AJ643" i="79"/>
  <c r="AI643" i="79"/>
  <c r="AH643" i="79"/>
  <c r="AG643" i="79"/>
  <c r="AF643" i="79"/>
  <c r="AE643" i="79"/>
  <c r="AD643" i="79"/>
  <c r="AC643" i="79"/>
  <c r="AB643" i="79"/>
  <c r="AA643" i="79"/>
  <c r="Z643" i="79"/>
  <c r="AM642" i="79"/>
  <c r="AL640" i="79"/>
  <c r="AK640" i="79"/>
  <c r="AJ640" i="79"/>
  <c r="AI640" i="79"/>
  <c r="AH640" i="79"/>
  <c r="AG640" i="79"/>
  <c r="AF640" i="79"/>
  <c r="AE640" i="79"/>
  <c r="AD640" i="79"/>
  <c r="AC640" i="79"/>
  <c r="AB640" i="79"/>
  <c r="AA640" i="79"/>
  <c r="Z640" i="79"/>
  <c r="AM639" i="79"/>
  <c r="Y622" i="79"/>
  <c r="Y613" i="79"/>
  <c r="AM524" i="79"/>
  <c r="AM520" i="79"/>
  <c r="Y525" i="79"/>
  <c r="Y452" i="79"/>
  <c r="Y455" i="79"/>
  <c r="AL455" i="79"/>
  <c r="AK455" i="79"/>
  <c r="AJ455" i="79"/>
  <c r="AI455" i="79"/>
  <c r="AH455" i="79"/>
  <c r="AG455" i="79"/>
  <c r="AF455" i="79"/>
  <c r="AE455" i="79"/>
  <c r="AD455" i="79"/>
  <c r="AC455" i="79"/>
  <c r="AB455" i="79"/>
  <c r="AA455" i="79"/>
  <c r="Z455" i="79"/>
  <c r="AM454" i="79"/>
  <c r="AL452" i="79"/>
  <c r="AK452" i="79"/>
  <c r="AJ452" i="79"/>
  <c r="AI452" i="79"/>
  <c r="AH452" i="79"/>
  <c r="AG452" i="79"/>
  <c r="AF452" i="79"/>
  <c r="AE452" i="79"/>
  <c r="AD452" i="79"/>
  <c r="AC452" i="79"/>
  <c r="AB452" i="79"/>
  <c r="AA452" i="79"/>
  <c r="Z452" i="79"/>
  <c r="AM451" i="79"/>
  <c r="Y448" i="79"/>
  <c r="Y371" i="79"/>
  <c r="Y37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4" i="79"/>
  <c r="AM1107" i="79"/>
  <c r="AM1101" i="79"/>
  <c r="AM1098" i="79"/>
  <c r="AM1095" i="79"/>
  <c r="AM1092" i="79"/>
  <c r="AM1089" i="79"/>
  <c r="AM1086" i="79"/>
  <c r="AM1083" i="79"/>
  <c r="AM1080" i="79"/>
  <c r="AM1077" i="79"/>
  <c r="AM1074" i="79"/>
  <c r="AM1070" i="79"/>
  <c r="AM1067" i="79"/>
  <c r="AM1064" i="79"/>
  <c r="AM1060" i="79"/>
  <c r="AM1057" i="79"/>
  <c r="AM1054" i="79"/>
  <c r="AM1051" i="79"/>
  <c r="AM1048" i="79"/>
  <c r="AM1045" i="79"/>
  <c r="AM1042" i="79"/>
  <c r="AM1039" i="79"/>
  <c r="AM1035" i="79"/>
  <c r="AM1032" i="79"/>
  <c r="AM1029" i="79"/>
  <c r="AM1026" i="79"/>
  <c r="AM1021" i="79"/>
  <c r="AM1018" i="79"/>
  <c r="AM1015" i="79"/>
  <c r="AM1001" i="79"/>
  <c r="AM997" i="79"/>
  <c r="AM994" i="79"/>
  <c r="AM991" i="79"/>
  <c r="AM987" i="79"/>
  <c r="AM984" i="79"/>
  <c r="AM981" i="79"/>
  <c r="AM978" i="79"/>
  <c r="AM975" i="79"/>
  <c r="AM971" i="79"/>
  <c r="AM968" i="79"/>
  <c r="AM965" i="79"/>
  <c r="AM962" i="79"/>
  <c r="AM959" i="79"/>
  <c r="AM930" i="79"/>
  <c r="AM927" i="79"/>
  <c r="AM924" i="79"/>
  <c r="AM921" i="79"/>
  <c r="AM918" i="79"/>
  <c r="AM915" i="79"/>
  <c r="AM912" i="79"/>
  <c r="AM909" i="79"/>
  <c r="AM906" i="79"/>
  <c r="AM903" i="79"/>
  <c r="AM900" i="79"/>
  <c r="AM897" i="79"/>
  <c r="AM894" i="79"/>
  <c r="AM891" i="79"/>
  <c r="AM887" i="79"/>
  <c r="AM884" i="79"/>
  <c r="AM881" i="79"/>
  <c r="AM877" i="79"/>
  <c r="AM874" i="79"/>
  <c r="AM871" i="79"/>
  <c r="AM868" i="79"/>
  <c r="AM865" i="79"/>
  <c r="AM862" i="79"/>
  <c r="AM859" i="79"/>
  <c r="AM856"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7" i="79"/>
  <c r="AM744" i="79"/>
  <c r="AM741" i="79"/>
  <c r="AM738" i="79"/>
  <c r="AM735" i="79"/>
  <c r="AM732" i="79"/>
  <c r="AM729" i="79"/>
  <c r="AM726" i="79"/>
  <c r="AM723" i="79"/>
  <c r="AM720" i="79"/>
  <c r="AM717" i="79"/>
  <c r="AM714" i="79"/>
  <c r="AM711" i="79"/>
  <c r="AM708" i="79"/>
  <c r="AM704" i="79"/>
  <c r="AM701" i="79"/>
  <c r="AM698" i="79"/>
  <c r="AM694" i="79"/>
  <c r="AM691" i="79"/>
  <c r="AM688" i="79"/>
  <c r="AM685" i="79"/>
  <c r="AM682" i="79"/>
  <c r="AM679" i="79"/>
  <c r="AM676" i="79"/>
  <c r="AM673" i="79"/>
  <c r="AM669" i="79"/>
  <c r="AM655" i="79"/>
  <c r="AM652" i="79"/>
  <c r="AM649" i="79"/>
  <c r="AM646" i="79"/>
  <c r="AM635" i="79"/>
  <c r="AM631" i="79"/>
  <c r="AM628" i="79"/>
  <c r="AM625" i="79"/>
  <c r="AM621" i="79"/>
  <c r="AM618" i="79"/>
  <c r="AM615" i="79"/>
  <c r="AM612" i="79"/>
  <c r="AM609" i="79"/>
  <c r="AM605" i="79"/>
  <c r="AM602" i="79"/>
  <c r="AM599" i="79"/>
  <c r="AM596" i="79"/>
  <c r="AM593" i="79"/>
  <c r="AM564" i="79"/>
  <c r="AM561" i="79"/>
  <c r="AM557" i="79"/>
  <c r="AM554" i="79"/>
  <c r="AM551" i="79"/>
  <c r="AM548" i="79"/>
  <c r="AM545" i="79"/>
  <c r="AM542" i="79"/>
  <c r="AM539" i="79"/>
  <c r="AM536" i="79"/>
  <c r="AM533" i="79"/>
  <c r="AM530" i="79"/>
  <c r="AM527" i="79"/>
  <c r="AM517" i="79"/>
  <c r="AM514" i="79"/>
  <c r="AM510" i="79"/>
  <c r="AM507" i="79"/>
  <c r="AM504" i="79"/>
  <c r="AM501" i="79"/>
  <c r="AM498" i="79"/>
  <c r="AM495" i="79"/>
  <c r="AM491" i="79"/>
  <c r="AM488" i="79"/>
  <c r="AM484" i="79"/>
  <c r="AM481" i="79"/>
  <c r="AM478" i="79"/>
  <c r="AM472" i="79"/>
  <c r="AM467" i="79"/>
  <c r="AM464" i="79"/>
  <c r="AM461" i="79"/>
  <c r="AM458" i="79"/>
  <c r="AM447" i="79"/>
  <c r="AM443" i="79"/>
  <c r="AM440" i="79"/>
  <c r="AM437" i="79"/>
  <c r="AM433" i="79"/>
  <c r="AM430" i="79"/>
  <c r="AM427" i="79"/>
  <c r="AM424" i="79"/>
  <c r="AM421" i="79"/>
  <c r="AM417" i="79"/>
  <c r="AM414" i="79"/>
  <c r="AM411" i="79"/>
  <c r="AM408" i="79"/>
  <c r="AM405"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AL839" i="79"/>
  <c r="AK839" i="79"/>
  <c r="AJ839" i="79"/>
  <c r="AI839" i="79"/>
  <c r="AH839" i="79"/>
  <c r="AG839" i="79"/>
  <c r="AF839" i="79"/>
  <c r="AE839" i="79"/>
  <c r="AD839" i="79"/>
  <c r="AC839" i="79"/>
  <c r="AB839" i="79"/>
  <c r="AA839" i="79"/>
  <c r="Z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N109" i="46" l="1"/>
  <c r="N103" i="46"/>
  <c r="N99" i="46"/>
  <c r="N82" i="46"/>
  <c r="N79" i="46"/>
  <c r="N76" i="46"/>
  <c r="N85" i="79"/>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Y650" i="79"/>
  <c r="AL647" i="79"/>
  <c r="AK647" i="79"/>
  <c r="AJ647" i="79"/>
  <c r="AI647" i="79"/>
  <c r="AH647" i="79"/>
  <c r="AG647" i="79"/>
  <c r="AF647" i="79"/>
  <c r="AE647" i="79"/>
  <c r="AD647" i="79"/>
  <c r="AC647" i="79"/>
  <c r="AB647" i="79"/>
  <c r="AA647" i="79"/>
  <c r="Z647" i="79"/>
  <c r="Y647"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459" i="79"/>
  <c r="AK459" i="79"/>
  <c r="AJ459" i="79"/>
  <c r="AI459" i="79"/>
  <c r="AH459" i="79"/>
  <c r="AG459" i="79"/>
  <c r="AF459" i="79"/>
  <c r="AE459" i="79"/>
  <c r="AD459" i="79"/>
  <c r="AC459" i="79"/>
  <c r="AB459" i="79"/>
  <c r="AA459" i="79"/>
  <c r="Z459" i="79"/>
  <c r="Y459"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4" i="79" l="1"/>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D1049" i="79"/>
  <c r="AC1049" i="79"/>
  <c r="AB1049" i="79"/>
  <c r="AA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6" i="79"/>
  <c r="AK1036" i="79"/>
  <c r="AJ1036" i="79"/>
  <c r="AI1036" i="79"/>
  <c r="AH1036" i="79"/>
  <c r="AG1036" i="79"/>
  <c r="AF1036" i="79"/>
  <c r="AE1036" i="79"/>
  <c r="AD1036" i="79"/>
  <c r="AC1036" i="79"/>
  <c r="AB1036" i="79"/>
  <c r="AA1036" i="79"/>
  <c r="Z1036"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AL992" i="79"/>
  <c r="AK992" i="79"/>
  <c r="AJ992" i="79"/>
  <c r="AI992" i="79"/>
  <c r="AH992" i="79"/>
  <c r="AG992" i="79"/>
  <c r="AF992" i="79"/>
  <c r="AE992" i="79"/>
  <c r="AD992" i="79"/>
  <c r="AC992" i="79"/>
  <c r="AB992" i="79"/>
  <c r="AA992" i="79"/>
  <c r="Z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AL972" i="79"/>
  <c r="AK972" i="79"/>
  <c r="AJ972" i="79"/>
  <c r="AI972" i="79"/>
  <c r="AH972" i="79"/>
  <c r="AG972" i="79"/>
  <c r="AF972" i="79"/>
  <c r="AE972" i="79"/>
  <c r="AD972" i="79"/>
  <c r="AC972" i="79"/>
  <c r="AB972" i="79"/>
  <c r="AA972" i="79"/>
  <c r="Z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19" i="79"/>
  <c r="AK819" i="79"/>
  <c r="AJ819" i="79"/>
  <c r="AI819" i="79"/>
  <c r="AH819" i="79"/>
  <c r="AG819" i="79"/>
  <c r="AF819" i="79"/>
  <c r="AE819" i="79"/>
  <c r="AD819" i="79"/>
  <c r="AC819" i="79"/>
  <c r="AB819" i="79"/>
  <c r="AA819" i="79"/>
  <c r="Z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5" i="79"/>
  <c r="AK705" i="79"/>
  <c r="AJ705" i="79"/>
  <c r="AI705" i="79"/>
  <c r="AH705" i="79"/>
  <c r="AG705" i="79"/>
  <c r="AF705" i="79"/>
  <c r="AE705" i="79"/>
  <c r="AD705" i="79"/>
  <c r="AC705" i="79"/>
  <c r="AB705" i="79"/>
  <c r="AA705" i="79"/>
  <c r="Z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36" i="79"/>
  <c r="AK636" i="79"/>
  <c r="AJ636" i="79"/>
  <c r="AI636" i="79"/>
  <c r="AH636" i="79"/>
  <c r="AG636" i="79"/>
  <c r="AF636" i="79"/>
  <c r="AE636" i="79"/>
  <c r="AD636" i="79"/>
  <c r="AC636" i="79"/>
  <c r="AB636" i="79"/>
  <c r="AA636" i="79"/>
  <c r="Z636"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2" i="79"/>
  <c r="AK492" i="79"/>
  <c r="AJ492" i="79"/>
  <c r="AI492" i="79"/>
  <c r="AH492" i="79"/>
  <c r="AG492" i="79"/>
  <c r="AE492" i="79"/>
  <c r="AD492" i="79"/>
  <c r="Y492" i="79"/>
  <c r="AL489" i="79"/>
  <c r="AK489" i="79"/>
  <c r="AJ489" i="79"/>
  <c r="AI489" i="79"/>
  <c r="AH489" i="79"/>
  <c r="AG489" i="79"/>
  <c r="AF489" i="79"/>
  <c r="AE489" i="79"/>
  <c r="AD489" i="79"/>
  <c r="AC489" i="79"/>
  <c r="AB489" i="79"/>
  <c r="AA489" i="79"/>
  <c r="Z489" i="79"/>
  <c r="Y489" i="79"/>
  <c r="AL485" i="79"/>
  <c r="AK485" i="79"/>
  <c r="AJ485" i="79"/>
  <c r="AI485" i="79"/>
  <c r="AH485" i="79"/>
  <c r="AG485" i="79"/>
  <c r="AF485" i="79"/>
  <c r="AE485" i="79"/>
  <c r="AD485" i="79"/>
  <c r="AC485" i="79"/>
  <c r="AB485" i="79"/>
  <c r="AA485" i="79"/>
  <c r="Z485" i="79"/>
  <c r="Y485"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3" i="79"/>
  <c r="AK473" i="79"/>
  <c r="AJ473" i="79"/>
  <c r="AI473" i="79"/>
  <c r="AH473" i="79"/>
  <c r="AG473" i="79"/>
  <c r="AF473" i="79"/>
  <c r="AE473" i="79"/>
  <c r="AD473" i="79"/>
  <c r="AC473" i="79"/>
  <c r="AB473" i="79"/>
  <c r="AA473" i="79"/>
  <c r="Z473" i="79"/>
  <c r="Y473" i="79"/>
  <c r="AL448" i="79"/>
  <c r="AK448" i="79"/>
  <c r="AJ448" i="79"/>
  <c r="AI448" i="79"/>
  <c r="AH448" i="79"/>
  <c r="AG448" i="79"/>
  <c r="AF448" i="79"/>
  <c r="AE448" i="79"/>
  <c r="AD448" i="79"/>
  <c r="AC448" i="79"/>
  <c r="AB448" i="79"/>
  <c r="AA448" i="79"/>
  <c r="Z448"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8" i="79"/>
  <c r="AK438" i="79"/>
  <c r="AJ438" i="79"/>
  <c r="AI438" i="79"/>
  <c r="AH438" i="79"/>
  <c r="AG438" i="79"/>
  <c r="AF438" i="79"/>
  <c r="AE438" i="79"/>
  <c r="AD438" i="79"/>
  <c r="AC438" i="79"/>
  <c r="AB438" i="79"/>
  <c r="AA438" i="79"/>
  <c r="Z438" i="79"/>
  <c r="Y438"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406" i="79"/>
  <c r="AK406" i="79"/>
  <c r="AJ406" i="79"/>
  <c r="AI406" i="79"/>
  <c r="AH406" i="79"/>
  <c r="AG406" i="79"/>
  <c r="AF406" i="79"/>
  <c r="AE406" i="79"/>
  <c r="AD406" i="79"/>
  <c r="AC406" i="79"/>
  <c r="AB406" i="79"/>
  <c r="AA406" i="79"/>
  <c r="Z406" i="79"/>
  <c r="Y406" i="79"/>
  <c r="AL377" i="79"/>
  <c r="AK377" i="79"/>
  <c r="AJ377" i="79"/>
  <c r="AI377" i="79"/>
  <c r="AH377" i="79"/>
  <c r="AG377" i="79"/>
  <c r="AF377" i="79"/>
  <c r="AE377" i="79"/>
  <c r="AD377" i="79"/>
  <c r="AC377" i="79"/>
  <c r="AB377" i="79"/>
  <c r="AA377" i="79"/>
  <c r="Z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8" i="79"/>
  <c r="AK338" i="79"/>
  <c r="AJ338" i="79"/>
  <c r="AI338" i="79"/>
  <c r="AH338" i="79"/>
  <c r="AG338" i="79"/>
  <c r="AF338" i="79"/>
  <c r="AE338" i="79"/>
  <c r="AD338" i="79"/>
  <c r="AC338" i="79"/>
  <c r="AB338" i="79"/>
  <c r="AA338" i="79"/>
  <c r="Z338" i="79"/>
  <c r="Y338"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6" i="79" l="1"/>
  <c r="Y950"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7" i="79"/>
  <c r="Y393" i="79"/>
  <c r="Y396" i="79"/>
  <c r="Y395" i="79"/>
  <c r="Y394" i="79"/>
  <c r="Z395" i="79"/>
  <c r="Z393" i="79"/>
  <c r="Z394"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6" i="79" l="1"/>
  <c r="AM773" i="79"/>
  <c r="AM590" i="79"/>
  <c r="AM402"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3" i="79"/>
  <c r="AF403" i="79"/>
  <c r="AJ591" i="79"/>
  <c r="AF591" i="79"/>
  <c r="AJ774" i="79"/>
  <c r="AF774" i="79"/>
  <c r="AJ957" i="79"/>
  <c r="AF957" i="79"/>
  <c r="K14" i="44"/>
  <c r="K18" i="44" s="1"/>
  <c r="O14" i="44"/>
  <c r="O18" i="44" s="1"/>
  <c r="O29" i="44"/>
  <c r="O33" i="44" s="1"/>
  <c r="O43" i="44"/>
  <c r="C95" i="45" s="1"/>
  <c r="AF21" i="46"/>
  <c r="AI149" i="46"/>
  <c r="AI278" i="46"/>
  <c r="AI407" i="46"/>
  <c r="AI36" i="79"/>
  <c r="AI219" i="79"/>
  <c r="AI403" i="79"/>
  <c r="AI591" i="79"/>
  <c r="AI774" i="79"/>
  <c r="AI957" i="79"/>
  <c r="M43" i="44"/>
  <c r="AL21" i="46"/>
  <c r="AL149" i="46"/>
  <c r="AH149" i="46"/>
  <c r="AL278" i="46"/>
  <c r="AH278" i="46"/>
  <c r="AL407" i="46"/>
  <c r="AH407" i="46"/>
  <c r="AL36" i="79"/>
  <c r="AH36" i="79"/>
  <c r="AL219" i="79"/>
  <c r="AH219" i="79"/>
  <c r="AL403" i="79"/>
  <c r="AH403" i="79"/>
  <c r="AL591" i="79"/>
  <c r="AH591" i="79"/>
  <c r="AL774" i="79"/>
  <c r="AH774" i="79"/>
  <c r="AL957" i="79"/>
  <c r="AH957" i="79"/>
  <c r="N29" i="44"/>
  <c r="N33" i="44" s="1"/>
  <c r="K43" i="44"/>
  <c r="K53" i="44" s="1"/>
  <c r="AH21" i="46"/>
  <c r="AK21" i="46"/>
  <c r="AK149" i="46"/>
  <c r="AG149" i="46"/>
  <c r="AK278" i="46"/>
  <c r="AG278" i="46"/>
  <c r="AK407" i="46"/>
  <c r="AG407" i="46"/>
  <c r="AK36" i="79"/>
  <c r="AG36" i="79"/>
  <c r="AK219" i="79"/>
  <c r="AG219" i="79"/>
  <c r="AK403" i="79"/>
  <c r="AG403" i="79"/>
  <c r="AK591" i="79"/>
  <c r="AG591" i="79"/>
  <c r="AK774" i="79"/>
  <c r="AG774" i="79"/>
  <c r="AK957" i="79"/>
  <c r="AK1116" i="79" s="1"/>
  <c r="AG957" i="79"/>
  <c r="K122" i="45"/>
  <c r="AK402" i="79"/>
  <c r="AJ20" i="46"/>
  <c r="AG590" i="79"/>
  <c r="AG148" i="46"/>
  <c r="AK406" i="46"/>
  <c r="AF773" i="79"/>
  <c r="AG35" i="79"/>
  <c r="L13" i="44"/>
  <c r="P13" i="44"/>
  <c r="S14" i="47"/>
  <c r="AF148" i="46"/>
  <c r="AK277" i="46"/>
  <c r="AG406" i="46"/>
  <c r="AF35" i="79"/>
  <c r="AI402" i="79"/>
  <c r="AK773" i="79"/>
  <c r="AJ956" i="79"/>
  <c r="N28" i="44"/>
  <c r="Q14" i="47"/>
  <c r="AI20" i="46"/>
  <c r="AK148" i="46"/>
  <c r="AI277" i="46"/>
  <c r="AK35" i="79"/>
  <c r="AJ218" i="79"/>
  <c r="AG402" i="79"/>
  <c r="AJ773" i="79"/>
  <c r="AF956" i="79"/>
  <c r="O122" i="45"/>
  <c r="U14" i="47"/>
  <c r="AG20" i="46"/>
  <c r="AK20" i="46"/>
  <c r="AJ148" i="46"/>
  <c r="AG277" i="46"/>
  <c r="AJ35" i="79"/>
  <c r="AF218" i="79"/>
  <c r="AK590" i="79"/>
  <c r="AG773" i="79"/>
  <c r="V14" i="47"/>
  <c r="AL406" i="46"/>
  <c r="AH406" i="46"/>
  <c r="AL590" i="79"/>
  <c r="AH590" i="79"/>
  <c r="N13" i="44"/>
  <c r="M122" i="45"/>
  <c r="M28" i="44"/>
  <c r="Q42" i="44"/>
  <c r="R14" i="47"/>
  <c r="AH20" i="46"/>
  <c r="AL277" i="46"/>
  <c r="AH277" i="46"/>
  <c r="AI218" i="79"/>
  <c r="AL402" i="79"/>
  <c r="AH402" i="79"/>
  <c r="AI956" i="79"/>
  <c r="Q28" i="44"/>
  <c r="M42" i="44"/>
  <c r="AI148" i="46"/>
  <c r="AJ406" i="46"/>
  <c r="AF406" i="46"/>
  <c r="AI35" i="79"/>
  <c r="AL218" i="79"/>
  <c r="AH218" i="79"/>
  <c r="AJ590" i="79"/>
  <c r="AF590" i="79"/>
  <c r="AI773" i="79"/>
  <c r="AL956" i="79"/>
  <c r="AH956" i="79"/>
  <c r="T14" i="47"/>
  <c r="P14" i="47"/>
  <c r="AF20" i="46"/>
  <c r="AL20" i="46"/>
  <c r="AL148" i="46"/>
  <c r="AH148" i="46"/>
  <c r="AJ277" i="46"/>
  <c r="AF277" i="46"/>
  <c r="AI406" i="46"/>
  <c r="AL35" i="79"/>
  <c r="AH35" i="79"/>
  <c r="AK218" i="79"/>
  <c r="AG218" i="79"/>
  <c r="AJ402" i="79"/>
  <c r="AF402" i="79"/>
  <c r="AI590" i="79"/>
  <c r="AL773" i="79"/>
  <c r="AH773" i="79"/>
  <c r="AK956" i="79"/>
  <c r="AG956"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0" i="79"/>
  <c r="AK933" i="79"/>
  <c r="AK567" i="79"/>
  <c r="AK212" i="79"/>
  <c r="AK211" i="79"/>
  <c r="AK195" i="79"/>
  <c r="AK210" i="79"/>
  <c r="AK209" i="79"/>
  <c r="AK208" i="79"/>
  <c r="AK767" i="79"/>
  <c r="AK750" i="79"/>
  <c r="AK766" i="79"/>
  <c r="AK394" i="79"/>
  <c r="AK396" i="79"/>
  <c r="AK395" i="79"/>
  <c r="AK379" i="79"/>
  <c r="AK393"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6" i="79"/>
  <c r="D933" i="79"/>
  <c r="D750" i="79"/>
  <c r="D567" i="79"/>
  <c r="D379" i="79"/>
  <c r="AL379" i="79" l="1"/>
  <c r="AL394" i="79"/>
  <c r="AL393" i="79"/>
  <c r="AL395" i="79"/>
  <c r="AL396" i="79"/>
  <c r="AL567" i="79"/>
  <c r="AL750" i="79"/>
  <c r="AL766" i="79"/>
  <c r="AL767" i="79"/>
  <c r="AL950" i="79"/>
  <c r="AL933" i="79"/>
  <c r="AL1116" i="79"/>
  <c r="AH950" i="79"/>
  <c r="AI950" i="79"/>
  <c r="AF950" i="79"/>
  <c r="AJ950" i="79"/>
  <c r="AG950" i="79"/>
  <c r="AF766" i="79"/>
  <c r="AJ766" i="79"/>
  <c r="AG767" i="79"/>
  <c r="AG766" i="79"/>
  <c r="AI767" i="79"/>
  <c r="AI766" i="79"/>
  <c r="AF767" i="79"/>
  <c r="AJ767" i="79"/>
  <c r="AH767" i="79"/>
  <c r="AH766" i="79"/>
  <c r="AH933" i="79"/>
  <c r="AJ933" i="79"/>
  <c r="AG933" i="79"/>
  <c r="AF933" i="79"/>
  <c r="AI933" i="79"/>
  <c r="AJ1116" i="79"/>
  <c r="AF1116" i="79"/>
  <c r="AG1116" i="79"/>
  <c r="AI1116" i="79"/>
  <c r="AH1116" i="79"/>
  <c r="AJ750" i="79"/>
  <c r="AF750" i="79"/>
  <c r="AG750" i="79"/>
  <c r="AI750" i="79"/>
  <c r="AH750" i="79"/>
  <c r="AJ567" i="79"/>
  <c r="AF567" i="79"/>
  <c r="AH567" i="79"/>
  <c r="AG567" i="79"/>
  <c r="AI567" i="79"/>
  <c r="AI396" i="79"/>
  <c r="AH395" i="79"/>
  <c r="AG394" i="79"/>
  <c r="AI393" i="79"/>
  <c r="AJ395" i="79"/>
  <c r="AI394" i="79"/>
  <c r="AG393" i="79"/>
  <c r="AH396" i="79"/>
  <c r="AG395" i="79"/>
  <c r="AJ394" i="79"/>
  <c r="AH393" i="79"/>
  <c r="AF396" i="79"/>
  <c r="AJ396" i="79"/>
  <c r="AI395" i="79"/>
  <c r="AH394" i="79"/>
  <c r="AF393" i="79"/>
  <c r="AJ393" i="79"/>
  <c r="AG396" i="79"/>
  <c r="AF395" i="79"/>
  <c r="AF394" i="79"/>
  <c r="AI379" i="79"/>
  <c r="AH379" i="79"/>
  <c r="AJ379" i="79"/>
  <c r="AF379" i="79"/>
  <c r="AG379" i="79"/>
  <c r="Z950" i="79"/>
  <c r="Z767" i="79"/>
  <c r="Z766" i="79"/>
  <c r="Z39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2" i="79"/>
  <c r="Z773" i="79"/>
  <c r="Z218" i="79"/>
  <c r="Z956" i="79"/>
  <c r="Z590" i="79"/>
  <c r="Z35" i="79"/>
  <c r="D123" i="45"/>
  <c r="E14" i="44"/>
  <c r="E18" i="44" s="1"/>
  <c r="Z591" i="79"/>
  <c r="Z750" i="79" s="1"/>
  <c r="Z219" i="79"/>
  <c r="Z379" i="79" s="1"/>
  <c r="Z403" i="79"/>
  <c r="Z567" i="79" s="1"/>
  <c r="Z774" i="79"/>
  <c r="Z933" i="79" s="1"/>
  <c r="Z957" i="79"/>
  <c r="Z1116" i="79" s="1"/>
  <c r="Z36" i="79"/>
  <c r="Z195" i="79" s="1"/>
  <c r="AE406" i="46"/>
  <c r="J13" i="44"/>
  <c r="AE956" i="79"/>
  <c r="AE402" i="79"/>
  <c r="AE773" i="79"/>
  <c r="AE590" i="79"/>
  <c r="AE218" i="79"/>
  <c r="AE35" i="79"/>
  <c r="J43" i="44"/>
  <c r="J53" i="44" s="1"/>
  <c r="J14" i="44"/>
  <c r="J18" i="44" s="1"/>
  <c r="AE403" i="79"/>
  <c r="AE591" i="79"/>
  <c r="AE957" i="79"/>
  <c r="AE1116" i="79" s="1"/>
  <c r="AE774" i="79"/>
  <c r="AE219" i="79"/>
  <c r="AE36" i="79"/>
  <c r="Y277" i="46"/>
  <c r="D13" i="44"/>
  <c r="Y773" i="79"/>
  <c r="Y590" i="79"/>
  <c r="Y218" i="79"/>
  <c r="Y956" i="79"/>
  <c r="Y402" i="79"/>
  <c r="Y35" i="79"/>
  <c r="AC148" i="46"/>
  <c r="H13" i="44"/>
  <c r="AC773" i="79"/>
  <c r="AC956" i="79"/>
  <c r="AC402" i="79"/>
  <c r="AC590" i="79"/>
  <c r="AC218" i="79"/>
  <c r="AC35" i="79"/>
  <c r="Y407" i="46"/>
  <c r="Y513" i="46" s="1"/>
  <c r="D14" i="44"/>
  <c r="D18" i="44" s="1"/>
  <c r="Y957" i="79"/>
  <c r="Y1116" i="79" s="1"/>
  <c r="Y403" i="79"/>
  <c r="Y567" i="79" s="1"/>
  <c r="Y774" i="79"/>
  <c r="Y933" i="79" s="1"/>
  <c r="Y591" i="79"/>
  <c r="Y750" i="79" s="1"/>
  <c r="Y219" i="79"/>
  <c r="Y379" i="79" s="1"/>
  <c r="Y36" i="79"/>
  <c r="Y195" i="79" s="1"/>
  <c r="AC278" i="46"/>
  <c r="AC395" i="46" s="1"/>
  <c r="H14" i="44"/>
  <c r="H18" i="44" s="1"/>
  <c r="AC774" i="79"/>
  <c r="AC950" i="79" s="1"/>
  <c r="AC591" i="79"/>
  <c r="AC219" i="79"/>
  <c r="AC957" i="79"/>
  <c r="AC1116" i="79" s="1"/>
  <c r="AC403" i="79"/>
  <c r="AC36" i="79"/>
  <c r="AD148" i="46"/>
  <c r="I13" i="44"/>
  <c r="AD402" i="79"/>
  <c r="AD590" i="79"/>
  <c r="AD956" i="79"/>
  <c r="AD773" i="79"/>
  <c r="AD218" i="79"/>
  <c r="AD35" i="79"/>
  <c r="H123" i="45"/>
  <c r="I14" i="44"/>
  <c r="I18" i="44" s="1"/>
  <c r="AD774" i="79"/>
  <c r="AD950" i="79" s="1"/>
  <c r="AD957" i="79"/>
  <c r="AD1116" i="79" s="1"/>
  <c r="AD403" i="79"/>
  <c r="AD591" i="79"/>
  <c r="AD219" i="79"/>
  <c r="AD393" i="79" s="1"/>
  <c r="AD36" i="79"/>
  <c r="AA406" i="46"/>
  <c r="F13" i="44"/>
  <c r="AA956" i="79"/>
  <c r="AA773" i="79"/>
  <c r="AA590" i="79"/>
  <c r="AA218" i="79"/>
  <c r="AA402" i="79"/>
  <c r="AA35" i="79"/>
  <c r="F43" i="44"/>
  <c r="F53" i="44" s="1"/>
  <c r="F14" i="44"/>
  <c r="F18" i="44" s="1"/>
  <c r="AA403" i="79"/>
  <c r="AA774" i="79"/>
  <c r="AA219" i="79"/>
  <c r="AA957" i="79"/>
  <c r="AA1116" i="79" s="1"/>
  <c r="AA591" i="79"/>
  <c r="AA36" i="79"/>
  <c r="AA208" i="79" s="1"/>
  <c r="AB406" i="46"/>
  <c r="G13" i="44"/>
  <c r="AB773" i="79"/>
  <c r="AB590" i="79"/>
  <c r="AB218" i="79"/>
  <c r="AB956" i="79"/>
  <c r="AB402" i="79"/>
  <c r="AB35" i="79"/>
  <c r="AB407" i="46"/>
  <c r="G14" i="44"/>
  <c r="G18" i="44" s="1"/>
  <c r="AB957" i="79"/>
  <c r="AB1116" i="79" s="1"/>
  <c r="AB774" i="79"/>
  <c r="AB591" i="79"/>
  <c r="AB219" i="79"/>
  <c r="AB403"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3" i="79"/>
  <c r="AB395" i="79"/>
  <c r="AB379" i="79"/>
  <c r="AB394" i="79"/>
  <c r="AB396" i="79"/>
  <c r="AB766" i="79"/>
  <c r="AB767" i="79"/>
  <c r="AB750" i="79"/>
  <c r="AD567" i="79"/>
  <c r="AC393" i="79"/>
  <c r="AC395" i="79"/>
  <c r="AC379" i="79"/>
  <c r="AC394" i="79"/>
  <c r="AC396" i="79"/>
  <c r="AB567" i="79"/>
  <c r="AA766" i="79"/>
  <c r="AA750" i="79"/>
  <c r="AA767" i="79"/>
  <c r="AA567" i="79"/>
  <c r="AD394" i="79"/>
  <c r="AD396" i="79"/>
  <c r="AD395" i="79"/>
  <c r="AD379" i="79"/>
  <c r="AD933" i="79"/>
  <c r="AC567" i="79"/>
  <c r="AC933" i="79"/>
  <c r="AE393" i="79"/>
  <c r="AE379" i="79"/>
  <c r="AE395" i="79"/>
  <c r="AE394" i="79"/>
  <c r="AE396" i="79"/>
  <c r="AE567" i="79"/>
  <c r="AD767" i="79"/>
  <c r="AD750" i="79"/>
  <c r="AD766" i="79"/>
  <c r="AE950" i="79"/>
  <c r="AE933" i="79"/>
  <c r="AA396" i="79"/>
  <c r="AA379" i="79"/>
  <c r="AA395" i="79"/>
  <c r="AA393" i="79"/>
  <c r="AA394" i="79"/>
  <c r="AB211" i="79"/>
  <c r="AB195" i="79"/>
  <c r="AB212" i="79"/>
  <c r="AB208" i="79"/>
  <c r="AB210" i="79"/>
  <c r="AB209" i="79"/>
  <c r="AB933" i="79"/>
  <c r="AB950" i="79"/>
  <c r="AA210" i="79"/>
  <c r="AA195" i="79"/>
  <c r="AA209" i="79"/>
  <c r="AA211" i="79"/>
  <c r="AA212" i="79"/>
  <c r="AA933" i="79"/>
  <c r="AA950" i="79"/>
  <c r="AD195" i="79"/>
  <c r="AC209" i="79"/>
  <c r="AC212" i="79"/>
  <c r="AC208" i="79"/>
  <c r="AC210" i="79"/>
  <c r="AC195" i="79"/>
  <c r="AC211" i="79"/>
  <c r="AC767" i="79"/>
  <c r="AC750" i="79"/>
  <c r="AC766" i="79"/>
  <c r="AE211" i="79"/>
  <c r="AE195" i="79"/>
  <c r="AE208" i="79"/>
  <c r="AE209" i="79"/>
  <c r="AE210" i="79"/>
  <c r="AE212" i="79"/>
  <c r="AE766" i="79"/>
  <c r="AE767" i="79"/>
  <c r="AE750"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3" i="79" s="1"/>
  <c r="Y761" i="79" s="1"/>
  <c r="L129" i="45"/>
  <c r="J127" i="45"/>
  <c r="AF516" i="46" s="1"/>
  <c r="H130" i="45"/>
  <c r="C133" i="45"/>
  <c r="Y1119" i="79" s="1"/>
  <c r="N130" i="45"/>
  <c r="K125" i="45"/>
  <c r="AG258" i="46" s="1"/>
  <c r="AG259" i="46" s="1"/>
  <c r="K128" i="45"/>
  <c r="N127" i="45"/>
  <c r="K126" i="45"/>
  <c r="AG387" i="46" s="1"/>
  <c r="G129" i="45"/>
  <c r="E129" i="45"/>
  <c r="AA382" i="79" s="1"/>
  <c r="AA383"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L258" i="46"/>
  <c r="AJ751" i="79"/>
  <c r="AG751" i="79"/>
  <c r="AG380" i="79"/>
  <c r="AK934" i="79"/>
  <c r="AF751" i="79"/>
  <c r="AH568" i="79"/>
  <c r="AL196" i="79"/>
  <c r="AG514" i="46"/>
  <c r="AI934" i="79"/>
  <c r="AJ934" i="79"/>
  <c r="AF380" i="79"/>
  <c r="AL568" i="79"/>
  <c r="AF934" i="79"/>
  <c r="AJ380" i="79"/>
  <c r="AH1117" i="79"/>
  <c r="AI1117" i="79"/>
  <c r="AK514" i="46"/>
  <c r="AI196" i="79"/>
  <c r="AK380" i="79"/>
  <c r="AF514" i="46"/>
  <c r="AF568" i="79"/>
  <c r="AL380" i="79"/>
  <c r="AL751" i="79"/>
  <c r="AJ568" i="79"/>
  <c r="AJ514" i="46"/>
  <c r="AK196" i="79"/>
  <c r="AG196" i="79"/>
  <c r="AG1117" i="79"/>
  <c r="AG568" i="79"/>
  <c r="AH514" i="46"/>
  <c r="AK1117" i="79"/>
  <c r="AH196" i="79"/>
  <c r="AH934" i="79"/>
  <c r="AJ1117" i="79"/>
  <c r="AF196" i="79"/>
  <c r="AF1117" i="79"/>
  <c r="AL934" i="79"/>
  <c r="AI380" i="79"/>
  <c r="AL514" i="46"/>
  <c r="AK751" i="79"/>
  <c r="AH380" i="79"/>
  <c r="AJ196" i="79"/>
  <c r="AL1117" i="79"/>
  <c r="AH751" i="79"/>
  <c r="AI514" i="46"/>
  <c r="AK568" i="79"/>
  <c r="AI568" i="79"/>
  <c r="AI751" i="79"/>
  <c r="AG934" i="79"/>
  <c r="Y514" i="46"/>
  <c r="AB514" i="46"/>
  <c r="AE1117" i="79"/>
  <c r="AD380" i="79"/>
  <c r="AC568" i="79"/>
  <c r="Y1117" i="79"/>
  <c r="Y568" i="79"/>
  <c r="AC514" i="46"/>
  <c r="AB934" i="79"/>
  <c r="AA1117" i="79"/>
  <c r="AD196" i="79"/>
  <c r="Y196" i="79"/>
  <c r="AE751" i="79"/>
  <c r="AA514" i="46"/>
  <c r="AE514" i="46"/>
  <c r="AC380" i="79"/>
  <c r="AB751" i="79"/>
  <c r="AC1117" i="79"/>
  <c r="AE380" i="79"/>
  <c r="Z934" i="79"/>
  <c r="AD514" i="46"/>
  <c r="AA568" i="79"/>
  <c r="AD1117" i="79"/>
  <c r="AE934" i="79"/>
  <c r="AB380" i="79"/>
  <c r="AB1117" i="79"/>
  <c r="AA751" i="79"/>
  <c r="AD568" i="79"/>
  <c r="Y751" i="79"/>
  <c r="AE568" i="79"/>
  <c r="Z751" i="79"/>
  <c r="Z514" i="46"/>
  <c r="AC934" i="79"/>
  <c r="AB568" i="79"/>
  <c r="Y380" i="79"/>
  <c r="Z380" i="79"/>
  <c r="AA196" i="79"/>
  <c r="AD934" i="79"/>
  <c r="AC196" i="79"/>
  <c r="Y934" i="79"/>
  <c r="AE196" i="79"/>
  <c r="AD751" i="79"/>
  <c r="AA380" i="79"/>
  <c r="AA934" i="79"/>
  <c r="AB196" i="79"/>
  <c r="AC751" i="79"/>
  <c r="Z568" i="79"/>
  <c r="Z196" i="79"/>
  <c r="Z1117"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16" i="46" l="1"/>
  <c r="AK520" i="46" s="1"/>
  <c r="AJ258" i="46"/>
  <c r="AJ260" i="46" s="1"/>
  <c r="AH516" i="46"/>
  <c r="AK258" i="46"/>
  <c r="AK262" i="46" s="1"/>
  <c r="P58" i="43" s="1"/>
  <c r="AI258" i="46"/>
  <c r="AI260" i="46" s="1"/>
  <c r="AI516" i="46"/>
  <c r="AL516" i="46"/>
  <c r="AL520" i="46" s="1"/>
  <c r="AH258" i="46"/>
  <c r="AH259" i="46" s="1"/>
  <c r="AK570" i="79"/>
  <c r="AK572" i="79" s="1"/>
  <c r="AK130" i="46"/>
  <c r="AK131" i="46" s="1"/>
  <c r="P54" i="43" s="1"/>
  <c r="AI130" i="46"/>
  <c r="AI131" i="46" s="1"/>
  <c r="N54" i="43" s="1"/>
  <c r="AH130" i="46"/>
  <c r="AH131" i="46" s="1"/>
  <c r="M54" i="43" s="1"/>
  <c r="AL130" i="46"/>
  <c r="AL131" i="46" s="1"/>
  <c r="Q54" i="43" s="1"/>
  <c r="AJ387" i="46"/>
  <c r="AJ389" i="46" s="1"/>
  <c r="AL387" i="46"/>
  <c r="AL389" i="46" s="1"/>
  <c r="AJ130" i="46"/>
  <c r="AJ131" i="46" s="1"/>
  <c r="O54" i="43" s="1"/>
  <c r="AI387" i="46"/>
  <c r="AI389" i="46" s="1"/>
  <c r="AJ516" i="46"/>
  <c r="AJ520" i="46" s="1"/>
  <c r="Y522" i="46"/>
  <c r="D64" i="43" s="1"/>
  <c r="AD522" i="46"/>
  <c r="I64" i="43" s="1"/>
  <c r="Y1123" i="79"/>
  <c r="Y1129" i="79"/>
  <c r="AI517" i="46"/>
  <c r="AI520" i="46"/>
  <c r="AF518" i="46"/>
  <c r="AF520" i="46"/>
  <c r="Y518" i="46"/>
  <c r="Y517" i="46"/>
  <c r="Y519" i="46"/>
  <c r="Y520" i="46"/>
  <c r="AA522" i="46"/>
  <c r="F64" i="43" s="1"/>
  <c r="AH518" i="46"/>
  <c r="AH520" i="46"/>
  <c r="AJ570" i="79"/>
  <c r="AA198" i="79"/>
  <c r="AB198" i="79"/>
  <c r="AJ382" i="79"/>
  <c r="AJ385" i="79" s="1"/>
  <c r="AH570" i="79"/>
  <c r="AH574" i="79" s="1"/>
  <c r="AL382" i="79"/>
  <c r="AL388" i="79" s="1"/>
  <c r="AC198" i="79"/>
  <c r="AC201" i="79" s="1"/>
  <c r="AK382" i="79"/>
  <c r="AK386" i="79" s="1"/>
  <c r="AF382" i="79"/>
  <c r="AF385" i="79" s="1"/>
  <c r="AI570" i="79"/>
  <c r="AI579" i="79" s="1"/>
  <c r="N73" i="43" s="1"/>
  <c r="AL570" i="79"/>
  <c r="AL574" i="79" s="1"/>
  <c r="AE570" i="79"/>
  <c r="AE573" i="79" s="1"/>
  <c r="AG570" i="79"/>
  <c r="AG573" i="79" s="1"/>
  <c r="AG382" i="79"/>
  <c r="AG390" i="79" s="1"/>
  <c r="L70" i="43" s="1"/>
  <c r="AD382" i="79"/>
  <c r="AD386" i="79" s="1"/>
  <c r="AB570" i="79"/>
  <c r="Z198" i="79"/>
  <c r="AB382" i="79"/>
  <c r="AB385" i="79" s="1"/>
  <c r="Z382" i="79"/>
  <c r="Z385" i="79" s="1"/>
  <c r="AC382" i="79"/>
  <c r="AC386" i="79" s="1"/>
  <c r="AD936" i="79"/>
  <c r="AH936" i="79"/>
  <c r="AH947" i="79" s="1"/>
  <c r="M79" i="43" s="1"/>
  <c r="AJ936" i="79"/>
  <c r="AJ947" i="79" s="1"/>
  <c r="O79" i="43" s="1"/>
  <c r="AI936" i="79"/>
  <c r="AI947" i="79" s="1"/>
  <c r="N79" i="43" s="1"/>
  <c r="Z936" i="79"/>
  <c r="Z947" i="79" s="1"/>
  <c r="E79" i="43" s="1"/>
  <c r="AK936" i="79"/>
  <c r="AK947" i="79" s="1"/>
  <c r="P79" i="43" s="1"/>
  <c r="AL936" i="79"/>
  <c r="AE936" i="79"/>
  <c r="AE947" i="79" s="1"/>
  <c r="J79" i="43" s="1"/>
  <c r="AF936" i="79"/>
  <c r="AC936" i="79"/>
  <c r="AC947" i="79" s="1"/>
  <c r="H79" i="43" s="1"/>
  <c r="AA936" i="79"/>
  <c r="AA947" i="79" s="1"/>
  <c r="F79" i="43" s="1"/>
  <c r="AB936" i="79"/>
  <c r="AB947" i="79" s="1"/>
  <c r="G79" i="43" s="1"/>
  <c r="AG936" i="79"/>
  <c r="AG947" i="79" s="1"/>
  <c r="L79" i="43" s="1"/>
  <c r="Y1126" i="79"/>
  <c r="Z570" i="79"/>
  <c r="Y936" i="79"/>
  <c r="Y938" i="79" s="1"/>
  <c r="AA570" i="79"/>
  <c r="AA577" i="79" s="1"/>
  <c r="Y570" i="79"/>
  <c r="Y579" i="79" s="1"/>
  <c r="AJ1119" i="79"/>
  <c r="AJ1131" i="79" s="1"/>
  <c r="O82" i="43" s="1"/>
  <c r="AI1119" i="79"/>
  <c r="AL1119" i="79"/>
  <c r="AL1131" i="79" s="1"/>
  <c r="Q82" i="43" s="1"/>
  <c r="AG1119" i="79"/>
  <c r="AK1119" i="79"/>
  <c r="AK1131" i="79" s="1"/>
  <c r="P82" i="43" s="1"/>
  <c r="AH1119" i="79"/>
  <c r="AH1131" i="79" s="1"/>
  <c r="M82" i="43" s="1"/>
  <c r="AF1119" i="79"/>
  <c r="AC1119" i="79"/>
  <c r="AC1131" i="79" s="1"/>
  <c r="H82" i="43" s="1"/>
  <c r="AE1119" i="79"/>
  <c r="AE1131" i="79" s="1"/>
  <c r="J82" i="43" s="1"/>
  <c r="AB1119" i="79"/>
  <c r="AB1131" i="79" s="1"/>
  <c r="G82" i="43" s="1"/>
  <c r="AD1119" i="79"/>
  <c r="AD1131" i="79" s="1"/>
  <c r="I82" i="43" s="1"/>
  <c r="Z1119" i="79"/>
  <c r="Z1129" i="79" s="1"/>
  <c r="AA1119" i="79"/>
  <c r="AC570" i="79"/>
  <c r="AC576" i="79" s="1"/>
  <c r="AE199" i="79"/>
  <c r="AD198" i="79"/>
  <c r="AD201" i="79" s="1"/>
  <c r="AE382" i="79"/>
  <c r="AE385" i="79" s="1"/>
  <c r="AD570" i="79"/>
  <c r="AE203" i="79"/>
  <c r="AL753" i="79"/>
  <c r="AL763" i="79" s="1"/>
  <c r="Q76" i="43" s="1"/>
  <c r="AE753" i="79"/>
  <c r="AE763" i="79" s="1"/>
  <c r="J76" i="43" s="1"/>
  <c r="AI753" i="79"/>
  <c r="AG753" i="79"/>
  <c r="AF753" i="79"/>
  <c r="AF763" i="79" s="1"/>
  <c r="K76" i="43" s="1"/>
  <c r="Z753" i="79"/>
  <c r="Z763" i="79" s="1"/>
  <c r="E76" i="43" s="1"/>
  <c r="AD753" i="79"/>
  <c r="AC753" i="79"/>
  <c r="AC763" i="79" s="1"/>
  <c r="H76" i="43" s="1"/>
  <c r="AJ753" i="79"/>
  <c r="AJ763" i="79" s="1"/>
  <c r="O76" i="43" s="1"/>
  <c r="AH753" i="79"/>
  <c r="AH763" i="79" s="1"/>
  <c r="M76" i="43" s="1"/>
  <c r="AA753" i="79"/>
  <c r="AA763" i="79" s="1"/>
  <c r="F76" i="43" s="1"/>
  <c r="AB753" i="79"/>
  <c r="AB763" i="79" s="1"/>
  <c r="G76" i="43" s="1"/>
  <c r="AK753" i="79"/>
  <c r="AE200" i="79"/>
  <c r="AG198" i="79"/>
  <c r="AG202" i="79" s="1"/>
  <c r="AE201" i="79"/>
  <c r="AF570" i="79"/>
  <c r="AF574" i="79" s="1"/>
  <c r="Y382" i="79"/>
  <c r="Y390" i="79" s="1"/>
  <c r="AF198" i="79"/>
  <c r="AF201" i="79" s="1"/>
  <c r="AH382" i="79"/>
  <c r="AH390" i="79" s="1"/>
  <c r="M70" i="43" s="1"/>
  <c r="AH519" i="46"/>
  <c r="AG262" i="46"/>
  <c r="L58" i="43" s="1"/>
  <c r="AI518" i="46"/>
  <c r="AH517" i="46"/>
  <c r="AG260" i="46"/>
  <c r="AG261" i="46" s="1"/>
  <c r="L57" i="43" s="1"/>
  <c r="AI519" i="46"/>
  <c r="AI522" i="46"/>
  <c r="N64" i="43" s="1"/>
  <c r="AH522" i="46"/>
  <c r="M64" i="43" s="1"/>
  <c r="Y1124" i="79"/>
  <c r="AG389" i="46"/>
  <c r="AG390" i="46"/>
  <c r="AG388" i="46"/>
  <c r="Y1121" i="79"/>
  <c r="AI198" i="79"/>
  <c r="AI199" i="79" s="1"/>
  <c r="AJ198" i="79"/>
  <c r="AJ203" i="79" s="1"/>
  <c r="AK198" i="79"/>
  <c r="AK201" i="79" s="1"/>
  <c r="AL198" i="79"/>
  <c r="AL203" i="79" s="1"/>
  <c r="AH198" i="79"/>
  <c r="AH205" i="79" s="1"/>
  <c r="M67" i="43" s="1"/>
  <c r="AA384" i="79"/>
  <c r="AA387" i="79"/>
  <c r="AA388" i="79"/>
  <c r="AA386" i="79"/>
  <c r="AA385" i="79"/>
  <c r="AF132" i="46"/>
  <c r="K55" i="43" s="1"/>
  <c r="AJ522" i="46"/>
  <c r="O64" i="43" s="1"/>
  <c r="Y760" i="79"/>
  <c r="Y759" i="79"/>
  <c r="Y754" i="79"/>
  <c r="Y758" i="79"/>
  <c r="Y756" i="79"/>
  <c r="Y755" i="79"/>
  <c r="Y757" i="79"/>
  <c r="AF260" i="46"/>
  <c r="AF259" i="46"/>
  <c r="AJ517" i="46"/>
  <c r="AJ519" i="46"/>
  <c r="AJ518" i="46"/>
  <c r="Y1127" i="79"/>
  <c r="Y1125" i="79"/>
  <c r="Y1120" i="79"/>
  <c r="Y1122" i="79"/>
  <c r="Y1128" i="79"/>
  <c r="AF389" i="46"/>
  <c r="AF390" i="46"/>
  <c r="AF388" i="46"/>
  <c r="AH260" i="46"/>
  <c r="AG519" i="46"/>
  <c r="AG517" i="46"/>
  <c r="AG518" i="46"/>
  <c r="AF262" i="46"/>
  <c r="K58" i="43" s="1"/>
  <c r="Y1131" i="79"/>
  <c r="AF517" i="46"/>
  <c r="AK387" i="46"/>
  <c r="AK389" i="46" s="1"/>
  <c r="AH387" i="46"/>
  <c r="AH392" i="46" s="1"/>
  <c r="M61" i="43" s="1"/>
  <c r="AG132" i="46"/>
  <c r="L55" i="43" s="1"/>
  <c r="AA390" i="79"/>
  <c r="F70" i="43" s="1"/>
  <c r="AF522" i="46"/>
  <c r="K64" i="43" s="1"/>
  <c r="AF519" i="46"/>
  <c r="AI382" i="79"/>
  <c r="AI384" i="79" s="1"/>
  <c r="AG522" i="46"/>
  <c r="L64" i="43" s="1"/>
  <c r="Y763" i="79"/>
  <c r="AJ390" i="46"/>
  <c r="Y202" i="79"/>
  <c r="Y200" i="79"/>
  <c r="Y201" i="79"/>
  <c r="AJ388" i="46"/>
  <c r="Y205" i="79"/>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132" i="46"/>
  <c r="P55" i="43" s="1"/>
  <c r="AL262" i="46"/>
  <c r="Q58" i="43" s="1"/>
  <c r="AL522" i="46"/>
  <c r="Q64" i="43" s="1"/>
  <c r="AK517" i="46"/>
  <c r="AK522" i="46"/>
  <c r="P64" i="43" s="1"/>
  <c r="AL260" i="46"/>
  <c r="AL259" i="46"/>
  <c r="AK574" i="79"/>
  <c r="AK57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Z390" i="79" l="1"/>
  <c r="AK259" i="46"/>
  <c r="AK260" i="46"/>
  <c r="AK576" i="79"/>
  <c r="AI390" i="46"/>
  <c r="AK571" i="79"/>
  <c r="AK573" i="79"/>
  <c r="AK579" i="79"/>
  <c r="P73" i="43" s="1"/>
  <c r="AK577" i="79"/>
  <c r="AL517" i="46"/>
  <c r="F93" i="43" s="1"/>
  <c r="AL388" i="46"/>
  <c r="AI388" i="46"/>
  <c r="AH262" i="46"/>
  <c r="M58" i="43" s="1"/>
  <c r="AI132" i="46"/>
  <c r="N55" i="43" s="1"/>
  <c r="S17" i="47" s="1"/>
  <c r="AJ132" i="46"/>
  <c r="O55" i="43" s="1"/>
  <c r="AI392" i="46"/>
  <c r="N61" i="43" s="1"/>
  <c r="AL132" i="46"/>
  <c r="Q55" i="43" s="1"/>
  <c r="V21" i="47" s="1"/>
  <c r="AH132" i="46"/>
  <c r="M55" i="43" s="1"/>
  <c r="R17" i="47" s="1"/>
  <c r="AL390" i="46"/>
  <c r="AL392" i="46"/>
  <c r="Q61" i="43" s="1"/>
  <c r="Y762" i="79"/>
  <c r="D75" i="43" s="1"/>
  <c r="T18" i="47"/>
  <c r="P20" i="47"/>
  <c r="Q15" i="47"/>
  <c r="U17" i="47"/>
  <c r="AB576" i="79"/>
  <c r="AB575" i="79"/>
  <c r="AB201" i="79"/>
  <c r="AB202" i="79"/>
  <c r="AA199" i="79"/>
  <c r="AA202" i="79"/>
  <c r="AA203" i="79"/>
  <c r="AD575" i="79"/>
  <c r="AD579" i="79"/>
  <c r="I73" i="43" s="1"/>
  <c r="Z202" i="79"/>
  <c r="Z203" i="79"/>
  <c r="AJ576" i="79"/>
  <c r="AJ579" i="79"/>
  <c r="O73" i="43" s="1"/>
  <c r="AM522" i="46"/>
  <c r="F104" i="43" s="1"/>
  <c r="Y573" i="79"/>
  <c r="Y576" i="79"/>
  <c r="Y577" i="79"/>
  <c r="Z574" i="79"/>
  <c r="Z576" i="79"/>
  <c r="Y521" i="46"/>
  <c r="AM259" i="46"/>
  <c r="Z1131" i="79"/>
  <c r="E82" i="43" s="1"/>
  <c r="D70" i="43"/>
  <c r="AM131" i="46"/>
  <c r="C93" i="43" s="1"/>
  <c r="AM518" i="46"/>
  <c r="D76" i="43"/>
  <c r="AM520" i="46"/>
  <c r="AM260" i="46"/>
  <c r="AM519" i="46"/>
  <c r="D67" i="43"/>
  <c r="AM517" i="46"/>
  <c r="AD574" i="79"/>
  <c r="AH575" i="79"/>
  <c r="AL575" i="79"/>
  <c r="AD571" i="79"/>
  <c r="AI575" i="79"/>
  <c r="AE390" i="79"/>
  <c r="J70" i="43" s="1"/>
  <c r="AB200" i="79"/>
  <c r="AD384" i="79"/>
  <c r="AC202" i="79"/>
  <c r="AG576" i="79"/>
  <c r="AA572" i="79"/>
  <c r="AG575" i="79"/>
  <c r="AH571" i="79"/>
  <c r="AA574" i="79"/>
  <c r="AL572" i="79"/>
  <c r="AC205" i="79"/>
  <c r="H67" i="43" s="1"/>
  <c r="Z387" i="79"/>
  <c r="AC200" i="79"/>
  <c r="AD383" i="79"/>
  <c r="AB203" i="79"/>
  <c r="AD385" i="79"/>
  <c r="AL579" i="79"/>
  <c r="Q73" i="43" s="1"/>
  <c r="AL571" i="79"/>
  <c r="AB205" i="79"/>
  <c r="G67" i="43" s="1"/>
  <c r="AD390" i="79"/>
  <c r="I70" i="43" s="1"/>
  <c r="Z384" i="79"/>
  <c r="AL573" i="79"/>
  <c r="Z388" i="79"/>
  <c r="AB199" i="79"/>
  <c r="AB386" i="79"/>
  <c r="AK203" i="79"/>
  <c r="AA200" i="79"/>
  <c r="AA205" i="79"/>
  <c r="F67" i="43" s="1"/>
  <c r="AE386" i="79"/>
  <c r="AB388" i="79"/>
  <c r="AB387" i="79"/>
  <c r="AB390" i="79"/>
  <c r="G70" i="43" s="1"/>
  <c r="AI573" i="79"/>
  <c r="AI576" i="79"/>
  <c r="AK202" i="79"/>
  <c r="AI572" i="79"/>
  <c r="AG579" i="79"/>
  <c r="L73" i="43" s="1"/>
  <c r="AB384" i="79"/>
  <c r="AA571" i="79"/>
  <c r="AG577" i="79"/>
  <c r="AA201" i="79"/>
  <c r="AI571" i="79"/>
  <c r="AH572" i="79"/>
  <c r="AB383" i="79"/>
  <c r="AA573" i="79"/>
  <c r="AG572" i="79"/>
  <c r="AH579" i="79"/>
  <c r="M73" i="43" s="1"/>
  <c r="AA579" i="79"/>
  <c r="F73" i="43" s="1"/>
  <c r="AA576" i="79"/>
  <c r="AG571" i="79"/>
  <c r="AA575" i="79"/>
  <c r="AG574" i="79"/>
  <c r="AD387" i="79"/>
  <c r="AG200" i="79"/>
  <c r="AK390" i="46"/>
  <c r="AB573" i="79"/>
  <c r="AJ383" i="79"/>
  <c r="AL201" i="79"/>
  <c r="AK390" i="79"/>
  <c r="P70" i="43" s="1"/>
  <c r="AG384" i="79"/>
  <c r="AL202" i="79"/>
  <c r="AK384" i="79"/>
  <c r="AL387" i="79"/>
  <c r="AG385" i="79"/>
  <c r="AE572" i="79"/>
  <c r="AK383" i="79"/>
  <c r="Y941" i="79"/>
  <c r="AL385" i="79"/>
  <c r="AB577" i="79"/>
  <c r="AH387" i="79"/>
  <c r="AI383" i="79"/>
  <c r="AH388" i="79"/>
  <c r="AG205" i="79"/>
  <c r="L67" i="43" s="1"/>
  <c r="AD200" i="79"/>
  <c r="AH383" i="79"/>
  <c r="Y385" i="79"/>
  <c r="AG388" i="79"/>
  <c r="Y387" i="79"/>
  <c r="AK388" i="79"/>
  <c r="AL390" i="79"/>
  <c r="Q70" i="43" s="1"/>
  <c r="AJ388" i="79"/>
  <c r="AF579" i="79"/>
  <c r="K73" i="43" s="1"/>
  <c r="AG387" i="79"/>
  <c r="AL386" i="79"/>
  <c r="AJ384" i="79"/>
  <c r="AB579" i="79"/>
  <c r="G73" i="43" s="1"/>
  <c r="AG199" i="79"/>
  <c r="AC574" i="79"/>
  <c r="AF387" i="79"/>
  <c r="Y947" i="79"/>
  <c r="Q19" i="47"/>
  <c r="AC572" i="79"/>
  <c r="Q24" i="47"/>
  <c r="AD205" i="79"/>
  <c r="I67" i="43" s="1"/>
  <c r="AD203" i="79"/>
  <c r="AG203" i="79"/>
  <c r="Y943" i="79"/>
  <c r="AI521" i="46"/>
  <c r="N63" i="43" s="1"/>
  <c r="AG201" i="79"/>
  <c r="AH521" i="46"/>
  <c r="M63" i="43" s="1"/>
  <c r="Q26" i="47"/>
  <c r="AK205" i="79"/>
  <c r="P67" i="43" s="1"/>
  <c r="AF200" i="79"/>
  <c r="Y939" i="79"/>
  <c r="AJ577" i="79"/>
  <c r="AF384" i="79"/>
  <c r="AK385" i="79"/>
  <c r="AL384" i="79"/>
  <c r="AG386" i="79"/>
  <c r="AC573" i="79"/>
  <c r="AJ572" i="79"/>
  <c r="AF388" i="79"/>
  <c r="AH386" i="79"/>
  <c r="AF575" i="79"/>
  <c r="AJ573" i="79"/>
  <c r="AJ574" i="79"/>
  <c r="AF577" i="79"/>
  <c r="AK387" i="79"/>
  <c r="AJ387" i="79"/>
  <c r="Z199" i="79"/>
  <c r="AG383" i="79"/>
  <c r="AH385" i="79"/>
  <c r="AB574" i="79"/>
  <c r="AH384" i="79"/>
  <c r="AF576" i="79"/>
  <c r="Z201" i="79"/>
  <c r="AF572" i="79"/>
  <c r="AL383" i="79"/>
  <c r="AJ390" i="79"/>
  <c r="O70" i="43" s="1"/>
  <c r="Z200" i="79"/>
  <c r="AB572" i="79"/>
  <c r="AJ571" i="79"/>
  <c r="AF571" i="79"/>
  <c r="Y937" i="79"/>
  <c r="AJ386" i="79"/>
  <c r="Y572" i="79"/>
  <c r="AB571" i="79"/>
  <c r="AJ575" i="79"/>
  <c r="AF573" i="79"/>
  <c r="AD576" i="79"/>
  <c r="Y944" i="79"/>
  <c r="AC384" i="79"/>
  <c r="AE571" i="79"/>
  <c r="AF202" i="79"/>
  <c r="Q31" i="47"/>
  <c r="AE579" i="79"/>
  <c r="J73" i="43" s="1"/>
  <c r="Q17" i="47"/>
  <c r="AK200" i="79"/>
  <c r="AL577" i="79"/>
  <c r="E70" i="43"/>
  <c r="Z386" i="79"/>
  <c r="AC571" i="79"/>
  <c r="AC199" i="79"/>
  <c r="AC388" i="79"/>
  <c r="AF383" i="79"/>
  <c r="AE576" i="79"/>
  <c r="AD572" i="79"/>
  <c r="AC390" i="79"/>
  <c r="H70" i="43" s="1"/>
  <c r="AI577" i="79"/>
  <c r="AI574" i="79"/>
  <c r="AC387" i="79"/>
  <c r="Z205" i="79"/>
  <c r="E67" i="43" s="1"/>
  <c r="Q21" i="47"/>
  <c r="AL576" i="79"/>
  <c r="AC579" i="79"/>
  <c r="H73" i="43" s="1"/>
  <c r="Y571" i="79"/>
  <c r="Z383" i="79"/>
  <c r="AC203" i="79"/>
  <c r="AC383" i="79"/>
  <c r="AF386" i="79"/>
  <c r="AD573" i="79"/>
  <c r="Y945" i="79"/>
  <c r="AK199" i="79"/>
  <c r="AF390" i="79"/>
  <c r="K70" i="43" s="1"/>
  <c r="AG521" i="46"/>
  <c r="L63" i="43" s="1"/>
  <c r="AF261" i="46"/>
  <c r="K57" i="43" s="1"/>
  <c r="AC575" i="79"/>
  <c r="AE577" i="79"/>
  <c r="AD388" i="79"/>
  <c r="AC385" i="79"/>
  <c r="AE574" i="79"/>
  <c r="AC577" i="79"/>
  <c r="AE575" i="79"/>
  <c r="AD577" i="79"/>
  <c r="D73" i="43"/>
  <c r="AH577" i="79"/>
  <c r="AH576" i="79"/>
  <c r="AH573" i="79"/>
  <c r="AA1126" i="79"/>
  <c r="AA1125" i="79"/>
  <c r="AA1123" i="79"/>
  <c r="AA1121" i="79"/>
  <c r="AA1128" i="79"/>
  <c r="AA1120" i="79"/>
  <c r="AA1127" i="79"/>
  <c r="AA1129" i="79"/>
  <c r="AA1124" i="79"/>
  <c r="AA1122" i="79"/>
  <c r="AI388" i="79"/>
  <c r="Z571" i="79"/>
  <c r="Z573" i="79"/>
  <c r="Z579" i="79"/>
  <c r="E73" i="43" s="1"/>
  <c r="Z757" i="79"/>
  <c r="Z760" i="79"/>
  <c r="Z756" i="79"/>
  <c r="Z754" i="79"/>
  <c r="Z759" i="79"/>
  <c r="Z755" i="79"/>
  <c r="Z761" i="79"/>
  <c r="Z758" i="79"/>
  <c r="Z1126" i="79"/>
  <c r="Z1121" i="79"/>
  <c r="Z1122" i="79"/>
  <c r="Z1125" i="79"/>
  <c r="Z1120" i="79"/>
  <c r="Z1124" i="79"/>
  <c r="Z1123" i="79"/>
  <c r="Z1127" i="79"/>
  <c r="Z1128" i="79"/>
  <c r="AG1129" i="79"/>
  <c r="AG1120" i="79"/>
  <c r="AG1122" i="79"/>
  <c r="AG1128" i="79"/>
  <c r="AG1125" i="79"/>
  <c r="AG1126" i="79"/>
  <c r="AG1127" i="79"/>
  <c r="AG1121" i="79"/>
  <c r="AG1124" i="79"/>
  <c r="AG1123" i="79"/>
  <c r="AF940" i="79"/>
  <c r="AF937" i="79"/>
  <c r="AF941" i="79"/>
  <c r="AF942" i="79"/>
  <c r="AF944" i="79"/>
  <c r="AF939" i="79"/>
  <c r="AF945" i="79"/>
  <c r="AF943" i="79"/>
  <c r="AF938" i="79"/>
  <c r="AD939" i="79"/>
  <c r="AD944" i="79"/>
  <c r="AD941" i="79"/>
  <c r="AD938" i="79"/>
  <c r="AD943" i="79"/>
  <c r="AD937" i="79"/>
  <c r="AD942" i="79"/>
  <c r="AD945" i="79"/>
  <c r="AD940" i="79"/>
  <c r="AK392" i="46"/>
  <c r="P61" i="43" s="1"/>
  <c r="AK388" i="46"/>
  <c r="AL205" i="79"/>
  <c r="Q67" i="43" s="1"/>
  <c r="AE387" i="79"/>
  <c r="AK759" i="79"/>
  <c r="AK760" i="79"/>
  <c r="AK754" i="79"/>
  <c r="AK758" i="79"/>
  <c r="AK757" i="79"/>
  <c r="AK761" i="79"/>
  <c r="AK755" i="79"/>
  <c r="AK756" i="79"/>
  <c r="AF754" i="79"/>
  <c r="AF758" i="79"/>
  <c r="AF761" i="79"/>
  <c r="AF755" i="79"/>
  <c r="AF759" i="79"/>
  <c r="AF760" i="79"/>
  <c r="AF756" i="79"/>
  <c r="AF757" i="79"/>
  <c r="AD1126" i="79"/>
  <c r="AD1124" i="79"/>
  <c r="AD1128" i="79"/>
  <c r="AD1120" i="79"/>
  <c r="AD1127" i="79"/>
  <c r="AD1123" i="79"/>
  <c r="AD1125" i="79"/>
  <c r="AD1129" i="79"/>
  <c r="AD1122" i="79"/>
  <c r="AD1121" i="79"/>
  <c r="AL1120" i="79"/>
  <c r="AL1128" i="79"/>
  <c r="AL1123" i="79"/>
  <c r="AL1129" i="79"/>
  <c r="AL1127" i="79"/>
  <c r="AL1121" i="79"/>
  <c r="AL1126" i="79"/>
  <c r="AL1122" i="79"/>
  <c r="AL1124" i="79"/>
  <c r="AL1125" i="79"/>
  <c r="AE943" i="79"/>
  <c r="AE945" i="79"/>
  <c r="AE939" i="79"/>
  <c r="AE941" i="79"/>
  <c r="AE940" i="79"/>
  <c r="AE944" i="79"/>
  <c r="AE937" i="79"/>
  <c r="AE942" i="79"/>
  <c r="AE938" i="79"/>
  <c r="AC941" i="79"/>
  <c r="AC938" i="79"/>
  <c r="AC940" i="79"/>
  <c r="AC937" i="79"/>
  <c r="AC943" i="79"/>
  <c r="AC939" i="79"/>
  <c r="AC944" i="79"/>
  <c r="AC942" i="79"/>
  <c r="AC945" i="79"/>
  <c r="Z575" i="79"/>
  <c r="AB757" i="79"/>
  <c r="AB759" i="79"/>
  <c r="AB761" i="79"/>
  <c r="AB756" i="79"/>
  <c r="AB754" i="79"/>
  <c r="AB755" i="79"/>
  <c r="AB758" i="79"/>
  <c r="AB760" i="79"/>
  <c r="AG761" i="79"/>
  <c r="AG759" i="79"/>
  <c r="AG758" i="79"/>
  <c r="AG760" i="79"/>
  <c r="AG754" i="79"/>
  <c r="AG756" i="79"/>
  <c r="AG755" i="79"/>
  <c r="AG757" i="79"/>
  <c r="AE384" i="79"/>
  <c r="AE388" i="79"/>
  <c r="AB1127" i="79"/>
  <c r="AB1121" i="79"/>
  <c r="AB1122" i="79"/>
  <c r="AB1128" i="79"/>
  <c r="AB1123" i="79"/>
  <c r="AB1129" i="79"/>
  <c r="AB1126" i="79"/>
  <c r="AB1124" i="79"/>
  <c r="AB1125" i="79"/>
  <c r="AB1120" i="79"/>
  <c r="AI1129" i="79"/>
  <c r="AI1125" i="79"/>
  <c r="AI1124" i="79"/>
  <c r="AI1123" i="79"/>
  <c r="AI1122" i="79"/>
  <c r="AI1126" i="79"/>
  <c r="AI1127" i="79"/>
  <c r="AI1120" i="79"/>
  <c r="AI1121" i="79"/>
  <c r="AI1128" i="79"/>
  <c r="AL937" i="79"/>
  <c r="AL938" i="79"/>
  <c r="AL945" i="79"/>
  <c r="AL939" i="79"/>
  <c r="AL942" i="79"/>
  <c r="AL943" i="79"/>
  <c r="AL944" i="79"/>
  <c r="AL940" i="79"/>
  <c r="AL941" i="79"/>
  <c r="AI385" i="79"/>
  <c r="AF205" i="79"/>
  <c r="K67" i="43" s="1"/>
  <c r="AA755" i="79"/>
  <c r="AA757" i="79"/>
  <c r="AA756" i="79"/>
  <c r="AA754" i="79"/>
  <c r="AA760" i="79"/>
  <c r="AA761" i="79"/>
  <c r="AA759" i="79"/>
  <c r="AA758" i="79"/>
  <c r="AI760" i="79"/>
  <c r="AI758" i="79"/>
  <c r="AI761" i="79"/>
  <c r="AI754" i="79"/>
  <c r="AI759" i="79"/>
  <c r="AI756" i="79"/>
  <c r="AI757" i="79"/>
  <c r="AI755" i="79"/>
  <c r="AD202" i="79"/>
  <c r="AD199" i="79"/>
  <c r="AF947" i="79"/>
  <c r="K79" i="43" s="1"/>
  <c r="AE1121" i="79"/>
  <c r="AE1123" i="79"/>
  <c r="AE1128" i="79"/>
  <c r="AE1127" i="79"/>
  <c r="AE1126" i="79"/>
  <c r="AE1122" i="79"/>
  <c r="AE1120" i="79"/>
  <c r="AE1125" i="79"/>
  <c r="AE1129" i="79"/>
  <c r="AE1124" i="79"/>
  <c r="AJ1127" i="79"/>
  <c r="AJ1128" i="79"/>
  <c r="AJ1122" i="79"/>
  <c r="AJ1124" i="79"/>
  <c r="AJ1121" i="79"/>
  <c r="AJ1126" i="79"/>
  <c r="AJ1120" i="79"/>
  <c r="AJ1129" i="79"/>
  <c r="AJ1123" i="79"/>
  <c r="AJ1125" i="79"/>
  <c r="AK944" i="79"/>
  <c r="AK937" i="79"/>
  <c r="AK939" i="79"/>
  <c r="AK943" i="79"/>
  <c r="AK945" i="79"/>
  <c r="AK942" i="79"/>
  <c r="AK940" i="79"/>
  <c r="AK941" i="79"/>
  <c r="AK938" i="79"/>
  <c r="AD756" i="79"/>
  <c r="AD758" i="79"/>
  <c r="AD757" i="79"/>
  <c r="AD761" i="79"/>
  <c r="AD760" i="79"/>
  <c r="AD759" i="79"/>
  <c r="AD754" i="79"/>
  <c r="AD755" i="79"/>
  <c r="AK1125" i="79"/>
  <c r="AK1129" i="79"/>
  <c r="AK1124" i="79"/>
  <c r="AK1120" i="79"/>
  <c r="AK1126" i="79"/>
  <c r="AK1122" i="79"/>
  <c r="AK1128" i="79"/>
  <c r="AK1123" i="79"/>
  <c r="AK1127" i="79"/>
  <c r="AK1121" i="79"/>
  <c r="AI387" i="79"/>
  <c r="AH755" i="79"/>
  <c r="AH761" i="79"/>
  <c r="AH760" i="79"/>
  <c r="AH754" i="79"/>
  <c r="AH757" i="79"/>
  <c r="AH756" i="79"/>
  <c r="AH759" i="79"/>
  <c r="AH758" i="79"/>
  <c r="AL947" i="79"/>
  <c r="Q79" i="43" s="1"/>
  <c r="Y574" i="79"/>
  <c r="Y575" i="79"/>
  <c r="Z943" i="79"/>
  <c r="Z937" i="79"/>
  <c r="Z944" i="79"/>
  <c r="Z939" i="79"/>
  <c r="Z945" i="79"/>
  <c r="Z942" i="79"/>
  <c r="Z940" i="79"/>
  <c r="Z941" i="79"/>
  <c r="Z938" i="79"/>
  <c r="AI390" i="79"/>
  <c r="N70" i="43" s="1"/>
  <c r="AF203" i="79"/>
  <c r="Z572" i="79"/>
  <c r="Y386" i="79"/>
  <c r="Y388" i="79"/>
  <c r="AJ759" i="79"/>
  <c r="AJ760" i="79"/>
  <c r="AJ761" i="79"/>
  <c r="AJ755" i="79"/>
  <c r="AJ754" i="79"/>
  <c r="AJ757" i="79"/>
  <c r="AJ758" i="79"/>
  <c r="AJ756" i="79"/>
  <c r="AL754" i="79"/>
  <c r="AL755" i="79"/>
  <c r="AL760" i="79"/>
  <c r="AL761" i="79"/>
  <c r="AL757" i="79"/>
  <c r="AL758" i="79"/>
  <c r="AL759" i="79"/>
  <c r="AL756" i="79"/>
  <c r="AG1131" i="79"/>
  <c r="L82" i="43" s="1"/>
  <c r="AK763" i="79"/>
  <c r="P76" i="43" s="1"/>
  <c r="AF1122" i="79"/>
  <c r="AF1127" i="79"/>
  <c r="AF1126" i="79"/>
  <c r="AF1124" i="79"/>
  <c r="AF1129" i="79"/>
  <c r="AF1121" i="79"/>
  <c r="AF1125" i="79"/>
  <c r="AF1120" i="79"/>
  <c r="AF1123" i="79"/>
  <c r="AF1128" i="79"/>
  <c r="AB937" i="79"/>
  <c r="AB944" i="79"/>
  <c r="AB939" i="79"/>
  <c r="AB943" i="79"/>
  <c r="AB942" i="79"/>
  <c r="AB945" i="79"/>
  <c r="AB941" i="79"/>
  <c r="AB940" i="79"/>
  <c r="AB938" i="79"/>
  <c r="AI940" i="79"/>
  <c r="AI943" i="79"/>
  <c r="AI941" i="79"/>
  <c r="AI944" i="79"/>
  <c r="AI938" i="79"/>
  <c r="AI942" i="79"/>
  <c r="AI945" i="79"/>
  <c r="AI937" i="79"/>
  <c r="AI939" i="79"/>
  <c r="AG763" i="79"/>
  <c r="L76" i="43" s="1"/>
  <c r="AE761" i="79"/>
  <c r="AE758" i="79"/>
  <c r="AE754" i="79"/>
  <c r="AE759" i="79"/>
  <c r="AE760" i="79"/>
  <c r="AE757" i="79"/>
  <c r="AE755" i="79"/>
  <c r="AE756" i="79"/>
  <c r="AC1120" i="79"/>
  <c r="AC1124" i="79"/>
  <c r="AC1121" i="79"/>
  <c r="AC1128" i="79"/>
  <c r="AC1129" i="79"/>
  <c r="AC1126" i="79"/>
  <c r="AC1123" i="79"/>
  <c r="AC1122" i="79"/>
  <c r="AC1125" i="79"/>
  <c r="AC1127" i="79"/>
  <c r="AG939" i="79"/>
  <c r="AG942" i="79"/>
  <c r="AG940" i="79"/>
  <c r="AG944" i="79"/>
  <c r="AG941" i="79"/>
  <c r="AG937" i="79"/>
  <c r="AG945" i="79"/>
  <c r="AG938" i="79"/>
  <c r="AG943" i="79"/>
  <c r="AD947" i="79"/>
  <c r="I79" i="43" s="1"/>
  <c r="AI386" i="79"/>
  <c r="AF199" i="79"/>
  <c r="AE383" i="79"/>
  <c r="Z577" i="79"/>
  <c r="Y384" i="79"/>
  <c r="Y383" i="79"/>
  <c r="AA1131" i="79"/>
  <c r="F82" i="43" s="1"/>
  <c r="AD763" i="79"/>
  <c r="I76" i="43" s="1"/>
  <c r="AC759" i="79"/>
  <c r="AC757" i="79"/>
  <c r="AC756" i="79"/>
  <c r="AC758" i="79"/>
  <c r="AC760" i="79"/>
  <c r="AC761" i="79"/>
  <c r="AC754" i="79"/>
  <c r="AC755" i="79"/>
  <c r="AI1131" i="79"/>
  <c r="N82" i="43" s="1"/>
  <c r="AF1131" i="79"/>
  <c r="K82" i="43" s="1"/>
  <c r="AH1129" i="79"/>
  <c r="AH1127" i="79"/>
  <c r="AH1128" i="79"/>
  <c r="AH1120" i="79"/>
  <c r="AH1126" i="79"/>
  <c r="AH1124" i="79"/>
  <c r="AH1122" i="79"/>
  <c r="AH1123" i="79"/>
  <c r="AH1121" i="79"/>
  <c r="AH1125" i="79"/>
  <c r="Y942" i="79"/>
  <c r="Y940" i="79"/>
  <c r="AA941" i="79"/>
  <c r="AA945" i="79"/>
  <c r="AA940" i="79"/>
  <c r="AA939" i="79"/>
  <c r="AA943" i="79"/>
  <c r="AA937" i="79"/>
  <c r="AA942" i="79"/>
  <c r="AA938" i="79"/>
  <c r="AA944" i="79"/>
  <c r="AJ940" i="79"/>
  <c r="AJ941" i="79"/>
  <c r="AJ938" i="79"/>
  <c r="AJ943" i="79"/>
  <c r="AJ939" i="79"/>
  <c r="AJ937" i="79"/>
  <c r="AJ944" i="79"/>
  <c r="AJ942" i="79"/>
  <c r="AJ945" i="79"/>
  <c r="AI763" i="79"/>
  <c r="N76" i="43" s="1"/>
  <c r="AH941" i="79"/>
  <c r="AH939" i="79"/>
  <c r="AH938" i="79"/>
  <c r="AH942" i="79"/>
  <c r="AH943" i="79"/>
  <c r="AH937" i="79"/>
  <c r="AH944" i="79"/>
  <c r="AH945" i="79"/>
  <c r="AH940" i="79"/>
  <c r="P15" i="47"/>
  <c r="AI205" i="79"/>
  <c r="N67" i="43" s="1"/>
  <c r="AF391" i="46"/>
  <c r="K60" i="43" s="1"/>
  <c r="AJ521" i="46"/>
  <c r="O63" i="43" s="1"/>
  <c r="AF521" i="46"/>
  <c r="K63" i="43" s="1"/>
  <c r="AH261" i="46"/>
  <c r="M57" i="43" s="1"/>
  <c r="AA389" i="79"/>
  <c r="F69" i="43" s="1"/>
  <c r="AG391" i="46"/>
  <c r="L60" i="43" s="1"/>
  <c r="D82" i="43"/>
  <c r="Y1130"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T24" i="47"/>
  <c r="T17" i="47"/>
  <c r="T19" i="47"/>
  <c r="T16" i="47"/>
  <c r="T22" i="47"/>
  <c r="S20" i="47"/>
  <c r="T21" i="47"/>
  <c r="T15" i="47"/>
  <c r="AJ391" i="46"/>
  <c r="O60" i="43" s="1"/>
  <c r="S24" i="47"/>
  <c r="T26" i="47"/>
  <c r="T20" i="47"/>
  <c r="T23" i="47"/>
  <c r="T25" i="47"/>
  <c r="S21" i="47"/>
  <c r="S16" i="47"/>
  <c r="T33" i="47"/>
  <c r="Y204" i="79"/>
  <c r="F94" i="43"/>
  <c r="D93" i="43"/>
  <c r="Y261" i="46"/>
  <c r="D57" i="43" s="1"/>
  <c r="D94" i="43"/>
  <c r="D58" i="43"/>
  <c r="U20" i="47"/>
  <c r="U22" i="47"/>
  <c r="U23" i="47"/>
  <c r="U16" i="47"/>
  <c r="U15" i="47"/>
  <c r="U24" i="47"/>
  <c r="U25" i="47"/>
  <c r="U18" i="47"/>
  <c r="U26" i="47"/>
  <c r="U19" i="47"/>
  <c r="U21" i="47"/>
  <c r="Q34" i="47"/>
  <c r="Q40" i="47"/>
  <c r="Q41" i="47"/>
  <c r="Q36" i="47"/>
  <c r="Q30" i="47"/>
  <c r="Q35" i="47"/>
  <c r="Q37" i="47"/>
  <c r="Q38" i="47"/>
  <c r="Q39" i="47"/>
  <c r="Q33" i="47"/>
  <c r="Q32" i="47"/>
  <c r="S39" i="47"/>
  <c r="S36" i="47"/>
  <c r="T40" i="47"/>
  <c r="T31" i="47"/>
  <c r="S33" i="47"/>
  <c r="AK521" i="46"/>
  <c r="P63" i="43" s="1"/>
  <c r="T37" i="47"/>
  <c r="T36" i="47"/>
  <c r="AL261" i="46"/>
  <c r="Q57" i="43" s="1"/>
  <c r="AK261" i="46"/>
  <c r="P57" i="43" s="1"/>
  <c r="T32" i="47"/>
  <c r="T35" i="47"/>
  <c r="T38" i="47"/>
  <c r="T39" i="47"/>
  <c r="T41" i="47"/>
  <c r="T30" i="47"/>
  <c r="AL391" i="46"/>
  <c r="Q60" i="43" s="1"/>
  <c r="T34" i="47"/>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I391" i="46" l="1"/>
  <c r="N60" i="43" s="1"/>
  <c r="S56" i="47" s="1"/>
  <c r="R58" i="43"/>
  <c r="V17" i="47"/>
  <c r="AK578" i="79"/>
  <c r="P72" i="43" s="1"/>
  <c r="S31" i="47"/>
  <c r="S23" i="47"/>
  <c r="S37" i="47"/>
  <c r="S34" i="47"/>
  <c r="S40" i="47"/>
  <c r="V20" i="47"/>
  <c r="S22" i="47"/>
  <c r="S18" i="47"/>
  <c r="S26" i="47"/>
  <c r="AM262" i="46"/>
  <c r="D104" i="43" s="1"/>
  <c r="AL521" i="46"/>
  <c r="Q63" i="43" s="1"/>
  <c r="V71" i="47" s="1"/>
  <c r="S35" i="47"/>
  <c r="S41" i="47"/>
  <c r="S25" i="47"/>
  <c r="S19" i="47"/>
  <c r="S38" i="47"/>
  <c r="S30" i="47"/>
  <c r="S32" i="47"/>
  <c r="S15" i="47"/>
  <c r="R16" i="47"/>
  <c r="V15" i="47"/>
  <c r="V24" i="47"/>
  <c r="V25" i="47"/>
  <c r="V19" i="47"/>
  <c r="V16" i="47"/>
  <c r="V22" i="47"/>
  <c r="V26" i="47"/>
  <c r="V23" i="47"/>
  <c r="V18" i="47"/>
  <c r="R18" i="47"/>
  <c r="R25" i="47"/>
  <c r="R26" i="47"/>
  <c r="R24" i="47"/>
  <c r="R21" i="47"/>
  <c r="R15" i="47"/>
  <c r="R19" i="47"/>
  <c r="R22" i="47"/>
  <c r="R20" i="47"/>
  <c r="R23" i="47"/>
  <c r="AM132" i="46"/>
  <c r="C104" i="43" s="1"/>
  <c r="R30" i="47"/>
  <c r="V39" i="47"/>
  <c r="P39" i="47"/>
  <c r="R54" i="43"/>
  <c r="AM384" i="79"/>
  <c r="Z762" i="79"/>
  <c r="E75" i="43" s="1"/>
  <c r="Y578" i="79"/>
  <c r="D72" i="43" s="1"/>
  <c r="AM383" i="79"/>
  <c r="AM385" i="79"/>
  <c r="AM205" i="79"/>
  <c r="G104" i="43" s="1"/>
  <c r="AD578" i="79"/>
  <c r="I72" i="43" s="1"/>
  <c r="AJ578" i="79"/>
  <c r="O72" i="43" s="1"/>
  <c r="AM521" i="46"/>
  <c r="AM523" i="46" s="1"/>
  <c r="U31" i="47"/>
  <c r="R55" i="43"/>
  <c r="AM261" i="46"/>
  <c r="AM263" i="46" s="1"/>
  <c r="AM388" i="46"/>
  <c r="AM573" i="79"/>
  <c r="AM390" i="46"/>
  <c r="AM200" i="79"/>
  <c r="AM199" i="79"/>
  <c r="AM1121" i="79"/>
  <c r="AM1122" i="79"/>
  <c r="AM756" i="79"/>
  <c r="AM1124" i="79"/>
  <c r="AM760" i="79"/>
  <c r="AM755" i="79"/>
  <c r="AM1120" i="79"/>
  <c r="AM754" i="79"/>
  <c r="AM938" i="79"/>
  <c r="AM1128" i="79"/>
  <c r="AM1126" i="79"/>
  <c r="AM201" i="79"/>
  <c r="AM389" i="46"/>
  <c r="AM1123" i="79"/>
  <c r="AM1125" i="79"/>
  <c r="AM940" i="79"/>
  <c r="AM577" i="79"/>
  <c r="AM759" i="79"/>
  <c r="AM1129" i="79"/>
  <c r="AM757" i="79"/>
  <c r="AM1127" i="79"/>
  <c r="AM758" i="79"/>
  <c r="AM202" i="79"/>
  <c r="AM203" i="79"/>
  <c r="AM572" i="79"/>
  <c r="D79" i="43"/>
  <c r="R79" i="43" s="1"/>
  <c r="AM947" i="79"/>
  <c r="K104" i="43" s="1"/>
  <c r="AM941" i="79"/>
  <c r="AM388" i="79"/>
  <c r="AM574" i="79"/>
  <c r="R73" i="43"/>
  <c r="AM579" i="79"/>
  <c r="AM392" i="46"/>
  <c r="E104" i="43" s="1"/>
  <c r="AM571" i="79"/>
  <c r="AM943" i="79"/>
  <c r="AM390" i="79"/>
  <c r="H104" i="43" s="1"/>
  <c r="AM575" i="79"/>
  <c r="AK391" i="46"/>
  <c r="P60" i="43" s="1"/>
  <c r="AM387" i="79"/>
  <c r="AM386" i="79"/>
  <c r="AM576" i="79"/>
  <c r="AM937" i="79"/>
  <c r="AM939" i="79"/>
  <c r="AM1131" i="79"/>
  <c r="L104" i="43" s="1"/>
  <c r="AM942" i="79"/>
  <c r="AM761" i="79"/>
  <c r="AM945" i="79"/>
  <c r="AM944" i="79"/>
  <c r="AM763" i="79"/>
  <c r="D103" i="43"/>
  <c r="C103" i="43"/>
  <c r="AB204" i="79"/>
  <c r="G66" i="43" s="1"/>
  <c r="AL578" i="79"/>
  <c r="Q72" i="43" s="1"/>
  <c r="E95" i="43"/>
  <c r="Z389" i="79"/>
  <c r="E69" i="43" s="1"/>
  <c r="AA204" i="79"/>
  <c r="F66" i="43" s="1"/>
  <c r="AG578" i="79"/>
  <c r="L72" i="43" s="1"/>
  <c r="AB389" i="79"/>
  <c r="G69" i="43" s="1"/>
  <c r="AA578" i="79"/>
  <c r="F72" i="43" s="1"/>
  <c r="P30" i="47"/>
  <c r="P37" i="47"/>
  <c r="P33" i="47"/>
  <c r="P56" i="47"/>
  <c r="P32" i="47"/>
  <c r="AG389" i="79"/>
  <c r="L69" i="43" s="1"/>
  <c r="AH389" i="79"/>
  <c r="M69" i="43" s="1"/>
  <c r="AB578" i="79"/>
  <c r="G72" i="43" s="1"/>
  <c r="AI578" i="79"/>
  <c r="N72" i="43" s="1"/>
  <c r="AJ389" i="79"/>
  <c r="O69" i="43" s="1"/>
  <c r="AL389" i="79"/>
  <c r="Q69" i="43" s="1"/>
  <c r="H97" i="43"/>
  <c r="P48" i="47"/>
  <c r="AD204" i="79"/>
  <c r="I66" i="43" s="1"/>
  <c r="K95" i="43"/>
  <c r="AF389" i="79"/>
  <c r="K69" i="43" s="1"/>
  <c r="P54" i="47"/>
  <c r="AF578" i="79"/>
  <c r="K72" i="43" s="1"/>
  <c r="AF204" i="79"/>
  <c r="K66" i="43" s="1"/>
  <c r="AK389" i="79"/>
  <c r="P69" i="43" s="1"/>
  <c r="AG204" i="79"/>
  <c r="L66" i="43" s="1"/>
  <c r="P34" i="47"/>
  <c r="P40" i="47"/>
  <c r="AK204" i="79"/>
  <c r="P66" i="43" s="1"/>
  <c r="Z204" i="79"/>
  <c r="E66" i="43" s="1"/>
  <c r="Y946" i="79"/>
  <c r="D78" i="43" s="1"/>
  <c r="H94" i="43"/>
  <c r="H96" i="43"/>
  <c r="AI204" i="79"/>
  <c r="N66" i="43" s="1"/>
  <c r="AE578" i="79"/>
  <c r="J72" i="43" s="1"/>
  <c r="P51" i="47"/>
  <c r="K94" i="43"/>
  <c r="AH578" i="79"/>
  <c r="M72" i="43" s="1"/>
  <c r="AC389" i="79"/>
  <c r="H69" i="43" s="1"/>
  <c r="I99" i="43"/>
  <c r="H93" i="43"/>
  <c r="H98" i="43"/>
  <c r="P55" i="47"/>
  <c r="AI1130" i="79"/>
  <c r="N81" i="43" s="1"/>
  <c r="AB1130" i="79"/>
  <c r="G81" i="43" s="1"/>
  <c r="J99" i="43"/>
  <c r="I95" i="43"/>
  <c r="P50" i="47"/>
  <c r="K101" i="43"/>
  <c r="R76" i="43"/>
  <c r="J98" i="43"/>
  <c r="R70" i="43"/>
  <c r="AC204" i="79"/>
  <c r="H66" i="43" s="1"/>
  <c r="AC578" i="79"/>
  <c r="H72" i="43" s="1"/>
  <c r="K97" i="43"/>
  <c r="L100" i="43"/>
  <c r="J97" i="43"/>
  <c r="P47" i="47"/>
  <c r="P35" i="47"/>
  <c r="P38" i="47"/>
  <c r="AD389" i="79"/>
  <c r="I69" i="43" s="1"/>
  <c r="AD1130" i="79"/>
  <c r="I81" i="43" s="1"/>
  <c r="AF946" i="79"/>
  <c r="K78" i="43" s="1"/>
  <c r="I93" i="43"/>
  <c r="P53" i="47"/>
  <c r="P36" i="47"/>
  <c r="P31" i="47"/>
  <c r="H95" i="43"/>
  <c r="AG946" i="79"/>
  <c r="L78" i="43" s="1"/>
  <c r="AI389" i="79"/>
  <c r="N69" i="43" s="1"/>
  <c r="I98" i="43"/>
  <c r="L94" i="43"/>
  <c r="R61" i="43"/>
  <c r="P46" i="47"/>
  <c r="P52" i="47"/>
  <c r="P41" i="47"/>
  <c r="J96" i="43"/>
  <c r="L95" i="43"/>
  <c r="K93" i="43"/>
  <c r="P45" i="47"/>
  <c r="P49" i="47"/>
  <c r="L102" i="43"/>
  <c r="M102" i="43" s="1"/>
  <c r="I94" i="43"/>
  <c r="AE389" i="79"/>
  <c r="J69" i="43" s="1"/>
  <c r="Z578" i="79"/>
  <c r="E72" i="43" s="1"/>
  <c r="AH946" i="79"/>
  <c r="M78" i="43" s="1"/>
  <c r="K99" i="43"/>
  <c r="AD762" i="79"/>
  <c r="I75" i="43" s="1"/>
  <c r="J93" i="43"/>
  <c r="AE946" i="79"/>
  <c r="J78" i="43" s="1"/>
  <c r="AL1130" i="79"/>
  <c r="Q81" i="43" s="1"/>
  <c r="AK762" i="79"/>
  <c r="P75" i="43" s="1"/>
  <c r="L93" i="43"/>
  <c r="Z1130" i="79"/>
  <c r="E81" i="43" s="1"/>
  <c r="G97" i="43"/>
  <c r="AH1130" i="79"/>
  <c r="M81" i="43" s="1"/>
  <c r="AF1130" i="79"/>
  <c r="K81" i="43" s="1"/>
  <c r="AC946" i="79"/>
  <c r="H78" i="43" s="1"/>
  <c r="AG1130" i="79"/>
  <c r="L81" i="43" s="1"/>
  <c r="L98" i="43"/>
  <c r="J94" i="43"/>
  <c r="L97" i="43"/>
  <c r="AL762" i="79"/>
  <c r="Q75" i="43" s="1"/>
  <c r="AF762" i="79"/>
  <c r="K75" i="43" s="1"/>
  <c r="AD946" i="79"/>
  <c r="I78" i="43" s="1"/>
  <c r="J95" i="43"/>
  <c r="I96" i="43"/>
  <c r="AC762" i="79"/>
  <c r="H75" i="43" s="1"/>
  <c r="K100" i="43"/>
  <c r="AK1130" i="79"/>
  <c r="P81" i="43" s="1"/>
  <c r="AJ1130" i="79"/>
  <c r="O81" i="43" s="1"/>
  <c r="AI762" i="79"/>
  <c r="N75" i="43" s="1"/>
  <c r="AA762" i="79"/>
  <c r="F75" i="43" s="1"/>
  <c r="I97" i="43"/>
  <c r="K96" i="43"/>
  <c r="Y389" i="79"/>
  <c r="D69" i="43" s="1"/>
  <c r="L99" i="43"/>
  <c r="R82" i="43"/>
  <c r="AJ946" i="79"/>
  <c r="O78" i="43" s="1"/>
  <c r="K98" i="43"/>
  <c r="AE1130" i="79"/>
  <c r="J81" i="43" s="1"/>
  <c r="AE762" i="79"/>
  <c r="J75" i="43" s="1"/>
  <c r="Z946" i="79"/>
  <c r="E78" i="43" s="1"/>
  <c r="AL946" i="79"/>
  <c r="Q78" i="43" s="1"/>
  <c r="L101" i="43"/>
  <c r="AA946" i="79"/>
  <c r="F78" i="43" s="1"/>
  <c r="AC1130" i="79"/>
  <c r="H81" i="43" s="1"/>
  <c r="AI946" i="79"/>
  <c r="N78" i="43" s="1"/>
  <c r="AB946" i="79"/>
  <c r="G78" i="43" s="1"/>
  <c r="AJ762" i="79"/>
  <c r="O75" i="43" s="1"/>
  <c r="AH762" i="79"/>
  <c r="M75" i="43" s="1"/>
  <c r="AK946" i="79"/>
  <c r="P78" i="43" s="1"/>
  <c r="AG762" i="79"/>
  <c r="L75" i="43" s="1"/>
  <c r="AB762" i="79"/>
  <c r="G75" i="43" s="1"/>
  <c r="L96" i="43"/>
  <c r="J100" i="43"/>
  <c r="AA1130"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T68" i="47"/>
  <c r="T46" i="47"/>
  <c r="T51" i="47"/>
  <c r="T65" i="47"/>
  <c r="T67" i="47"/>
  <c r="T49" i="47"/>
  <c r="T50" i="47"/>
  <c r="F96" i="43"/>
  <c r="F95" i="43"/>
  <c r="D63" i="43"/>
  <c r="R63" i="43" s="1"/>
  <c r="U27" i="47"/>
  <c r="U29" i="47" s="1"/>
  <c r="V30" i="47"/>
  <c r="V31" i="47"/>
  <c r="V33" i="47"/>
  <c r="V37" i="47"/>
  <c r="V34" i="47"/>
  <c r="V46" i="47"/>
  <c r="V38" i="47"/>
  <c r="V50"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5" i="47"/>
  <c r="V66" i="47"/>
  <c r="M54" i="47"/>
  <c r="M55" i="47"/>
  <c r="M51" i="47"/>
  <c r="V70" i="47"/>
  <c r="V68" i="47"/>
  <c r="V69"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S27" i="47" l="1"/>
  <c r="S29" i="47" s="1"/>
  <c r="S42" i="47" s="1"/>
  <c r="S44" i="47" s="1"/>
  <c r="V61" i="47"/>
  <c r="V64" i="47"/>
  <c r="V67" i="47"/>
  <c r="V27" i="47"/>
  <c r="V29" i="47" s="1"/>
  <c r="V42" i="47" s="1"/>
  <c r="V44" i="47" s="1"/>
  <c r="V57" i="47" s="1"/>
  <c r="V59" i="47" s="1"/>
  <c r="V62" i="47"/>
  <c r="V63" i="47"/>
  <c r="V60" i="47"/>
  <c r="R27" i="47"/>
  <c r="R29" i="47" s="1"/>
  <c r="AM133" i="46"/>
  <c r="J213" i="47"/>
  <c r="T228" i="47"/>
  <c r="Q183" i="47"/>
  <c r="K213" i="47"/>
  <c r="Q200" i="47"/>
  <c r="M221" i="47"/>
  <c r="M197" i="47"/>
  <c r="I230" i="47"/>
  <c r="V214" i="47"/>
  <c r="U231" i="47"/>
  <c r="N232" i="47"/>
  <c r="S191" i="47"/>
  <c r="V186" i="47"/>
  <c r="K205" i="47"/>
  <c r="Q195" i="47"/>
  <c r="M198" i="47"/>
  <c r="Q166" i="47"/>
  <c r="M187" i="47"/>
  <c r="R210" i="47"/>
  <c r="L198" i="47"/>
  <c r="T214" i="47"/>
  <c r="U181" i="47"/>
  <c r="Q206" i="47"/>
  <c r="M216" i="47"/>
  <c r="L221" i="47"/>
  <c r="S172" i="47"/>
  <c r="Q197" i="47"/>
  <c r="M228" i="47"/>
  <c r="I175" i="47"/>
  <c r="I199" i="47"/>
  <c r="I233" i="47"/>
  <c r="I170" i="47"/>
  <c r="I166" i="47"/>
  <c r="I219" i="47"/>
  <c r="I168" i="47"/>
  <c r="I190" i="47"/>
  <c r="I221" i="47"/>
  <c r="I189" i="47"/>
  <c r="I225" i="47"/>
  <c r="I236" i="47"/>
  <c r="J234" i="47"/>
  <c r="O98" i="47"/>
  <c r="O229" i="47"/>
  <c r="O234" i="47"/>
  <c r="O216" i="47"/>
  <c r="O220" i="47"/>
  <c r="O218" i="47"/>
  <c r="O217" i="47"/>
  <c r="O187" i="47"/>
  <c r="O201" i="47"/>
  <c r="O202" i="47"/>
  <c r="O195" i="47"/>
  <c r="O184" i="47"/>
  <c r="O205" i="47"/>
  <c r="O173" i="47"/>
  <c r="O166" i="47"/>
  <c r="O171" i="47"/>
  <c r="O235" i="47"/>
  <c r="O227" i="47"/>
  <c r="O230" i="47"/>
  <c r="O214" i="47"/>
  <c r="O236" i="47"/>
  <c r="O211" i="47"/>
  <c r="O196" i="47"/>
  <c r="O185" i="47"/>
  <c r="O199" i="47"/>
  <c r="O200" i="47"/>
  <c r="O190" i="47"/>
  <c r="O182" i="47"/>
  <c r="O203" i="47"/>
  <c r="O168" i="47"/>
  <c r="O170" i="47"/>
  <c r="O175" i="47"/>
  <c r="O233" i="47"/>
  <c r="O225" i="47"/>
  <c r="O226" i="47"/>
  <c r="O212" i="47"/>
  <c r="O228" i="47"/>
  <c r="O232" i="47"/>
  <c r="O191" i="47"/>
  <c r="O183" i="47"/>
  <c r="O206" i="47"/>
  <c r="O198" i="47"/>
  <c r="O188" i="47"/>
  <c r="O180" i="47"/>
  <c r="O165" i="47"/>
  <c r="O172" i="47"/>
  <c r="O174" i="47"/>
  <c r="P181" i="47"/>
  <c r="P196" i="47"/>
  <c r="P212" i="47"/>
  <c r="P225" i="47"/>
  <c r="P206" i="47"/>
  <c r="P173" i="47"/>
  <c r="P234" i="47"/>
  <c r="P213" i="47"/>
  <c r="P185" i="47"/>
  <c r="P182" i="47"/>
  <c r="P175" i="47"/>
  <c r="P172" i="47"/>
  <c r="P201" i="47"/>
  <c r="P204" i="47"/>
  <c r="P171" i="47"/>
  <c r="P217" i="47"/>
  <c r="P186" i="47"/>
  <c r="P176" i="47"/>
  <c r="P199" i="47"/>
  <c r="P165" i="47"/>
  <c r="P235" i="47"/>
  <c r="P168" i="47"/>
  <c r="P174" i="47"/>
  <c r="E36" i="43"/>
  <c r="P231" i="47"/>
  <c r="P229" i="47"/>
  <c r="P221" i="47"/>
  <c r="P191" i="47"/>
  <c r="P236" i="47"/>
  <c r="P216" i="47"/>
  <c r="P167" i="47"/>
  <c r="P228" i="47"/>
  <c r="P218" i="47"/>
  <c r="P219" i="47"/>
  <c r="P200" i="47"/>
  <c r="P203" i="47"/>
  <c r="P195" i="47"/>
  <c r="U220" i="47"/>
  <c r="P226" i="47"/>
  <c r="L203" i="47"/>
  <c r="T168" i="47"/>
  <c r="N215" i="47"/>
  <c r="N198" i="47"/>
  <c r="T205" i="47"/>
  <c r="T183" i="47"/>
  <c r="L226" i="47"/>
  <c r="K167" i="47"/>
  <c r="P188" i="47"/>
  <c r="K171" i="47"/>
  <c r="T216" i="47"/>
  <c r="N186" i="47"/>
  <c r="T186" i="47"/>
  <c r="J167" i="47"/>
  <c r="S235" i="47"/>
  <c r="R185" i="47"/>
  <c r="N233" i="47"/>
  <c r="E34" i="43"/>
  <c r="N182" i="47"/>
  <c r="N174" i="47"/>
  <c r="N217" i="47"/>
  <c r="N199" i="47"/>
  <c r="N200" i="47"/>
  <c r="N173" i="47"/>
  <c r="N228" i="47"/>
  <c r="N214" i="47"/>
  <c r="N185" i="47"/>
  <c r="N236" i="47"/>
  <c r="N235" i="47"/>
  <c r="N196" i="47"/>
  <c r="N184" i="47"/>
  <c r="N167" i="47"/>
  <c r="N176" i="47"/>
  <c r="N187" i="47"/>
  <c r="N216" i="47"/>
  <c r="N230" i="47"/>
  <c r="N197" i="47"/>
  <c r="N190" i="47"/>
  <c r="N213" i="47"/>
  <c r="N166" i="47"/>
  <c r="N188" i="47"/>
  <c r="N180" i="47"/>
  <c r="N211" i="47"/>
  <c r="N165" i="47"/>
  <c r="N204" i="47"/>
  <c r="N203" i="47"/>
  <c r="N225" i="47"/>
  <c r="N169" i="47"/>
  <c r="N202" i="47"/>
  <c r="N201" i="47"/>
  <c r="N218" i="47"/>
  <c r="N175" i="47"/>
  <c r="S190" i="47"/>
  <c r="Q220" i="47"/>
  <c r="S229" i="47"/>
  <c r="U236" i="47"/>
  <c r="P169" i="47"/>
  <c r="S182" i="47"/>
  <c r="L230" i="47"/>
  <c r="L197" i="47"/>
  <c r="L189" i="47"/>
  <c r="K229" i="47"/>
  <c r="K211" i="47"/>
  <c r="K204" i="47"/>
  <c r="K176" i="47"/>
  <c r="Q204" i="47"/>
  <c r="S186" i="47"/>
  <c r="U191" i="47"/>
  <c r="T184" i="47"/>
  <c r="P190" i="47"/>
  <c r="N234" i="47"/>
  <c r="N231" i="47"/>
  <c r="N191" i="47"/>
  <c r="N168" i="47"/>
  <c r="M229" i="47"/>
  <c r="M202" i="47"/>
  <c r="M168" i="47"/>
  <c r="Q229" i="47"/>
  <c r="U169" i="47"/>
  <c r="T200" i="47"/>
  <c r="P227" i="47"/>
  <c r="U195" i="47"/>
  <c r="U234" i="47"/>
  <c r="U216" i="47"/>
  <c r="I174" i="47"/>
  <c r="I200" i="47"/>
  <c r="I181" i="47"/>
  <c r="I191" i="47"/>
  <c r="I203" i="47"/>
  <c r="I182" i="47"/>
  <c r="I180" i="47"/>
  <c r="I220" i="47"/>
  <c r="I211" i="47"/>
  <c r="I227" i="47"/>
  <c r="I228" i="47"/>
  <c r="Q199" i="47"/>
  <c r="T204" i="47"/>
  <c r="P220" i="47"/>
  <c r="L213" i="47"/>
  <c r="L174" i="47"/>
  <c r="K196" i="47"/>
  <c r="K170" i="47"/>
  <c r="S226" i="47"/>
  <c r="T219" i="47"/>
  <c r="N221" i="47"/>
  <c r="N181" i="47"/>
  <c r="M201" i="47"/>
  <c r="T166" i="47"/>
  <c r="P210" i="47"/>
  <c r="Q191" i="47"/>
  <c r="L231" i="47"/>
  <c r="K225" i="47"/>
  <c r="P230" i="47"/>
  <c r="N170" i="47"/>
  <c r="M174" i="47"/>
  <c r="P198" i="47"/>
  <c r="J198" i="47"/>
  <c r="J195" i="47"/>
  <c r="L169" i="47"/>
  <c r="O167" i="47"/>
  <c r="O186" i="47"/>
  <c r="O189" i="47"/>
  <c r="O219" i="47"/>
  <c r="R234" i="47"/>
  <c r="V212" i="47"/>
  <c r="V171" i="47"/>
  <c r="V172" i="47"/>
  <c r="V233" i="47"/>
  <c r="L183" i="47"/>
  <c r="R196" i="47"/>
  <c r="R182" i="47"/>
  <c r="R68" i="47"/>
  <c r="R219" i="47"/>
  <c r="R186" i="47"/>
  <c r="R183" i="47"/>
  <c r="R191" i="47"/>
  <c r="R168" i="47"/>
  <c r="R198" i="47"/>
  <c r="R189" i="47"/>
  <c r="R229" i="47"/>
  <c r="R205" i="47"/>
  <c r="R199" i="47"/>
  <c r="R213" i="47"/>
  <c r="R226" i="47"/>
  <c r="R235" i="47"/>
  <c r="R227" i="47"/>
  <c r="R211" i="47"/>
  <c r="R171" i="47"/>
  <c r="R172" i="47"/>
  <c r="R202" i="47"/>
  <c r="R190" i="47"/>
  <c r="R188" i="47"/>
  <c r="R218" i="47"/>
  <c r="R232" i="47"/>
  <c r="R231" i="47"/>
  <c r="R217" i="47"/>
  <c r="R170" i="47"/>
  <c r="R176" i="47"/>
  <c r="R174" i="47"/>
  <c r="R228" i="47"/>
  <c r="R165" i="47"/>
  <c r="R187" i="47"/>
  <c r="R181" i="47"/>
  <c r="R233" i="47"/>
  <c r="R201" i="47"/>
  <c r="R220" i="47"/>
  <c r="R230" i="47"/>
  <c r="R173" i="47"/>
  <c r="R212" i="47"/>
  <c r="R215" i="47"/>
  <c r="R169" i="47"/>
  <c r="R167" i="47"/>
  <c r="R175" i="47"/>
  <c r="R195" i="47"/>
  <c r="R197" i="47"/>
  <c r="R180" i="47"/>
  <c r="R204" i="47"/>
  <c r="R216" i="47"/>
  <c r="S211" i="47"/>
  <c r="L214" i="47"/>
  <c r="L170" i="47"/>
  <c r="K203" i="47"/>
  <c r="S168" i="47"/>
  <c r="S185" i="47"/>
  <c r="U199" i="47"/>
  <c r="U184" i="47"/>
  <c r="S203" i="47"/>
  <c r="P211" i="47"/>
  <c r="L185" i="47"/>
  <c r="K230" i="47"/>
  <c r="S197" i="47"/>
  <c r="T195" i="47"/>
  <c r="N189" i="47"/>
  <c r="S225" i="47"/>
  <c r="P197" i="47"/>
  <c r="S216" i="47"/>
  <c r="L166" i="47"/>
  <c r="T174" i="47"/>
  <c r="J191" i="47"/>
  <c r="J225" i="47"/>
  <c r="E35" i="43"/>
  <c r="O181" i="47"/>
  <c r="O210" i="47"/>
  <c r="L219" i="47"/>
  <c r="V235" i="47"/>
  <c r="V203" i="47"/>
  <c r="V206" i="47"/>
  <c r="V170" i="47"/>
  <c r="R214" i="47"/>
  <c r="R225" i="47"/>
  <c r="R57" i="43"/>
  <c r="J232" i="47"/>
  <c r="J221" i="47"/>
  <c r="J227" i="47"/>
  <c r="J211" i="47"/>
  <c r="J220" i="47"/>
  <c r="J210" i="47"/>
  <c r="J201" i="47"/>
  <c r="J184" i="47"/>
  <c r="J189" i="47"/>
  <c r="J181" i="47"/>
  <c r="J204" i="47"/>
  <c r="J190" i="47"/>
  <c r="J171" i="47"/>
  <c r="J170" i="47"/>
  <c r="J168" i="47"/>
  <c r="J230" i="47"/>
  <c r="J219" i="47"/>
  <c r="J217" i="47"/>
  <c r="J233" i="47"/>
  <c r="J216" i="47"/>
  <c r="J218" i="47"/>
  <c r="J199" i="47"/>
  <c r="J182" i="47"/>
  <c r="J187" i="47"/>
  <c r="J188" i="47"/>
  <c r="J202" i="47"/>
  <c r="J186" i="47"/>
  <c r="J175" i="47"/>
  <c r="J174" i="47"/>
  <c r="J172" i="47"/>
  <c r="J236" i="47"/>
  <c r="J228" i="47"/>
  <c r="J235" i="47"/>
  <c r="J215" i="47"/>
  <c r="J229" i="47"/>
  <c r="J214" i="47"/>
  <c r="J205" i="47"/>
  <c r="J197" i="47"/>
  <c r="J196" i="47"/>
  <c r="J185" i="47"/>
  <c r="E30" i="43"/>
  <c r="J200" i="47"/>
  <c r="J180" i="47"/>
  <c r="J176" i="47"/>
  <c r="J165" i="47"/>
  <c r="J169" i="47"/>
  <c r="T75" i="47"/>
  <c r="T234" i="47"/>
  <c r="T165" i="47"/>
  <c r="T190" i="47"/>
  <c r="T233" i="47"/>
  <c r="T236" i="47"/>
  <c r="T197" i="47"/>
  <c r="T169" i="47"/>
  <c r="T210" i="47"/>
  <c r="T206" i="47"/>
  <c r="T189" i="47"/>
  <c r="T191" i="47"/>
  <c r="T230" i="47"/>
  <c r="T220" i="47"/>
  <c r="T231" i="47"/>
  <c r="T199" i="47"/>
  <c r="T175" i="47"/>
  <c r="T198" i="47"/>
  <c r="T225" i="47"/>
  <c r="T218" i="47"/>
  <c r="T181" i="47"/>
  <c r="T172" i="47"/>
  <c r="T167" i="47"/>
  <c r="T185" i="47"/>
  <c r="T213" i="47"/>
  <c r="T212" i="47"/>
  <c r="T173" i="47"/>
  <c r="T203" i="47"/>
  <c r="T215" i="47"/>
  <c r="T229" i="47"/>
  <c r="T211" i="47"/>
  <c r="T235" i="47"/>
  <c r="E40" i="43"/>
  <c r="T180" i="47"/>
  <c r="T202" i="47"/>
  <c r="T226" i="47"/>
  <c r="T170" i="47"/>
  <c r="T182" i="47"/>
  <c r="T196" i="47"/>
  <c r="S181" i="47"/>
  <c r="S198" i="47"/>
  <c r="E39" i="43"/>
  <c r="S183" i="47"/>
  <c r="S236" i="47"/>
  <c r="S234" i="47"/>
  <c r="S212" i="47"/>
  <c r="S202" i="47"/>
  <c r="S220" i="47"/>
  <c r="S221" i="47"/>
  <c r="S233" i="47"/>
  <c r="S217" i="47"/>
  <c r="S219" i="47"/>
  <c r="S175" i="47"/>
  <c r="S206" i="47"/>
  <c r="S210" i="47"/>
  <c r="S232" i="47"/>
  <c r="S214" i="47"/>
  <c r="S165" i="47"/>
  <c r="S169" i="47"/>
  <c r="S230" i="47"/>
  <c r="S227" i="47"/>
  <c r="S170" i="47"/>
  <c r="S187" i="47"/>
  <c r="S199" i="47"/>
  <c r="S176" i="47"/>
  <c r="S218" i="47"/>
  <c r="S167" i="47"/>
  <c r="S195" i="47"/>
  <c r="S180" i="47"/>
  <c r="S204" i="47"/>
  <c r="S201" i="47"/>
  <c r="S231" i="47"/>
  <c r="S184" i="47"/>
  <c r="S171" i="47"/>
  <c r="Q185" i="47"/>
  <c r="Q184" i="47"/>
  <c r="Q211" i="47"/>
  <c r="Q216" i="47"/>
  <c r="Q173" i="47"/>
  <c r="Q228" i="47"/>
  <c r="Q189" i="47"/>
  <c r="Q201" i="47"/>
  <c r="Q215" i="47"/>
  <c r="Q174" i="47"/>
  <c r="Q188" i="47"/>
  <c r="Q221" i="47"/>
  <c r="Q198" i="47"/>
  <c r="Q234" i="47"/>
  <c r="Q190" i="47"/>
  <c r="Q235" i="47"/>
  <c r="Q232" i="47"/>
  <c r="Q168" i="47"/>
  <c r="Q203" i="47"/>
  <c r="Q176" i="47"/>
  <c r="Q210" i="47"/>
  <c r="Q231" i="47"/>
  <c r="Q167" i="47"/>
  <c r="Q180" i="47"/>
  <c r="Q175" i="47"/>
  <c r="Q219" i="47"/>
  <c r="Q202" i="47"/>
  <c r="Q233" i="47"/>
  <c r="Q212" i="47"/>
  <c r="Q172" i="47"/>
  <c r="Q213" i="47"/>
  <c r="Q181" i="47"/>
  <c r="Q227" i="47"/>
  <c r="E37" i="43"/>
  <c r="Q217" i="47"/>
  <c r="Q170" i="47"/>
  <c r="Q182" i="47"/>
  <c r="Q205" i="47"/>
  <c r="U47" i="47"/>
  <c r="U228" i="47"/>
  <c r="U232" i="47"/>
  <c r="U171" i="47"/>
  <c r="U201" i="47"/>
  <c r="U227" i="47"/>
  <c r="U225" i="47"/>
  <c r="U196" i="47"/>
  <c r="U166" i="47"/>
  <c r="U218" i="47"/>
  <c r="U188" i="47"/>
  <c r="U173" i="47"/>
  <c r="U183" i="47"/>
  <c r="U221" i="47"/>
  <c r="U167" i="47"/>
  <c r="U180" i="47"/>
  <c r="U235" i="47"/>
  <c r="U213" i="47"/>
  <c r="U170" i="47"/>
  <c r="U187" i="47"/>
  <c r="U215" i="47"/>
  <c r="U226" i="47"/>
  <c r="U229" i="47"/>
  <c r="U202" i="47"/>
  <c r="U197" i="47"/>
  <c r="U182" i="47"/>
  <c r="U230" i="47"/>
  <c r="U190" i="47"/>
  <c r="U189" i="47"/>
  <c r="U204" i="47"/>
  <c r="Q165" i="47"/>
  <c r="S174" i="47"/>
  <c r="U200" i="47"/>
  <c r="T201" i="47"/>
  <c r="P205" i="47"/>
  <c r="L227" i="47"/>
  <c r="L215" i="47"/>
  <c r="L186" i="47"/>
  <c r="L168" i="47"/>
  <c r="K236" i="47"/>
  <c r="K217" i="47"/>
  <c r="K197" i="47"/>
  <c r="K166" i="47"/>
  <c r="Q218" i="47"/>
  <c r="S189" i="47"/>
  <c r="U212" i="47"/>
  <c r="T217" i="47"/>
  <c r="P232" i="47"/>
  <c r="N226" i="47"/>
  <c r="N212" i="47"/>
  <c r="N183" i="47"/>
  <c r="N171" i="47"/>
  <c r="M235" i="47"/>
  <c r="M203" i="47"/>
  <c r="M172" i="47"/>
  <c r="S173" i="47"/>
  <c r="U205" i="47"/>
  <c r="T221" i="47"/>
  <c r="U172" i="47"/>
  <c r="U176" i="47"/>
  <c r="U233" i="47"/>
  <c r="I172" i="47"/>
  <c r="I202" i="47"/>
  <c r="I183" i="47"/>
  <c r="I167" i="47"/>
  <c r="I205" i="47"/>
  <c r="I184" i="47"/>
  <c r="I198" i="47"/>
  <c r="I212" i="47"/>
  <c r="I213" i="47"/>
  <c r="I235" i="47"/>
  <c r="Q230" i="47"/>
  <c r="Q226" i="47"/>
  <c r="U186" i="47"/>
  <c r="T232" i="47"/>
  <c r="L233" i="47"/>
  <c r="L195" i="47"/>
  <c r="K227" i="47"/>
  <c r="K202" i="47"/>
  <c r="Q187" i="47"/>
  <c r="U203" i="47"/>
  <c r="P189" i="47"/>
  <c r="N227" i="47"/>
  <c r="N172" i="47"/>
  <c r="M169" i="47"/>
  <c r="P183" i="47"/>
  <c r="P166" i="47"/>
  <c r="Q169" i="47"/>
  <c r="U175" i="47"/>
  <c r="S215" i="47"/>
  <c r="N219" i="47"/>
  <c r="S166" i="47"/>
  <c r="T188" i="47"/>
  <c r="J173" i="47"/>
  <c r="J206" i="47"/>
  <c r="J203" i="47"/>
  <c r="J231" i="47"/>
  <c r="R166" i="47"/>
  <c r="O176" i="47"/>
  <c r="O197" i="47"/>
  <c r="O215" i="47"/>
  <c r="O221" i="47"/>
  <c r="U165" i="47"/>
  <c r="V201" i="47"/>
  <c r="V187" i="47"/>
  <c r="R203" i="47"/>
  <c r="R200" i="47"/>
  <c r="R221" i="47"/>
  <c r="R184" i="47"/>
  <c r="K218" i="47"/>
  <c r="U174" i="47"/>
  <c r="P170" i="47"/>
  <c r="N195" i="47"/>
  <c r="P215" i="47"/>
  <c r="I234" i="47"/>
  <c r="I226" i="47"/>
  <c r="I231" i="47"/>
  <c r="I215" i="47"/>
  <c r="I210" i="47"/>
  <c r="I216" i="47"/>
  <c r="I197" i="47"/>
  <c r="I186" i="47"/>
  <c r="I206" i="47"/>
  <c r="I201" i="47"/>
  <c r="I196" i="47"/>
  <c r="I185" i="47"/>
  <c r="E29" i="43"/>
  <c r="I169" i="47"/>
  <c r="I173" i="47"/>
  <c r="I150" i="47"/>
  <c r="V213" i="47"/>
  <c r="V169" i="47"/>
  <c r="V185" i="47"/>
  <c r="V196" i="47"/>
  <c r="V173" i="47"/>
  <c r="V184" i="47"/>
  <c r="V174" i="47"/>
  <c r="E42" i="43"/>
  <c r="V220" i="47"/>
  <c r="V229" i="47"/>
  <c r="V228" i="47"/>
  <c r="V225" i="47"/>
  <c r="V221" i="47"/>
  <c r="V236" i="47"/>
  <c r="V219" i="47"/>
  <c r="V205" i="47"/>
  <c r="V234" i="47"/>
  <c r="V202" i="47"/>
  <c r="V182" i="47"/>
  <c r="V199" i="47"/>
  <c r="V218" i="47"/>
  <c r="V211" i="47"/>
  <c r="V217" i="47"/>
  <c r="V190" i="47"/>
  <c r="V204" i="47"/>
  <c r="V180" i="47"/>
  <c r="V200" i="47"/>
  <c r="V188" i="47"/>
  <c r="V198" i="47"/>
  <c r="V227" i="47"/>
  <c r="V197" i="47"/>
  <c r="V231" i="47"/>
  <c r="V226" i="47"/>
  <c r="V232" i="47"/>
  <c r="V215" i="47"/>
  <c r="V230" i="47"/>
  <c r="V176" i="47"/>
  <c r="V195" i="47"/>
  <c r="V183" i="47"/>
  <c r="V175" i="47"/>
  <c r="V181" i="47"/>
  <c r="V191" i="47"/>
  <c r="V167" i="47"/>
  <c r="V189" i="47"/>
  <c r="V168" i="47"/>
  <c r="V210" i="47"/>
  <c r="M218" i="47"/>
  <c r="M188" i="47"/>
  <c r="M185" i="47"/>
  <c r="M175" i="47"/>
  <c r="M211" i="47"/>
  <c r="M180" i="47"/>
  <c r="M204" i="47"/>
  <c r="M233" i="47"/>
  <c r="M210" i="47"/>
  <c r="M171" i="47"/>
  <c r="M230" i="47"/>
  <c r="M214" i="47"/>
  <c r="M205" i="47"/>
  <c r="M165" i="47"/>
  <c r="M196" i="47"/>
  <c r="M170" i="47"/>
  <c r="M199" i="47"/>
  <c r="M231" i="47"/>
  <c r="M220" i="47"/>
  <c r="M166" i="47"/>
  <c r="M200" i="47"/>
  <c r="M219" i="47"/>
  <c r="M234" i="47"/>
  <c r="M176" i="47"/>
  <c r="M183" i="47"/>
  <c r="M186" i="47"/>
  <c r="M217" i="47"/>
  <c r="M167" i="47"/>
  <c r="E33" i="43"/>
  <c r="M212" i="47"/>
  <c r="M232" i="47"/>
  <c r="M181" i="47"/>
  <c r="M184" i="47"/>
  <c r="M215" i="47"/>
  <c r="M206" i="47"/>
  <c r="M182" i="47"/>
  <c r="M213" i="47"/>
  <c r="M173" i="47"/>
  <c r="M189" i="47"/>
  <c r="M195" i="47"/>
  <c r="M225" i="47"/>
  <c r="K219" i="47"/>
  <c r="K215" i="47"/>
  <c r="K198" i="47"/>
  <c r="K175" i="47"/>
  <c r="K220" i="47"/>
  <c r="K189" i="47"/>
  <c r="K188" i="47"/>
  <c r="K165" i="47"/>
  <c r="K231" i="47"/>
  <c r="K221" i="47"/>
  <c r="K206" i="47"/>
  <c r="K172" i="47"/>
  <c r="K210" i="47"/>
  <c r="K181" i="47"/>
  <c r="K180" i="47"/>
  <c r="K168" i="47"/>
  <c r="E31" i="43"/>
  <c r="K226" i="47"/>
  <c r="K233" i="47"/>
  <c r="K199" i="47"/>
  <c r="K201" i="47"/>
  <c r="K234" i="47"/>
  <c r="K235" i="47"/>
  <c r="K182" i="47"/>
  <c r="K183" i="47"/>
  <c r="K212" i="47"/>
  <c r="K173" i="47"/>
  <c r="K184" i="47"/>
  <c r="K185" i="47"/>
  <c r="K214" i="47"/>
  <c r="K174" i="47"/>
  <c r="K190" i="47"/>
  <c r="K191" i="47"/>
  <c r="K228" i="47"/>
  <c r="L81" i="47"/>
  <c r="L200" i="47"/>
  <c r="L234" i="47"/>
  <c r="L218" i="47"/>
  <c r="L188" i="47"/>
  <c r="L199" i="47"/>
  <c r="L191" i="47"/>
  <c r="L210" i="47"/>
  <c r="L201" i="47"/>
  <c r="L196" i="47"/>
  <c r="L212" i="47"/>
  <c r="L229" i="47"/>
  <c r="L216" i="47"/>
  <c r="L171" i="47"/>
  <c r="L217" i="47"/>
  <c r="L173" i="47"/>
  <c r="E32" i="43"/>
  <c r="L202" i="47"/>
  <c r="L228" i="47"/>
  <c r="L167" i="47"/>
  <c r="L181" i="47"/>
  <c r="L204" i="47"/>
  <c r="L232" i="47"/>
  <c r="L175" i="47"/>
  <c r="L235" i="47"/>
  <c r="L180" i="47"/>
  <c r="L165" i="47"/>
  <c r="L182" i="47"/>
  <c r="L211" i="47"/>
  <c r="L220" i="47"/>
  <c r="H20" i="43"/>
  <c r="Q196" i="47"/>
  <c r="S200" i="47"/>
  <c r="U198" i="47"/>
  <c r="T187" i="47"/>
  <c r="P202" i="47"/>
  <c r="L236" i="47"/>
  <c r="L206" i="47"/>
  <c r="L187" i="47"/>
  <c r="L176" i="47"/>
  <c r="K216" i="47"/>
  <c r="K187" i="47"/>
  <c r="K186" i="47"/>
  <c r="K169" i="47"/>
  <c r="Q236" i="47"/>
  <c r="S228" i="47"/>
  <c r="U219" i="47"/>
  <c r="T227" i="47"/>
  <c r="P233" i="47"/>
  <c r="N229" i="47"/>
  <c r="N205" i="47"/>
  <c r="N206" i="47"/>
  <c r="M236" i="47"/>
  <c r="M227" i="47"/>
  <c r="M191" i="47"/>
  <c r="Q171" i="47"/>
  <c r="S188" i="47"/>
  <c r="U210" i="47"/>
  <c r="P184" i="47"/>
  <c r="U206" i="47"/>
  <c r="E41" i="43"/>
  <c r="U168" i="47"/>
  <c r="I176" i="47"/>
  <c r="I171" i="47"/>
  <c r="I204" i="47"/>
  <c r="I187" i="47"/>
  <c r="I165" i="47"/>
  <c r="I195" i="47"/>
  <c r="I188" i="47"/>
  <c r="I214" i="47"/>
  <c r="I229" i="47"/>
  <c r="I217" i="47"/>
  <c r="I218" i="47"/>
  <c r="I232" i="47"/>
  <c r="S196" i="47"/>
  <c r="S205" i="47"/>
  <c r="U217" i="47"/>
  <c r="P180" i="47"/>
  <c r="L225" i="47"/>
  <c r="L184" i="47"/>
  <c r="K232" i="47"/>
  <c r="K195" i="47"/>
  <c r="Q186" i="47"/>
  <c r="U214" i="47"/>
  <c r="P214" i="47"/>
  <c r="N210" i="47"/>
  <c r="M226" i="47"/>
  <c r="Q225" i="47"/>
  <c r="P187" i="47"/>
  <c r="Q214" i="47"/>
  <c r="T171" i="47"/>
  <c r="L190" i="47"/>
  <c r="K200" i="47"/>
  <c r="U211" i="47"/>
  <c r="N220" i="47"/>
  <c r="M190" i="47"/>
  <c r="U185" i="47"/>
  <c r="T176" i="47"/>
  <c r="J166" i="47"/>
  <c r="J183" i="47"/>
  <c r="J212" i="47"/>
  <c r="J226" i="47"/>
  <c r="S213" i="47"/>
  <c r="O169" i="47"/>
  <c r="O204" i="47"/>
  <c r="O213" i="47"/>
  <c r="O231" i="47"/>
  <c r="L172" i="47"/>
  <c r="V216" i="47"/>
  <c r="V166" i="47"/>
  <c r="V165" i="47"/>
  <c r="L205" i="47"/>
  <c r="E38" i="43"/>
  <c r="R206" i="47"/>
  <c r="R236" i="47"/>
  <c r="U83" i="47"/>
  <c r="AM204" i="79"/>
  <c r="AM206" i="79" s="1"/>
  <c r="J104" i="43"/>
  <c r="I104" i="43"/>
  <c r="R75" i="43"/>
  <c r="R66" i="43"/>
  <c r="R69" i="43"/>
  <c r="R60" i="43"/>
  <c r="R72" i="43"/>
  <c r="Q82" i="47"/>
  <c r="P83" i="47"/>
  <c r="AM391" i="46"/>
  <c r="AM393" i="46" s="1"/>
  <c r="U63" i="47"/>
  <c r="U71" i="47"/>
  <c r="AM1130" i="79"/>
  <c r="AM1132" i="79" s="1"/>
  <c r="U48" i="47"/>
  <c r="U50" i="47"/>
  <c r="AM762" i="79"/>
  <c r="AM764" i="79" s="1"/>
  <c r="U61" i="47"/>
  <c r="U65" i="47"/>
  <c r="U49" i="47"/>
  <c r="U56" i="47"/>
  <c r="U68" i="47"/>
  <c r="U70" i="47"/>
  <c r="U45" i="47"/>
  <c r="U46" i="47"/>
  <c r="U60" i="47"/>
  <c r="U66" i="47"/>
  <c r="U69" i="47"/>
  <c r="U52" i="47"/>
  <c r="AM578" i="79"/>
  <c r="AM580" i="79" s="1"/>
  <c r="AM389" i="79"/>
  <c r="AM391" i="79" s="1"/>
  <c r="U62" i="47"/>
  <c r="U64" i="47"/>
  <c r="U54" i="47"/>
  <c r="U55" i="47"/>
  <c r="U67" i="47"/>
  <c r="U53" i="47"/>
  <c r="U51" i="47"/>
  <c r="AM946" i="79"/>
  <c r="AM948"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72" i="47" l="1"/>
  <c r="V74" i="47" s="1"/>
  <c r="H19" i="43"/>
  <c r="W166" i="47"/>
  <c r="W229" i="47"/>
  <c r="W176" i="47"/>
  <c r="W198" i="47"/>
  <c r="W199" i="47"/>
  <c r="W170" i="47"/>
  <c r="W189" i="47"/>
  <c r="W225" i="47"/>
  <c r="W219" i="47"/>
  <c r="W213" i="47"/>
  <c r="W175" i="47"/>
  <c r="W230" i="47"/>
  <c r="W190" i="47"/>
  <c r="W236" i="47"/>
  <c r="W233" i="47"/>
  <c r="W168" i="47"/>
  <c r="W214" i="47"/>
  <c r="W187" i="47"/>
  <c r="W184" i="47"/>
  <c r="W173" i="47"/>
  <c r="W196" i="47"/>
  <c r="W197" i="47"/>
  <c r="W231" i="47"/>
  <c r="W235" i="47"/>
  <c r="W202" i="47"/>
  <c r="W227" i="47"/>
  <c r="W182" i="47"/>
  <c r="W200" i="47"/>
  <c r="W185" i="47"/>
  <c r="W215" i="47"/>
  <c r="W181" i="47"/>
  <c r="W232" i="47"/>
  <c r="W218" i="47"/>
  <c r="W204" i="47"/>
  <c r="W188" i="47"/>
  <c r="W169" i="47"/>
  <c r="W201" i="47"/>
  <c r="W216" i="47"/>
  <c r="W226" i="47"/>
  <c r="W205" i="47"/>
  <c r="W172" i="47"/>
  <c r="W211" i="47"/>
  <c r="W203" i="47"/>
  <c r="W174" i="47"/>
  <c r="W165" i="47"/>
  <c r="W186" i="47"/>
  <c r="W183" i="47"/>
  <c r="W195" i="47"/>
  <c r="W180" i="47"/>
  <c r="W171" i="47"/>
  <c r="W228" i="47"/>
  <c r="W221" i="47"/>
  <c r="E43" i="43"/>
  <c r="W206" i="47"/>
  <c r="W210" i="47"/>
  <c r="W234" i="47"/>
  <c r="W212" i="47"/>
  <c r="W167" i="47"/>
  <c r="W217" i="47"/>
  <c r="W220" i="47"/>
  <c r="W19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37" i="43"/>
  <c r="G37" i="43" s="1"/>
  <c r="F39" i="43"/>
  <c r="G39" i="43" s="1"/>
  <c r="F38" i="43"/>
  <c r="G38" i="43" s="1"/>
  <c r="O164" i="47"/>
  <c r="O177" i="47" s="1"/>
  <c r="O179" i="47" s="1"/>
  <c r="O192" i="47" s="1"/>
  <c r="O194" i="47" s="1"/>
  <c r="O207" i="47" s="1"/>
  <c r="O209" i="47" s="1"/>
  <c r="O222" i="47" s="1"/>
  <c r="O224" i="47" s="1"/>
  <c r="O237" i="47" s="1"/>
  <c r="J84" i="43" s="1"/>
  <c r="J85" i="43" s="1"/>
  <c r="M164" i="47"/>
  <c r="M177" i="47" s="1"/>
  <c r="M179" i="47" s="1"/>
  <c r="M192" i="47" s="1"/>
  <c r="M194" i="47" s="1"/>
  <c r="M207" i="47" s="1"/>
  <c r="M209" i="47" s="1"/>
  <c r="M222" i="47" s="1"/>
  <c r="M224" i="47" s="1"/>
  <c r="M237" i="47" s="1"/>
  <c r="H84" i="43" s="1"/>
  <c r="F33" i="43" s="1"/>
  <c r="G33"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34" i="43"/>
  <c r="G34" i="43" s="1"/>
  <c r="L164" i="47"/>
  <c r="L177" i="47" s="1"/>
  <c r="L179" i="47" s="1"/>
  <c r="L192" i="47" s="1"/>
  <c r="L194" i="47" s="1"/>
  <c r="L207" i="47" s="1"/>
  <c r="L209" i="47" s="1"/>
  <c r="L222" i="47" s="1"/>
  <c r="L224" i="47" s="1"/>
  <c r="L237" i="47" s="1"/>
  <c r="G84" i="43" s="1"/>
  <c r="G85" i="43" s="1"/>
  <c r="F30" i="43"/>
  <c r="G30" i="43" s="1"/>
  <c r="H85" i="43"/>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<sst xmlns="http://schemas.openxmlformats.org/spreadsheetml/2006/main" count="4962" uniqueCount="957">
  <si>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</si>
  <si>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</si>
  <si>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</si>
  <si>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</si>
  <si>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</si>
  <si>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</si>
  <si>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</si>
  <si>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</si>
  <si>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</si>
  <si>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</si>
  <si>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</si>
  <si>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</si>
  <si>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</si>
  <si>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</si>
  <si>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</si>
  <si>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</si>
  <si>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</si>
  <si>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</si>
  <si>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</si>
  <si>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</si>
  <si>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</si>
  <si>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</si>
  <si>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</si>
  <si>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</si>
  <si>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</si>
  <si>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</si>
  <si>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</si>
  <si>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</si>
  <si>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</si>
  <si>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</si>
  <si>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</si>
  <si>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</si>
  <si>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</si>
  <si>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</si>
  <si>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</si>
  <si>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</si>
  <si>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</si>
  <si>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</si>
  <si>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</si>
  <si>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</si>
  <si>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</si>
  <si>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</si>
  <si>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</si>
  <si>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</si>
  <si>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</si>
  <si>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</si>
  <si>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</si>
  <si>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</si>
  <si>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</si>
  <si>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</si>
  <si>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</si>
  <si>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</si>
  <si>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</si>
  <si>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</si>
  <si>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</si>
  <si>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</si>
  <si>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</si>
  <si>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</si>
  <si>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</si>
  <si>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</si>
  <si>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</si>
  <si>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</si>
  <si>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</si>
  <si>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</si>
  <si>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</si>
  <si>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</si>
  <si>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</si>
  <si>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</si>
  <si>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</si>
  <si>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</si>
  <si>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</si>
  <si>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</si>
  <si>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</si>
  <si>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</si>
  <si>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</si>
  <si>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</si>
  <si>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</si>
  <si>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</si>
  <si>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</si>
  <si>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</si>
  <si>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</si>
  <si>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</si>
  <si>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</si>
  <si>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</si>
  <si>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</si>
  <si>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</si>
  <si>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</si>
  <si>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</si>
  <si>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</si>
  <si>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</si>
  <si>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</si>
  <si>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</si>
  <si>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</si>
  <si>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</si>
  <si>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</si>
  <si>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</si>
  <si>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</si>
  <si>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</si>
  <si>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</si>
  <si>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</si>
  <si>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</si>
  <si>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</si>
  <si>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</si>
  <si>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</si>
  <si>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</si>
  <si>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</si>
  <si>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</si>
  <si>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</si>
  <si>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</si>
  <si>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</si>
  <si>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</si>
  <si>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</si>
  <si>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</si>
  <si>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</si>
  <si>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</si>
  <si>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</si>
  <si>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</si>
  <si>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</si>
  <si>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</si>
  <si>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</si>
  <si>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</si>
  <si>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</si>
  <si>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</si>
  <si>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</si>
  <si>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</si>
  <si>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</si>
  <si>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</si>
  <si>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</si>
  <si>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</si>
  <si>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</si>
  <si>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</si>
  <si>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</si>
  <si>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</si>
  <si>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</si>
  <si>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</si>
  <si>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</si>
  <si>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</si>
  <si>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</si>
  <si>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</si>
  <si>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</si>
  <si>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</si>
  <si>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</si>
  <si>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</si>
  <si>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</si>
  <si>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</si>
  <si>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</si>
  <si>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</si>
  <si>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</si>
  <si>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</si>
  <si>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</si>
  <si>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</si>
  <si>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</si>
  <si>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</si>
  <si>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</si>
  <si>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</si>
  <si>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</si>
  <si>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</si>
  <si>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</si>
  <si>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</si>
  <si>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</si>
  <si>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</si>
  <si>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</si>
  <si>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</si>
  <si>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</si>
  <si>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</si>
  <si>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</si>
  <si>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</si>
  <si>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</si>
  <si>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</si>
  <si>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</si>
  <si>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</si>
  <si>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</si>
  <si>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</si>
  <si>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</si>
  <si>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</si>
  <si>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</si>
  <si>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</si>
  <si>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</si>
  <si>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</si>
  <si>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</si>
  <si>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</si>
  <si>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</si>
  <si>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</si>
  <si>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</si>
  <si>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</si>
  <si>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</si>
  <si>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</si>
  <si>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</si>
  <si>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</si>
  <si>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</si>
  <si>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</si>
  <si>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</si>
  <si>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</si>
  <si>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</si>
  <si>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</si>
  <si>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</si>
  <si>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</si>
  <si>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</si>
  <si>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</si>
  <si>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</si>
  <si>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</si>
  <si>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</si>
  <si>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</si>
  <si>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</si>
  <si>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</si>
  <si>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</si>
  <si>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</si>
  <si>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</si>
  <si>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</si>
  <si>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</si>
  <si>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</si>
  <si>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</si>
  <si>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</si>
  <si>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</si>
  <si>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</si>
  <si>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</si>
  <si>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</si>
  <si>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</si>
  <si>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</si>
  <si>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</si>
  <si>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</si>
  <si>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</si>
  <si>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</si>
  <si>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</si>
  <si>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</si>
  <si>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</si>
  <si>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</si>
  <si>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</si>
  <si>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</si>
  <si>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</si>
  <si>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</si>
  <si>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</si>
  <si>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</si>
  <si>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</si>
  <si>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</si>
  <si>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</si>
  <si>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</si>
  <si>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</si>
  <si>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</si>
  <si>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</si>
  <si>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</si>
  <si>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</si>
  <si>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</si>
  <si>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</si>
  <si>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</si>
  <si>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</si>
  <si>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</si>
  <si>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</si>
  <si>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</si>
  <si>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</si>
  <si>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</si>
  <si>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</si>
  <si>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</si>
  <si>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</si>
  <si>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</si>
  <si>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</si>
  <si>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</si>
  <si>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</si>
  <si>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</si>
  <si>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</si>
  <si>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</si>
  <si>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</si>
  <si>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</si>
  <si>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</si>
  <si>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</si>
  <si>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</si>
  <si>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</si>
  <si>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</si>
  <si>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</si>
  <si>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</si>
  <si>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</si>
  <si>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</si>
  <si>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</si>
  <si>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</si>
  <si>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</si>
  <si>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</si>
  <si>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</si>
  <si>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</si>
  <si>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</si>
  <si>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</si>
  <si>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</si>
  <si>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</si>
  <si>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</si>
  <si>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</si>
  <si>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</si>
  <si>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</si>
  <si>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</si>
  <si>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</si>
  <si>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</si>
  <si>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</si>
  <si>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</si>
  <si>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</si>
  <si>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</si>
  <si>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</si>
  <si>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</si>
  <si>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</si>
  <si>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</si>
  <si>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</si>
  <si>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</si>
  <si>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</si>
  <si>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</si>
  <si>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</si>
  <si>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</si>
  <si>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</si>
  <si>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</si>
  <si>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</si>
  <si>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</si>
  <si>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</si>
  <si>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</si>
  <si>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</si>
  <si>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</si>
  <si>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</si>
  <si>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</si>
  <si>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</si>
  <si>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</si>
  <si>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</si>
  <si>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</si>
  <si>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</si>
  <si>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</si>
  <si>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</si>
  <si>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</si>
  <si>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</si>
  <si>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</si>
  <si>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</si>
  <si>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</si>
  <si>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</si>
  <si>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</si>
  <si>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</si>
  <si>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</si>
  <si>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</si>
  <si>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</si>
  <si>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</si>
  <si>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</si>
  <si>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</si>
  <si>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</si>
  <si>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</si>
  <si>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</si>
  <si>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</si>
  <si>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</si>
  <si>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</si>
  <si>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</si>
  <si>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</si>
  <si>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</si>
  <si>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</si>
  <si>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</si>
  <si>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</si>
  <si>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</si>
  <si>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</si>
  <si>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</si>
  <si>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</si>
  <si>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</si>
  <si>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</si>
  <si>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</si>
  <si>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</si>
  <si>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</si>
  <si>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</si>
  <si>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</si>
  <si>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</si>
  <si>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</si>
  <si>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</si>
  <si>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</si>
  <si>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</si>
  <si>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</si>
  <si>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</si>
  <si>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</si>
  <si>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</si>
  <si>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</si>
  <si>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</si>
  <si>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</si>
  <si>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</si>
  <si>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</si>
  <si>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</si>
  <si>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</si>
  <si>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</si>
  <si>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</si>
  <si>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</si>
  <si>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</si>
  <si>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</si>
  <si>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</si>
  <si>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</si>
  <si>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</si>
  <si>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</si>
  <si>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</si>
  <si>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</si>
  <si>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</si>
  <si>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</si>
  <si>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</si>
  <si>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</si>
  <si>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</si>
  <si>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</si>
  <si>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</si>
  <si>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</si>
  <si>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</si>
  <si>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</si>
  <si>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</si>
  <si>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</si>
  <si>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</si>
  <si>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</si>
  <si>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</si>
  <si>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</si>
  <si>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</si>
  <si>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</si>
  <si>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</si>
  <si>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</si>
  <si>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</si>
  <si>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</si>
  <si>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</si>
  <si>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</si>
  <si>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</si>
  <si>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</si>
  <si>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</si>
  <si>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</si>
  <si>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</si>
  <si>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</si>
  <si>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</si>
  <si>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</si>
  <si>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</si>
  <si>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</si>
  <si>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</si>
  <si>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</si>
  <si>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</si>
  <si>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</si>
  <si>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</si>
  <si>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</si>
  <si>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</si>
  <si>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</si>
  <si>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</si>
  <si>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</si>
  <si>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</si>
  <si>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</si>
  <si>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</si>
  <si>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</si>
  <si>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</si>
  <si>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</si>
  <si>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</si>
  <si>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</si>
  <si>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</si>
  <si>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</si>
  <si>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</si>
  <si>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</si>
  <si>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</si>
  <si>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</si>
  <si>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</si>
  <si>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</si>
  <si>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</si>
  <si>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</si>
  <si>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</si>
  <si>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</si>
  <si>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</si>
  <si>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</si>
  <si>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</si>
  <si>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</si>
  <si>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</si>
  <si>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</si>
  <si>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</si>
  <si>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</si>
  <si>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</si>
  <si>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</si>
  <si>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</si>
  <si>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</si>
  <si>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</si>
  <si>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</si>
  <si>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</si>
  <si>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</si>
  <si>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</si>
  <si>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</si>
  <si>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</si>
  <si>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</si>
  <si>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</si>
  <si>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</si>
  <si>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</si>
  <si>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</si>
  <si>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</si>
  <si>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</si>
  <si>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</si>
  <si>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</si>
  <si>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</si>
  <si>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</si>
  <si>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</si>
  <si>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</si>
  <si>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</si>
  <si>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</si>
  <si>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</si>
  <si>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</si>
  <si>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</si>
  <si>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</si>
  <si>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</si>
  <si>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</si>
  <si>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</si>
  <si>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</si>
  <si>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</si>
  <si>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</si>
  <si>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</si>
  <si>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</si>
  <si>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</si>
  <si>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</si>
  <si>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</si>
  <si>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</si>
  <si>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</si>
  <si>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</si>
  <si>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</si>
  <si>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</si>
  <si>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</si>
  <si>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</si>
  <si>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</si>
  <si>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</si>
  <si>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</si>
  <si>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</si>
  <si>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</si>
  <si>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</si>
  <si>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</si>
  <si>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</si>
  <si>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</si>
  <si>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</si>
  <si>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</si>
  <si>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</si>
  <si>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</si>
  <si>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</si>
  <si>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</si>
  <si>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</si>
  <si>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</si>
  <si>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</si>
  <si>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</si>
  <si>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</si>
  <si>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</si>
  <si>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</si>
  <si>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</si>
  <si>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</si>
  <si>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</si>
  <si>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</si>
  <si>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</si>
  <si>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</si>
  <si>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</si>
  <si>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</si>
  <si>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</si>
  <si>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</si>
  <si>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</si>
  <si>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</si>
  <si>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</si>
  <si>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</si>
  <si>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</si>
  <si>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</si>
  <si>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</si>
  <si>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</si>
  <si>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</si>
  <si>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</si>
  <si>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</si>
  <si>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</si>
  <si>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</si>
  <si>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</si>
  <si>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</si>
  <si>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</si>
  <si>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</si>
  <si>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</si>
  <si>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</si>
  <si>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</si>
  <si>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</si>
  <si>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</si>
  <si>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</si>
  <si>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</si>
  <si>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</si>
  <si>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</si>
  <si>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</si>
  <si>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</si>
  <si>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</si>
  <si>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</si>
  <si>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</si>
  <si>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</si>
  <si>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</si>
  <si>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</si>
  <si>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</si>
  <si>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</si>
  <si>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</si>
  <si>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</si>
  <si>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</si>
  <si>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</si>
  <si>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</si>
  <si>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</si>
  <si>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</si>
  <si>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</si>
  <si>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</si>
  <si>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</si>
  <si>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</si>
  <si>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</si>
  <si>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</si>
  <si>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</si>
  <si>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</si>
  <si>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</si>
  <si>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</si>
  <si>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</si>
  <si>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</si>
  <si>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</si>
  <si>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</si>
  <si>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</si>
  <si>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</si>
  <si>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</si>
  <si>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</si>
  <si>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</si>
  <si>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</si>
  <si>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</si>
  <si>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</si>
  <si>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</si>
  <si>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</si>
  <si>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</si>
  <si>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</si>
  <si>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</si>
  <si>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</si>
  <si>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</si>
  <si>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</si>
  <si>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</si>
  <si>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</si>
  <si>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</si>
  <si>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</si>
  <si>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</si>
  <si>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</si>
  <si>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</si>
  <si>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</si>
  <si>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</si>
  <si>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</si>
  <si>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</si>
  <si>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</si>
  <si>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</si>
  <si>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</si>
  <si>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</si>
  <si>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</si>
  <si>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</si>
  <si>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</si>
  <si>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</si>
  <si>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</si>
  <si>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</si>
  <si>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</si>
  <si>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</si>
  <si>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</si>
  <si>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</si>
  <si>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</si>
  <si>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</si>
  <si>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</si>
  <si>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</si>
  <si>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</si>
  <si>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</si>
  <si>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</si>
  <si>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</si>
  <si>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</si>
  <si>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</si>
  <si>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</si>
  <si>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</si>
  <si>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</si>
  <si>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</si>
  <si>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</si>
  <si>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</si>
  <si>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</si>
  <si>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</si>
  <si>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</si>
  <si>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</si>
  <si>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</si>
  <si>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</si>
  <si>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</si>
  <si>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</si>
  <si>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</si>
  <si>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</si>
  <si>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</si>
  <si>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</si>
  <si>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</si>
  <si>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</si>
  <si>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</si>
  <si>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</si>
  <si>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</si>
  <si>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</si>
  <si>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</si>
  <si>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</si>
  <si>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</si>
  <si>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</si>
  <si>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</si>
  <si>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</si>
  <si>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</si>
  <si>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</si>
  <si>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</si>
  <si>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</si>
  <si>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</si>
  <si>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</si>
  <si>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</si>
  <si>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</si>
  <si>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</si>
  <si>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</si>
  <si>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</si>
  <si>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</si>
  <si>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</si>
  <si>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</si>
  <si>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</si>
  <si>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</si>
  <si>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</si>
  <si>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</si>
  <si>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</si>
  <si>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</si>
  <si>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</si>
  <si>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</si>
  <si>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</si>
  <si>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</si>
  <si>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</si>
  <si>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</si>
  <si>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</si>
  <si>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</si>
  <si>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</si>
  <si>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</si>
  <si>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</si>
  <si>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</si>
  <si>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</si>
  <si>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</si>
  <si>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</si>
  <si>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</si>
  <si>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</si>
  <si>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</si>
  <si>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</si>
  <si>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</si>
  <si>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</si>
  <si>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</si>
  <si>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</si>
  <si>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</si>
  <si>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</si>
  <si>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</si>
  <si>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</si>
  <si>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</si>
  <si>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</si>
  <si>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</si>
  <si>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</si>
  <si>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</si>
  <si>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</si>
  <si>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</si>
  <si>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</si>
  <si>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</si>
  <si>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</si>
  <si>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</si>
  <si>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</si>
  <si>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</si>
  <si>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</si>
  <si>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</si>
  <si>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</si>
  <si>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</si>
  <si>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</si>
  <si>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</si>
  <si>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</si>
  <si>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</si>
  <si>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</si>
  <si>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</si>
  <si>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</si>
  <si>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</si>
  <si>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</si>
  <si>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</si>
  <si>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Guelph Hydro Electric Systems Inc.</t>
  </si>
  <si>
    <t>EB-2018-0036</t>
  </si>
  <si>
    <t>2019 IRM Application</t>
  </si>
  <si>
    <t>EB-2020-0002</t>
  </si>
  <si>
    <t>2021 IRM Application</t>
  </si>
  <si>
    <t>2014-2016</t>
  </si>
  <si>
    <t>2016 Settlement Agreement (EB-2015-0073), p. 47</t>
  </si>
  <si>
    <t>EB-2017-0044</t>
  </si>
  <si>
    <t>Rate class allocations for actual CDM savings are determined as follows.</t>
  </si>
  <si>
    <t>Each completed non-residential CDM project is assigned its account number and billing rate class in a program specific tracking spreadsheet.</t>
  </si>
  <si>
    <t>For CDM programs with small volumes (e.g. typically less than 5) of completed projects, the appropriate rate class is allocated based on a percentage share of the program savings in a given CDM program year.</t>
  </si>
  <si>
    <t xml:space="preserve">For CDM programs with larger volumes of completed projects (e.g. Retrofit), the completed projects are extracted from the tracking spreadsheet for analysis in a separate worksheet.  Total program energy and demand savings are tabulated, and then summarized by rate class separately for both energy and demand.  </t>
  </si>
  <si>
    <t>A separate percent allocation is calculated for both energy and demand as some customers (e.g. GS&lt;50) will attract an energy based distribution charge, and other customers will attract a demand based distribution charge.</t>
  </si>
  <si>
    <t>The appropriate rate class energy or demand percent allocation is then applied to the total energy and demand savings in the Table 5 2015-2020 LRAM worksheet.</t>
  </si>
  <si>
    <t>The 2017 rate allocation analysis worksheet is included in Tab 3a Rate Class Allocations, for reference.</t>
  </si>
  <si>
    <t>2017 Reporting ERII (RETROFIT) Prescriptive, Engineered &amp; Custom Projects - CRM - Final Verified Results</t>
  </si>
  <si>
    <t>OPA CRM</t>
  </si>
  <si>
    <t>CRM Application Number</t>
  </si>
  <si>
    <t>GHESI Customer Rate Class</t>
  </si>
  <si>
    <t>OEB LRAM Classification</t>
  </si>
  <si>
    <t>Total Demand Savings</t>
  </si>
  <si>
    <t>Total Energy Savings</t>
  </si>
  <si>
    <t>2017 OEB LRAM GROUPING</t>
  </si>
  <si>
    <t>KW</t>
  </si>
  <si>
    <t>KWH</t>
  </si>
  <si>
    <t>L1</t>
  </si>
  <si>
    <t>LU - C&amp;I</t>
  </si>
  <si>
    <t>GD</t>
  </si>
  <si>
    <t>GS&lt;1MW - C&amp;I</t>
  </si>
  <si>
    <t>GS&lt;1MW</t>
  </si>
  <si>
    <t>G2</t>
  </si>
  <si>
    <t>GS&lt;5MW - IND</t>
  </si>
  <si>
    <t>GM</t>
  </si>
  <si>
    <t>GS&lt;50</t>
  </si>
  <si>
    <t>GS&lt;5MW</t>
  </si>
  <si>
    <t>GO</t>
  </si>
  <si>
    <t>LU</t>
  </si>
  <si>
    <t>STLT</t>
  </si>
  <si>
    <t>L2</t>
  </si>
  <si>
    <t>LU - IND</t>
  </si>
  <si>
    <t>USE THE HIGHLIGHTED % FOR LRAM REPORTING</t>
  </si>
  <si>
    <t>G0</t>
  </si>
  <si>
    <t>T2</t>
  </si>
  <si>
    <t>T1</t>
  </si>
  <si>
    <t>T4</t>
  </si>
  <si>
    <t>G1</t>
  </si>
  <si>
    <t>CD</t>
  </si>
  <si>
    <t>T8</t>
  </si>
  <si>
    <t>ST</t>
  </si>
  <si>
    <t>L3</t>
  </si>
  <si>
    <t>Street Lighting Project - Demand adjusted from IESO report as per LRAM filing explanation</t>
  </si>
  <si>
    <t>GHESI Rate Class Allocation Actual Amount - 2011 FINAL Results by kWh</t>
  </si>
  <si>
    <t>GHESI Rate Class Allocation Estimation - 2012 FINAL VERIFIED Results by kWh</t>
  </si>
  <si>
    <t>GHESI Rate Class Allocation Estimation - 2013 FINAL VERIFIED Results by kWh</t>
  </si>
  <si>
    <t>GHESI Rate Class Allocation Estimation - 2014 FINAL VERIFIED Results by kWh</t>
  </si>
  <si>
    <t>GHESI Rate Class Allocation Estimation by % - 2015 FINAL VERIFIED Results 2016-Jun-30 by kWh</t>
  </si>
  <si>
    <t>GHESI Rate Class Allocation Percent  - Retrofit Program - 2016 Final Verified Results</t>
  </si>
  <si>
    <t>RATE CODE</t>
  </si>
  <si>
    <t>Residential Program Total</t>
  </si>
  <si>
    <t>Commercial &amp; Institutional Program Total</t>
  </si>
  <si>
    <t>Industrial Program Total</t>
  </si>
  <si>
    <t>Home Assistance Program Total</t>
  </si>
  <si>
    <t>Pre-2011 Programs completed in 2011 Total</t>
  </si>
  <si>
    <t>% by Rate Class</t>
  </si>
  <si>
    <t>2011 % Non-RES by Rate Class</t>
  </si>
  <si>
    <t>Other Total</t>
  </si>
  <si>
    <t>Adjustments to Previous Year's Verified Results</t>
  </si>
  <si>
    <t>2012 Incremental Total Estimated by Rate Class</t>
  </si>
  <si>
    <t>Estimated % Allocation</t>
  </si>
  <si>
    <t>2011 OPA programs persistence in 2012 towards 2014 Target</t>
  </si>
  <si>
    <t>2013 Incremental Total Estimated by Rate Class</t>
  </si>
  <si>
    <t>2011 OPA programs persistence  in 2013 towards 2014 Target</t>
  </si>
  <si>
    <t>2012 OPA programs persistence  in 2013 towards 2014 Target</t>
  </si>
  <si>
    <t>2014 Incremental Total Estimated by Rate Class</t>
  </si>
  <si>
    <t>2011 OPA programs persistence in 2014 towards 2014 Target</t>
  </si>
  <si>
    <t>2012 OPA programs persistence in 2014 towards 2014 Target</t>
  </si>
  <si>
    <t>2013 OPA programs persistence in 2014 towards 2014 Target</t>
  </si>
  <si>
    <t>RESIDENTIAL Total (includes Low Income)</t>
  </si>
  <si>
    <t>BUSINESS Total (includes C&amp;I and Industrial)</t>
  </si>
  <si>
    <t>LOCAL &amp; REGIONAL Programs Total</t>
  </si>
  <si>
    <t>PILOT  Program Total</t>
  </si>
  <si>
    <t>OTHER Total (includes Adjustments to Previous Years Final)</t>
  </si>
  <si>
    <t>2015 Incremental Total Estimated by Rate Class</t>
  </si>
  <si>
    <t>2011 OPA programs persistence in 2015 towards 2020 Target</t>
  </si>
  <si>
    <t>2012 OPA programs persistence in 2015 towards 2020 Target</t>
  </si>
  <si>
    <t>2013 OPA programs persistence in 2015 towards 2020 Target</t>
  </si>
  <si>
    <t>2014 IESO programs persistence in 2015 towards 2020 Target</t>
  </si>
  <si>
    <t>RATE CLASS</t>
  </si>
  <si>
    <t xml:space="preserve">% Allocation based on Energy </t>
  </si>
  <si>
    <t xml:space="preserve">% Allocation based on Demand </t>
  </si>
  <si>
    <t>RES</t>
  </si>
  <si>
    <t>GS 50 to 999 kW</t>
  </si>
  <si>
    <t>GS 1000 to 4999 kW</t>
  </si>
  <si>
    <t>Large Users</t>
  </si>
  <si>
    <t>Unmetered Scattered Loads</t>
  </si>
  <si>
    <t>UMSL</t>
  </si>
  <si>
    <t>SENLT</t>
  </si>
  <si>
    <t>Total:</t>
  </si>
  <si>
    <t>persistence:</t>
  </si>
  <si>
    <t>GHESI Rate Class Allocation Actual Amount - 2011 FINAL Results by kW</t>
  </si>
  <si>
    <t>GHESI Rate Class Allocation Estimation - 2012 FINAL VERIFIED Results by kW</t>
  </si>
  <si>
    <t>GHESI Rate Class Allocation Estimation - 2013 FINAL VERIFIED Results by kW</t>
  </si>
  <si>
    <t>GHESI Rate Class Allocation Estimation - 2014 FINAL VERIFIED Results by kW</t>
  </si>
  <si>
    <t>GHESI Rate Class Allocation Estimation by % - 2015 FINAL VERIFIED Results 2016-Jun-30 by kW</t>
  </si>
  <si>
    <t>2011 Non-RES kWh Total:</t>
  </si>
  <si>
    <t>2011 Non-RES kW Total:</t>
  </si>
  <si>
    <t>NOTE: FOR ACCRUAL OF PERSISTENCE, ONLY USE ENERGY PERSISTENCE FROM PREVIOUS YEARS, AS DEMAND SAVINGS ARE PERCEIVED AS ONLY NEW INCREMENTAL RESOURCES (IE. BUILDING A GENERATOR ONCE)</t>
  </si>
  <si>
    <t>2011 FINAL</t>
  </si>
  <si>
    <t>Gross Savings</t>
  </si>
  <si>
    <t>Net Savings</t>
  </si>
  <si>
    <t>Contribution to Targets</t>
  </si>
  <si>
    <t>Incremental Peak Demand Savings (kW)</t>
  </si>
  <si>
    <t>Incremental Energy Savings (kWh)</t>
  </si>
  <si>
    <t>Program-to-Date: Net Annual Peak Demand Savings (kW) in 2014</t>
  </si>
  <si>
    <t>Program-to-Date: 2011-2014 Net Cumulative Energy Savings (kWh)</t>
  </si>
  <si>
    <t>Total OPA Contracted Province-Wide CDM Programs</t>
  </si>
  <si>
    <t>CONSOLIDATED INTO INITIATIVE From OPA CDM 2013 FINAL VERIFIED RESULTS REPORT, using Scenario 1 (DR results have a 1 year persistence)</t>
  </si>
  <si>
    <t>2012 FINAL</t>
  </si>
  <si>
    <t>2013 FINAL</t>
  </si>
  <si>
    <t>2014 FINAL</t>
  </si>
  <si>
    <t>DR3 Contribution to be excluded in 2014 from LRAM calculation</t>
  </si>
  <si>
    <t>Adjusted Commercial &amp; Institutional Program Total</t>
  </si>
  <si>
    <t>Adjusted Industrial Program Total</t>
  </si>
  <si>
    <t>Non-Res Demand Response Contribution</t>
  </si>
  <si>
    <t>Adjusted Total OPA Contracted Province-Wide CDM Programs</t>
  </si>
  <si>
    <t>2015 Q4 UNVERIFIED PRELIMINARY</t>
  </si>
  <si>
    <t>Program-to-Date: 2015-2020 Net Incremental Energy Savings (kWh)</t>
  </si>
  <si>
    <t>Under CFF, Demand Response is no longer accepted as CDM</t>
  </si>
  <si>
    <t>Total IESO Contracted LDC CDM Programs</t>
  </si>
  <si>
    <t>NET ENERGY SAVINGS (GWh)</t>
  </si>
  <si>
    <t>ANNUAL</t>
  </si>
  <si>
    <t xml:space="preserve">2011 VERIFIED </t>
  </si>
  <si>
    <t>PERSISTENCE for 2011 VERIFIED RESULTS (from GHESI OEB 2011 Annual Report)</t>
  </si>
  <si>
    <t>% of 2011 RESULTS (energy)</t>
  </si>
  <si>
    <t>PERSISTENCE for 2012 VERIFIED RESULTS (from GHESI OEB 2012 Annual Report)</t>
  </si>
  <si>
    <t xml:space="preserve">2012 VERIFIED </t>
  </si>
  <si>
    <t>PERSISTENCE for 2013 VERIFIED RESULTS (from GHESI OEB 2013 Annual Report)</t>
  </si>
  <si>
    <t>% of 2012 RESULTS (energy)</t>
  </si>
  <si>
    <t>PERSISTENCE for 2014 VERIFIED RESULTS (from GHESI OEB 2014 Annual Report)</t>
  </si>
  <si>
    <t xml:space="preserve">2013 VERIFIED </t>
  </si>
  <si>
    <t xml:space="preserve">PERSISTENCE in 2015 calculated from IESO Annual Net:Gross </t>
  </si>
  <si>
    <t>% of 2013 RESULTS (energy)</t>
  </si>
  <si>
    <t xml:space="preserve">2014 VERIFIED </t>
  </si>
  <si>
    <t>% of 2014 RESULTS (energy)</t>
  </si>
  <si>
    <t>NET PEAK DEMAND SAVINGS (MW)</t>
  </si>
  <si>
    <t>% of 2011 RESULTS (demand)</t>
  </si>
  <si>
    <t>% of 2012 RESULTS (demand)</t>
  </si>
  <si>
    <t>% of 2013 RESULTS (demand)</t>
  </si>
  <si>
    <t>% of 2014 RESULTS (demand)</t>
  </si>
  <si>
    <t>PERSISTENCE - ENERGY:</t>
  </si>
  <si>
    <t>-</t>
  </si>
  <si>
    <t>from "2014 Guelph Hydro - 2014 Persistence Data 20160425.WORKING.xlsx"</t>
  </si>
  <si>
    <t>from "Final 2015 Annual Verified Results Report - Annual Persistence_GuelphHydro_20160729.WORKING.xlsx"</t>
  </si>
  <si>
    <t>PERSISTENCE - DEMAND:</t>
  </si>
  <si>
    <t>GHESI's 2011, 2012 and 2013 LRAM recovery was approved by the OEB, and included DR programs.  The OEB's 2016 LRAM policy EB-2016-0182 required LDCs to ignore DR savings, starting with the 2014 LRAM claim for GHESI.</t>
  </si>
  <si>
    <t>The OEB's 2016 LRAM policy EB-2016-0182 required LDCs to ignore DR savings, starting with the 2014 LRAM claim for GHESI.</t>
  </si>
  <si>
    <t>Note: loss of UofG Program Enabled Savings (load curve) after 2014</t>
  </si>
  <si>
    <t>Tier 1</t>
  </si>
  <si>
    <t>Consumer</t>
  </si>
  <si>
    <t>EE</t>
  </si>
  <si>
    <t>DR</t>
  </si>
  <si>
    <t>Business</t>
  </si>
  <si>
    <t>Demand Response 3 - Business</t>
  </si>
  <si>
    <t>Commercial &amp; Institutional</t>
  </si>
  <si>
    <t>Demand Response 3 - Industrial</t>
  </si>
  <si>
    <t>Retrofit - Business</t>
  </si>
  <si>
    <t>Industrial</t>
  </si>
  <si>
    <t>Retrofit - Industrial</t>
  </si>
  <si>
    <t>Pre-2011 Programs Completed in 2011</t>
  </si>
  <si>
    <t>C&amp;I</t>
  </si>
  <si>
    <t/>
  </si>
  <si>
    <t>Commercial</t>
  </si>
  <si>
    <t>Home Assistance</t>
  </si>
  <si>
    <t>Tier 1 True Up</t>
  </si>
  <si>
    <t>Program Enabled</t>
  </si>
  <si>
    <t>Commercial and Institutional</t>
  </si>
  <si>
    <t>Low Income</t>
  </si>
  <si>
    <t>Conservation Fund</t>
  </si>
  <si>
    <t>Home Depot Home Appliance Market Uplift Conservation Fund Pilot Program</t>
  </si>
  <si>
    <t>Save on Energy Instant Discount Program</t>
  </si>
  <si>
    <t>Save on Energy Energy Performance Program for Multi-Site Customers</t>
  </si>
  <si>
    <t>Whole Home Pilot Program</t>
  </si>
  <si>
    <t>Table 8-a:  Village of Rockwood</t>
  </si>
  <si>
    <t>First phase completed in 2017</t>
  </si>
  <si>
    <t>High-Pressure Sodium Street Lights (HPS) 70W</t>
  </si>
  <si>
    <t>Philips Lumec RFS0560</t>
  </si>
  <si>
    <t>High-Pressure Sodium Street Lights (HPS) 100W</t>
  </si>
  <si>
    <t>Philips Lumec RFS0596</t>
  </si>
  <si>
    <t>High-Pressure Sodium Street Lights (HPS) 150W</t>
  </si>
  <si>
    <t>Philips Lumec RFM1555</t>
  </si>
  <si>
    <t>Persistence in 2018</t>
  </si>
  <si>
    <t>Persistence in 2019</t>
  </si>
  <si>
    <t>Persistence in 2020</t>
  </si>
  <si>
    <t>Persistence in 2021</t>
  </si>
  <si>
    <t>Persistence in 2022</t>
  </si>
  <si>
    <t>Persistence in 2023</t>
  </si>
  <si>
    <t>Persistence in 2024</t>
  </si>
  <si>
    <t>Persistence in 2025</t>
  </si>
  <si>
    <t>Persistence in 2026</t>
  </si>
  <si>
    <t>Unverified</t>
  </si>
  <si>
    <t>Save on Energy Smart Thermostat Program</t>
  </si>
  <si>
    <t>Streetlighting Retrofit Program</t>
  </si>
  <si>
    <t>Adjustment to 2017 Savings</t>
  </si>
  <si>
    <t>Centrally Delivered Programs</t>
  </si>
  <si>
    <t>Alectra relied on the Participation and Cost Report (P/C) and true up any savings subsequent to P/C report based on the CDM listing on closed/paid projects</t>
  </si>
  <si>
    <t>There are additional CDM savings after the Participation and Cost report was published in April 2019 related to the 2018 savings. This is to capture all 2018 project savings for 2018.</t>
  </si>
  <si>
    <t>P/C Report</t>
  </si>
  <si>
    <t>Post P/C Report</t>
  </si>
  <si>
    <t>Note:  Alectra relied on the Participation and Cost Report (P/C) and true up any savings subsequent to P/C report based on the CDM listing on closed/paid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</si>
</sst>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4">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
    <numFmt numFmtId="286" formatCode="#,##0.000"/>
    <numFmt numFmtId="287" formatCode="0.0000000000"/>
    <numFmt numFmtId="288" formatCode="0.0000%"/>
    <numFmt numFmtId="289" formatCode="0.000"/>
    <numFmt numFmtId="290" formatCode="0.00000"/>
  </numFmts>
  <fonts count="25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i/>
      <u/>
      <sz val="11"/>
      <color rgb="FF0000FF"/>
      <name val="Calibri"/>
      <family val="2"/>
      <scheme val="minor"/>
    </font>
    <font>
      <b/>
      <u/>
      <sz val="11"/>
      <name val="Calibri"/>
      <family val="2"/>
      <scheme val="minor"/>
    </font>
    <font>
      <b/>
      <sz val="11"/>
      <color rgb="FFFFFFFF"/>
      <name val="Calibri"/>
      <family val="2"/>
      <scheme val="minor"/>
    </font>
    <font>
      <b/>
      <sz val="11"/>
      <color rgb="FF0000FF"/>
      <name val="Calibri"/>
      <family val="2"/>
      <scheme val="minor"/>
    </font>
    <font>
      <b/>
      <i/>
      <sz val="11"/>
      <name val="Calibri"/>
      <family val="2"/>
      <scheme val="minor"/>
    </font>
    <font>
      <b/>
      <i/>
      <sz val="11"/>
      <color rgb="FF0000FF"/>
      <name val="Calibri"/>
      <family val="2"/>
      <scheme val="minor"/>
    </font>
    <font>
      <b/>
      <i/>
      <sz val="10"/>
      <color theme="1"/>
      <name val="Calibri"/>
      <family val="2"/>
      <scheme val="minor"/>
    </font>
    <font>
      <b/>
      <sz val="11"/>
      <color rgb="FF000000"/>
      <name val="Calibri"/>
      <family val="2"/>
      <scheme val="minor"/>
    </font>
    <font>
      <b/>
      <sz val="10"/>
      <color theme="1"/>
      <name val="Calibri"/>
      <family val="2"/>
      <scheme val="minor"/>
    </font>
    <font>
      <b/>
      <i/>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s>
  <fills count="11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CCFFCC"/>
        <bgColor indexed="64"/>
      </patternFill>
    </fill>
    <fill>
      <patternFill patternType="solid">
        <fgColor rgb="FF333399"/>
        <bgColor indexed="64"/>
      </patternFill>
    </fill>
    <fill>
      <patternFill patternType="solid">
        <fgColor rgb="FFFFCCFF"/>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C000"/>
        <bgColor indexed="64"/>
      </patternFill>
    </fill>
    <fill>
      <patternFill patternType="solid">
        <fgColor rgb="FFCCFF99"/>
        <bgColor indexed="64"/>
      </patternFill>
    </fill>
    <fill>
      <patternFill patternType="solid">
        <fgColor rgb="FFCCCCFF"/>
        <bgColor indexed="64"/>
      </patternFill>
    </fill>
    <fill>
      <patternFill patternType="solid">
        <fgColor rgb="FF66FFFF"/>
        <bgColor indexed="64"/>
      </patternFill>
    </fill>
    <fill>
      <patternFill patternType="solid">
        <fgColor rgb="FFD8D8D8"/>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2" tint="-9.9978637043366805E-2"/>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11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0" fontId="61" fillId="2" borderId="0" xfId="0" applyFont="1" applyFill="1" applyAlignment="1">
      <alignment vertical="center"/>
    </xf>
    <xf numFmtId="0" fontId="48" fillId="2" borderId="0" xfId="0" applyFont="1" applyFill="1" applyAlignment="1">
      <alignment horizontal="left" vertical="center" wrapText="1"/>
    </xf>
    <xf numFmtId="0" fontId="246" fillId="2" borderId="0" xfId="0" applyFont="1" applyFill="1"/>
    <xf numFmtId="3" fontId="246" fillId="2" borderId="0" xfId="0" applyNumberFormat="1" applyFont="1" applyFill="1" applyAlignment="1">
      <alignment horizontal="center"/>
    </xf>
    <xf numFmtId="0" fontId="247" fillId="2" borderId="0" xfId="0" applyFont="1" applyFill="1" applyAlignment="1">
      <alignment horizontal="center"/>
    </xf>
    <xf numFmtId="0" fontId="7" fillId="2" borderId="0" xfId="0" applyFont="1" applyFill="1" applyAlignment="1">
      <alignment horizontal="right"/>
    </xf>
    <xf numFmtId="0" fontId="4" fillId="94" borderId="143" xfId="0" applyFont="1" applyFill="1" applyBorder="1" applyAlignment="1">
      <alignment horizontal="center" vertical="center" wrapText="1"/>
    </xf>
    <xf numFmtId="3" fontId="72" fillId="95" borderId="144" xfId="0" applyNumberFormat="1" applyFont="1" applyFill="1" applyBorder="1" applyAlignment="1">
      <alignment horizontal="center" vertical="center" wrapText="1"/>
    </xf>
    <xf numFmtId="0" fontId="4" fillId="94" borderId="144" xfId="0" applyFont="1" applyFill="1" applyBorder="1" applyAlignment="1">
      <alignment horizontal="center" vertical="center" wrapText="1"/>
    </xf>
    <xf numFmtId="0" fontId="4" fillId="94" borderId="145" xfId="0" applyFont="1" applyFill="1" applyBorder="1" applyAlignment="1">
      <alignment horizontal="center" vertical="center" wrapText="1"/>
    </xf>
    <xf numFmtId="0" fontId="248" fillId="95" borderId="144" xfId="0" applyFont="1" applyFill="1" applyBorder="1" applyAlignment="1">
      <alignment horizontal="right" vertical="center" wrapText="1"/>
    </xf>
    <xf numFmtId="0" fontId="7" fillId="2" borderId="0" xfId="0" applyFont="1" applyFill="1" applyAlignment="1">
      <alignment horizontal="center" vertical="center" wrapText="1"/>
    </xf>
    <xf numFmtId="0" fontId="249" fillId="94" borderId="0" xfId="0" applyFont="1" applyFill="1" applyAlignment="1">
      <alignment horizontal="center" vertical="center" wrapText="1"/>
    </xf>
    <xf numFmtId="0" fontId="249" fillId="94" borderId="0" xfId="0" applyFont="1" applyFill="1" applyAlignment="1">
      <alignment horizontal="right" vertical="center"/>
    </xf>
    <xf numFmtId="0" fontId="7" fillId="0" borderId="110" xfId="0" applyFont="1" applyBorder="1" applyAlignment="1">
      <alignment horizontal="center" vertical="center"/>
    </xf>
    <xf numFmtId="3" fontId="7" fillId="0" borderId="110" xfId="0" applyNumberFormat="1" applyFont="1" applyBorder="1" applyAlignment="1">
      <alignment horizontal="center"/>
    </xf>
    <xf numFmtId="0" fontId="7" fillId="0" borderId="110" xfId="0" applyFont="1" applyBorder="1" applyAlignment="1">
      <alignment horizontal="center"/>
    </xf>
    <xf numFmtId="0" fontId="3" fillId="94" borderId="110" xfId="0" applyFont="1" applyFill="1" applyBorder="1" applyAlignment="1">
      <alignment horizontal="center"/>
    </xf>
    <xf numFmtId="285" fontId="7" fillId="0" borderId="110" xfId="0" applyNumberFormat="1" applyFont="1" applyBorder="1" applyAlignment="1">
      <alignment horizontal="right"/>
    </xf>
    <xf numFmtId="3" fontId="7" fillId="0" borderId="110" xfId="0" applyNumberFormat="1" applyFont="1" applyBorder="1" applyAlignment="1">
      <alignment horizontal="right"/>
    </xf>
    <xf numFmtId="171" fontId="250" fillId="2" borderId="0" xfId="0" applyNumberFormat="1" applyFont="1" applyFill="1" applyAlignment="1">
      <alignment vertical="center"/>
    </xf>
    <xf numFmtId="0" fontId="249" fillId="0" borderId="0" xfId="0" applyFont="1"/>
    <xf numFmtId="0" fontId="4" fillId="0" borderId="110" xfId="0" applyFont="1" applyBorder="1" applyAlignment="1">
      <alignment horizontal="center"/>
    </xf>
    <xf numFmtId="0" fontId="4" fillId="0" borderId="110" xfId="0" applyFont="1" applyBorder="1" applyAlignment="1">
      <alignment horizontal="center" vertical="center"/>
    </xf>
    <xf numFmtId="3" fontId="7" fillId="0" borderId="0" xfId="0" applyNumberFormat="1" applyFont="1"/>
    <xf numFmtId="0" fontId="3" fillId="96" borderId="110" xfId="0" applyFont="1" applyFill="1" applyBorder="1" applyAlignment="1">
      <alignment horizontal="center" vertical="center"/>
    </xf>
    <xf numFmtId="0" fontId="4" fillId="0" borderId="0" xfId="0" applyFont="1" applyAlignment="1">
      <alignment horizontal="center"/>
    </xf>
    <xf numFmtId="9" fontId="249" fillId="94" borderId="0" xfId="0" applyNumberFormat="1" applyFont="1" applyFill="1"/>
    <xf numFmtId="9" fontId="249" fillId="0" borderId="0" xfId="0" applyNumberFormat="1" applyFont="1"/>
    <xf numFmtId="0" fontId="3" fillId="97" borderId="110" xfId="0" applyFont="1" applyFill="1" applyBorder="1" applyAlignment="1">
      <alignment horizontal="center"/>
    </xf>
    <xf numFmtId="0" fontId="3" fillId="0" borderId="110" xfId="0" applyFont="1" applyBorder="1" applyAlignment="1">
      <alignment horizontal="center" vertical="center"/>
    </xf>
    <xf numFmtId="0" fontId="249" fillId="0" borderId="110" xfId="0" applyFont="1" applyBorder="1" applyAlignment="1">
      <alignment horizontal="center"/>
    </xf>
    <xf numFmtId="0" fontId="249" fillId="0" borderId="0" xfId="0" applyFont="1" applyAlignment="1">
      <alignment horizontal="center"/>
    </xf>
    <xf numFmtId="0" fontId="3" fillId="98" borderId="110" xfId="0" applyFont="1" applyFill="1" applyBorder="1" applyAlignment="1">
      <alignment horizontal="center"/>
    </xf>
    <xf numFmtId="0" fontId="251" fillId="0" borderId="0" xfId="0" applyFont="1" applyAlignment="1">
      <alignment horizontal="center"/>
    </xf>
    <xf numFmtId="9" fontId="251" fillId="0" borderId="0" xfId="0" applyNumberFormat="1" applyFont="1"/>
    <xf numFmtId="0" fontId="249" fillId="2" borderId="0" xfId="0" applyFont="1" applyFill="1"/>
    <xf numFmtId="0" fontId="4" fillId="99" borderId="110" xfId="0" applyFont="1" applyFill="1" applyBorder="1" applyAlignment="1">
      <alignment horizontal="center" vertical="center"/>
    </xf>
    <xf numFmtId="3" fontId="4" fillId="100" borderId="110" xfId="0" applyNumberFormat="1" applyFont="1" applyFill="1" applyBorder="1" applyAlignment="1">
      <alignment horizontal="center"/>
    </xf>
    <xf numFmtId="0" fontId="4" fillId="99" borderId="110" xfId="54" applyFont="1" applyFill="1" applyBorder="1" applyAlignment="1">
      <alignment horizontal="center"/>
    </xf>
    <xf numFmtId="0" fontId="3" fillId="0" borderId="110" xfId="54" applyFont="1" applyBorder="1" applyAlignment="1">
      <alignment horizontal="center" vertical="center"/>
    </xf>
    <xf numFmtId="285" fontId="4" fillId="99" borderId="110" xfId="0" applyNumberFormat="1" applyFont="1" applyFill="1" applyBorder="1" applyAlignment="1">
      <alignment horizontal="right"/>
    </xf>
    <xf numFmtId="3" fontId="4" fillId="99" borderId="110" xfId="0" applyNumberFormat="1" applyFont="1" applyFill="1" applyBorder="1" applyAlignment="1">
      <alignment horizontal="right"/>
    </xf>
    <xf numFmtId="3" fontId="7" fillId="0" borderId="110" xfId="7" applyNumberFormat="1" applyFont="1" applyBorder="1" applyAlignment="1">
      <alignment horizontal="center"/>
    </xf>
    <xf numFmtId="285" fontId="7" fillId="0" borderId="110" xfId="7" applyNumberFormat="1" applyFont="1" applyBorder="1"/>
    <xf numFmtId="3" fontId="7" fillId="0" borderId="110" xfId="7" applyNumberFormat="1" applyFont="1" applyBorder="1"/>
    <xf numFmtId="0" fontId="3" fillId="101" borderId="110" xfId="0" applyFont="1" applyFill="1" applyBorder="1" applyAlignment="1">
      <alignment horizontal="center" vertical="center"/>
    </xf>
    <xf numFmtId="285" fontId="7" fillId="102" borderId="110" xfId="7" applyNumberFormat="1" applyFont="1" applyFill="1" applyBorder="1"/>
    <xf numFmtId="0" fontId="4" fillId="99" borderId="110" xfId="0" applyFont="1" applyFill="1" applyBorder="1" applyAlignment="1">
      <alignment horizontal="center"/>
    </xf>
    <xf numFmtId="0" fontId="0" fillId="102" borderId="0" xfId="0" applyFill="1"/>
    <xf numFmtId="0" fontId="3" fillId="103" borderId="0" xfId="0" applyFont="1" applyFill="1" applyAlignment="1">
      <alignment horizontal="center"/>
    </xf>
    <xf numFmtId="0" fontId="32" fillId="97" borderId="146" xfId="0" applyFont="1" applyFill="1" applyBorder="1" applyAlignment="1">
      <alignment horizontal="left"/>
    </xf>
    <xf numFmtId="0" fontId="32" fillId="97" borderId="144" xfId="0" applyFont="1" applyFill="1" applyBorder="1" applyAlignment="1">
      <alignment horizontal="center"/>
    </xf>
    <xf numFmtId="0" fontId="32" fillId="97" borderId="147" xfId="0" applyFont="1" applyFill="1" applyBorder="1" applyAlignment="1">
      <alignment horizontal="center"/>
    </xf>
    <xf numFmtId="0" fontId="3" fillId="103" borderId="148" xfId="0" applyFont="1" applyFill="1" applyBorder="1" applyAlignment="1">
      <alignment horizontal="center" vertical="center"/>
    </xf>
    <xf numFmtId="0" fontId="252" fillId="103" borderId="137" xfId="0" applyFont="1" applyFill="1" applyBorder="1" applyAlignment="1">
      <alignment horizontal="center" vertical="center" wrapText="1"/>
    </xf>
    <xf numFmtId="0" fontId="252" fillId="103" borderId="110" xfId="0" applyFont="1" applyFill="1" applyBorder="1" applyAlignment="1">
      <alignment horizontal="center" vertical="center" wrapText="1"/>
    </xf>
    <xf numFmtId="0" fontId="32" fillId="97" borderId="149" xfId="0" applyFont="1" applyFill="1" applyBorder="1" applyAlignment="1">
      <alignment horizontal="center" vertical="center"/>
    </xf>
    <xf numFmtId="0" fontId="33" fillId="97" borderId="110" xfId="0" applyFont="1" applyFill="1" applyBorder="1" applyAlignment="1">
      <alignment horizontal="center" vertical="center" wrapText="1"/>
    </xf>
    <xf numFmtId="0" fontId="33" fillId="97" borderId="150" xfId="0" applyFont="1" applyFill="1" applyBorder="1" applyAlignment="1">
      <alignment horizontal="center" vertical="center" wrapText="1"/>
    </xf>
    <xf numFmtId="0" fontId="0" fillId="0" borderId="151" xfId="0" applyBorder="1"/>
    <xf numFmtId="3" fontId="7" fillId="104" borderId="152" xfId="0" applyNumberFormat="1" applyFont="1" applyFill="1" applyBorder="1" applyAlignment="1">
      <alignment horizontal="center"/>
    </xf>
    <xf numFmtId="3" fontId="0" fillId="0" borderId="97" xfId="0" applyNumberFormat="1" applyBorder="1" applyAlignment="1">
      <alignment horizontal="center"/>
    </xf>
    <xf numFmtId="3" fontId="0" fillId="0" borderId="103" xfId="0" applyNumberFormat="1" applyBorder="1" applyAlignment="1">
      <alignment horizontal="center"/>
    </xf>
    <xf numFmtId="3" fontId="0" fillId="0" borderId="110" xfId="0" applyNumberFormat="1" applyBorder="1" applyAlignment="1">
      <alignment horizontal="center"/>
    </xf>
    <xf numFmtId="3" fontId="73" fillId="104" borderId="152" xfId="0" applyNumberFormat="1" applyFont="1" applyFill="1" applyBorder="1" applyAlignment="1">
      <alignment horizontal="center"/>
    </xf>
    <xf numFmtId="3" fontId="0" fillId="0" borderId="134" xfId="0" applyNumberFormat="1" applyBorder="1" applyAlignment="1">
      <alignment horizontal="center"/>
    </xf>
    <xf numFmtId="3" fontId="237" fillId="0" borderId="110" xfId="0" applyNumberFormat="1" applyFont="1" applyBorder="1" applyAlignment="1">
      <alignment horizontal="center"/>
    </xf>
    <xf numFmtId="233" fontId="237" fillId="105" borderId="110" xfId="0" applyNumberFormat="1" applyFont="1" applyFill="1" applyBorder="1" applyAlignment="1">
      <alignment horizontal="center"/>
    </xf>
    <xf numFmtId="3" fontId="0" fillId="2" borderId="0" xfId="0" applyNumberFormat="1" applyFill="1"/>
    <xf numFmtId="3" fontId="0" fillId="104" borderId="152" xfId="0" applyNumberFormat="1" applyFill="1" applyBorder="1" applyAlignment="1">
      <alignment horizontal="center"/>
    </xf>
    <xf numFmtId="3" fontId="0" fillId="0" borderId="122" xfId="0" applyNumberFormat="1" applyBorder="1" applyAlignment="1">
      <alignment horizontal="center"/>
    </xf>
    <xf numFmtId="3" fontId="237" fillId="105" borderId="110" xfId="0" applyNumberFormat="1" applyFont="1" applyFill="1" applyBorder="1" applyAlignment="1">
      <alignment horizontal="center"/>
    </xf>
    <xf numFmtId="3" fontId="0" fillId="104" borderId="134" xfId="0" applyNumberFormat="1" applyFill="1" applyBorder="1" applyAlignment="1">
      <alignment horizontal="center"/>
    </xf>
    <xf numFmtId="3" fontId="0" fillId="106" borderId="137" xfId="0" applyNumberFormat="1" applyFill="1" applyBorder="1" applyAlignment="1">
      <alignment horizontal="center"/>
    </xf>
    <xf numFmtId="0" fontId="61" fillId="0" borderId="149" xfId="0" applyFont="1" applyBorder="1"/>
    <xf numFmtId="3" fontId="61" fillId="0" borderId="110" xfId="0" applyNumberFormat="1" applyFont="1" applyBorder="1" applyAlignment="1">
      <alignment horizontal="center"/>
    </xf>
    <xf numFmtId="233" fontId="33" fillId="107" borderId="110" xfId="0" applyNumberFormat="1" applyFont="1" applyFill="1" applyBorder="1" applyAlignment="1">
      <alignment horizontal="center"/>
    </xf>
    <xf numFmtId="233" fontId="33" fillId="0" borderId="150" xfId="0" applyNumberFormat="1" applyFont="1" applyBorder="1" applyAlignment="1">
      <alignment horizontal="center"/>
    </xf>
    <xf numFmtId="0" fontId="0" fillId="0" borderId="149" xfId="0" applyBorder="1"/>
    <xf numFmtId="3" fontId="0" fillId="0" borderId="109" xfId="0" applyNumberFormat="1" applyBorder="1" applyAlignment="1">
      <alignment horizontal="center"/>
    </xf>
    <xf numFmtId="3" fontId="0" fillId="0" borderId="12" xfId="0" applyNumberFormat="1" applyBorder="1" applyAlignment="1">
      <alignment horizontal="center"/>
    </xf>
    <xf numFmtId="3" fontId="0" fillId="0" borderId="9" xfId="0" applyNumberFormat="1" applyBorder="1" applyAlignment="1">
      <alignment horizontal="center"/>
    </xf>
    <xf numFmtId="3" fontId="0" fillId="0" borderId="137" xfId="0" applyNumberFormat="1" applyBorder="1" applyAlignment="1">
      <alignment horizontal="center"/>
    </xf>
    <xf numFmtId="3" fontId="0" fillId="0" borderId="88" xfId="0" applyNumberFormat="1" applyBorder="1" applyAlignment="1">
      <alignment horizontal="center"/>
    </xf>
    <xf numFmtId="3" fontId="61" fillId="0" borderId="137" xfId="0" applyNumberFormat="1" applyFont="1" applyBorder="1" applyAlignment="1">
      <alignment horizontal="center"/>
    </xf>
    <xf numFmtId="3" fontId="0" fillId="104" borderId="9" xfId="0" applyNumberFormat="1" applyFill="1" applyBorder="1" applyAlignment="1">
      <alignment horizontal="center"/>
    </xf>
    <xf numFmtId="3" fontId="0" fillId="104" borderId="110" xfId="0" applyNumberFormat="1" applyFill="1" applyBorder="1" applyAlignment="1">
      <alignment horizontal="center"/>
    </xf>
    <xf numFmtId="3" fontId="237" fillId="104" borderId="152" xfId="0" applyNumberFormat="1" applyFont="1" applyFill="1" applyBorder="1" applyAlignment="1">
      <alignment horizontal="center"/>
    </xf>
    <xf numFmtId="3" fontId="237" fillId="105" borderId="134" xfId="0" applyNumberFormat="1" applyFont="1" applyFill="1" applyBorder="1" applyAlignment="1">
      <alignment horizontal="center"/>
    </xf>
    <xf numFmtId="3" fontId="0" fillId="106" borderId="134" xfId="0" applyNumberFormat="1" applyFill="1" applyBorder="1" applyAlignment="1">
      <alignment horizontal="center"/>
    </xf>
    <xf numFmtId="3" fontId="0" fillId="104" borderId="88" xfId="0" applyNumberFormat="1" applyFill="1" applyBorder="1" applyAlignment="1">
      <alignment horizontal="center"/>
    </xf>
    <xf numFmtId="3" fontId="0" fillId="106" borderId="110" xfId="0" applyNumberFormat="1" applyFill="1" applyBorder="1" applyAlignment="1">
      <alignment horizontal="center"/>
    </xf>
    <xf numFmtId="233" fontId="0" fillId="102" borderId="122" xfId="0" applyNumberFormat="1" applyFill="1" applyBorder="1" applyAlignment="1">
      <alignment horizontal="center"/>
    </xf>
    <xf numFmtId="233" fontId="33" fillId="0" borderId="110" xfId="0" applyNumberFormat="1" applyFont="1" applyBorder="1" applyAlignment="1">
      <alignment horizontal="center"/>
    </xf>
    <xf numFmtId="233" fontId="33" fillId="107" borderId="150" xfId="0" applyNumberFormat="1" applyFont="1" applyFill="1" applyBorder="1" applyAlignment="1">
      <alignment horizontal="center"/>
    </xf>
    <xf numFmtId="3" fontId="0" fillId="104" borderId="137" xfId="0" applyNumberFormat="1" applyFill="1" applyBorder="1" applyAlignment="1">
      <alignment horizontal="center"/>
    </xf>
    <xf numFmtId="3" fontId="237" fillId="0" borderId="137" xfId="0" applyNumberFormat="1" applyFont="1" applyBorder="1" applyAlignment="1">
      <alignment horizontal="center"/>
    </xf>
    <xf numFmtId="3" fontId="0" fillId="106" borderId="9" xfId="0" applyNumberFormat="1" applyFill="1" applyBorder="1" applyAlignment="1">
      <alignment horizontal="center"/>
    </xf>
    <xf numFmtId="3" fontId="250" fillId="104" borderId="152" xfId="0" applyNumberFormat="1" applyFont="1" applyFill="1" applyBorder="1" applyAlignment="1">
      <alignment horizontal="center"/>
    </xf>
    <xf numFmtId="233" fontId="237" fillId="105" borderId="134" xfId="0" applyNumberFormat="1" applyFont="1" applyFill="1" applyBorder="1" applyAlignment="1">
      <alignment horizontal="center"/>
    </xf>
    <xf numFmtId="0" fontId="0" fillId="104" borderId="134" xfId="0" applyFill="1" applyBorder="1"/>
    <xf numFmtId="3" fontId="61" fillId="0" borderId="9" xfId="0" applyNumberFormat="1" applyFont="1" applyBorder="1" applyAlignment="1">
      <alignment horizontal="center"/>
    </xf>
    <xf numFmtId="3" fontId="250" fillId="104" borderId="9" xfId="0" applyNumberFormat="1" applyFont="1" applyFill="1" applyBorder="1" applyAlignment="1">
      <alignment horizontal="center"/>
    </xf>
    <xf numFmtId="0" fontId="0" fillId="0" borderId="153" xfId="0" applyBorder="1"/>
    <xf numFmtId="3" fontId="0" fillId="0" borderId="154" xfId="0" applyNumberFormat="1" applyBorder="1" applyAlignment="1">
      <alignment horizontal="center"/>
    </xf>
    <xf numFmtId="3" fontId="250" fillId="104" borderId="155" xfId="0" applyNumberFormat="1" applyFont="1" applyFill="1" applyBorder="1" applyAlignment="1">
      <alignment horizontal="center"/>
    </xf>
    <xf numFmtId="233" fontId="237" fillId="105" borderId="34" xfId="0" applyNumberFormat="1" applyFont="1" applyFill="1" applyBorder="1" applyAlignment="1">
      <alignment horizontal="center"/>
    </xf>
    <xf numFmtId="3" fontId="0" fillId="104" borderId="34" xfId="0" applyNumberFormat="1" applyFill="1" applyBorder="1" applyAlignment="1">
      <alignment horizontal="center"/>
    </xf>
    <xf numFmtId="3" fontId="237" fillId="105" borderId="34" xfId="0" applyNumberFormat="1" applyFont="1" applyFill="1" applyBorder="1" applyAlignment="1">
      <alignment horizontal="center"/>
    </xf>
    <xf numFmtId="3" fontId="0" fillId="0" borderId="34" xfId="0" applyNumberFormat="1" applyBorder="1" applyAlignment="1">
      <alignment horizontal="center"/>
    </xf>
    <xf numFmtId="3" fontId="237" fillId="0" borderId="34" xfId="0" applyNumberFormat="1" applyFont="1" applyBorder="1" applyAlignment="1">
      <alignment horizontal="center"/>
    </xf>
    <xf numFmtId="3" fontId="0" fillId="104" borderId="155" xfId="0" applyNumberFormat="1" applyFill="1" applyBorder="1" applyAlignment="1">
      <alignment horizontal="center"/>
    </xf>
    <xf numFmtId="0" fontId="0" fillId="104" borderId="156" xfId="0" applyFill="1" applyBorder="1"/>
    <xf numFmtId="0" fontId="0" fillId="104" borderId="97" xfId="0" applyFill="1" applyBorder="1"/>
    <xf numFmtId="0" fontId="61" fillId="0" borderId="153" xfId="0" applyFont="1" applyBorder="1"/>
    <xf numFmtId="3" fontId="61" fillId="0" borderId="155" xfId="0" applyNumberFormat="1" applyFont="1" applyBorder="1" applyAlignment="1">
      <alignment horizontal="center"/>
    </xf>
    <xf numFmtId="233" fontId="33" fillId="0" borderId="155" xfId="0" applyNumberFormat="1" applyFont="1" applyBorder="1" applyAlignment="1">
      <alignment horizontal="center"/>
    </xf>
    <xf numFmtId="233" fontId="33" fillId="107" borderId="157" xfId="0" applyNumberFormat="1" applyFont="1" applyFill="1" applyBorder="1" applyAlignment="1">
      <alignment horizontal="center"/>
    </xf>
    <xf numFmtId="0" fontId="252" fillId="97" borderId="148" xfId="0" applyFont="1" applyFill="1" applyBorder="1" applyAlignment="1">
      <alignment horizontal="center" vertical="center" wrapText="1"/>
    </xf>
    <xf numFmtId="3" fontId="237" fillId="104" borderId="158" xfId="0" applyNumberFormat="1" applyFont="1" applyFill="1" applyBorder="1" applyAlignment="1">
      <alignment horizontal="center"/>
    </xf>
    <xf numFmtId="3" fontId="237" fillId="104" borderId="159" xfId="0" applyNumberFormat="1" applyFont="1" applyFill="1" applyBorder="1" applyAlignment="1">
      <alignment horizontal="center"/>
    </xf>
    <xf numFmtId="3" fontId="237" fillId="0" borderId="159" xfId="0" applyNumberFormat="1" applyFont="1" applyBorder="1" applyAlignment="1">
      <alignment horizontal="center"/>
    </xf>
    <xf numFmtId="3" fontId="237" fillId="0" borderId="160" xfId="0" applyNumberFormat="1" applyFont="1" applyBorder="1" applyAlignment="1">
      <alignment horizontal="center"/>
    </xf>
    <xf numFmtId="3" fontId="237" fillId="0" borderId="161" xfId="0" applyNumberFormat="1" applyFont="1" applyBorder="1" applyAlignment="1">
      <alignment horizontal="center"/>
    </xf>
    <xf numFmtId="233" fontId="237" fillId="105" borderId="162" xfId="0" applyNumberFormat="1" applyFont="1" applyFill="1" applyBorder="1" applyAlignment="1">
      <alignment horizontal="center"/>
    </xf>
    <xf numFmtId="3" fontId="237" fillId="104" borderId="148" xfId="0" applyNumberFormat="1" applyFont="1" applyFill="1" applyBorder="1" applyAlignment="1">
      <alignment horizontal="center"/>
    </xf>
    <xf numFmtId="3" fontId="237" fillId="0" borderId="148" xfId="0" applyNumberFormat="1" applyFont="1" applyBorder="1" applyAlignment="1">
      <alignment horizontal="center"/>
    </xf>
    <xf numFmtId="3" fontId="237" fillId="105" borderId="148" xfId="0" applyNumberFormat="1" applyFont="1" applyFill="1" applyBorder="1" applyAlignment="1">
      <alignment horizontal="center"/>
    </xf>
    <xf numFmtId="233" fontId="237" fillId="105" borderId="148" xfId="0" applyNumberFormat="1" applyFont="1" applyFill="1" applyBorder="1" applyAlignment="1">
      <alignment horizontal="center"/>
    </xf>
    <xf numFmtId="3" fontId="237" fillId="0" borderId="158" xfId="0" applyNumberFormat="1" applyFont="1" applyBorder="1" applyAlignment="1">
      <alignment horizontal="center"/>
    </xf>
    <xf numFmtId="3" fontId="237" fillId="104" borderId="163" xfId="0" applyNumberFormat="1" applyFont="1" applyFill="1" applyBorder="1" applyAlignment="1">
      <alignment horizontal="center"/>
    </xf>
    <xf numFmtId="3" fontId="237" fillId="0" borderId="163" xfId="0" applyNumberFormat="1" applyFont="1" applyBorder="1" applyAlignment="1">
      <alignment horizontal="center"/>
    </xf>
    <xf numFmtId="0" fontId="0" fillId="0" borderId="163" xfId="0" applyBorder="1"/>
    <xf numFmtId="3" fontId="61" fillId="0" borderId="159" xfId="0" applyNumberFormat="1" applyFont="1" applyBorder="1" applyAlignment="1">
      <alignment horizontal="center"/>
    </xf>
    <xf numFmtId="233" fontId="33" fillId="0" borderId="164" xfId="0" applyNumberFormat="1" applyFont="1" applyBorder="1" applyAlignment="1">
      <alignment horizontal="center"/>
    </xf>
    <xf numFmtId="233" fontId="33" fillId="107" borderId="162" xfId="0" applyNumberFormat="1" applyFont="1" applyFill="1" applyBorder="1" applyAlignment="1">
      <alignment horizontal="center"/>
    </xf>
    <xf numFmtId="3" fontId="3" fillId="0" borderId="0" xfId="0" applyNumberFormat="1" applyFont="1" applyAlignment="1">
      <alignment horizontal="center"/>
    </xf>
    <xf numFmtId="0" fontId="3" fillId="108" borderId="0" xfId="0" applyFont="1" applyFill="1" applyAlignment="1">
      <alignment horizontal="right"/>
    </xf>
    <xf numFmtId="266" fontId="3" fillId="108" borderId="0" xfId="0" applyNumberFormat="1" applyFont="1" applyFill="1" applyAlignment="1">
      <alignment horizontal="center"/>
    </xf>
    <xf numFmtId="3" fontId="0" fillId="0" borderId="0" xfId="0" applyNumberFormat="1"/>
    <xf numFmtId="266" fontId="3" fillId="0" borderId="0" xfId="0" applyNumberFormat="1" applyFont="1" applyAlignment="1">
      <alignment horizontal="center"/>
    </xf>
    <xf numFmtId="0" fontId="3" fillId="0" borderId="0" xfId="0" applyFont="1" applyAlignment="1">
      <alignment horizontal="right"/>
    </xf>
    <xf numFmtId="286" fontId="3" fillId="0" borderId="0" xfId="0" applyNumberFormat="1" applyFont="1" applyAlignment="1">
      <alignment horizontal="center"/>
    </xf>
    <xf numFmtId="4" fontId="0" fillId="0" borderId="0" xfId="0" applyNumberFormat="1"/>
    <xf numFmtId="0" fontId="3" fillId="106" borderId="0" xfId="0" applyFont="1" applyFill="1" applyAlignment="1">
      <alignment horizontal="center"/>
    </xf>
    <xf numFmtId="0" fontId="3" fillId="103" borderId="34" xfId="0" applyFont="1" applyFill="1" applyBorder="1" applyAlignment="1">
      <alignment horizontal="center" vertical="center"/>
    </xf>
    <xf numFmtId="0" fontId="252" fillId="103" borderId="34" xfId="0" applyFont="1" applyFill="1" applyBorder="1" applyAlignment="1">
      <alignment horizontal="center" vertical="center" wrapText="1"/>
    </xf>
    <xf numFmtId="0" fontId="0" fillId="0" borderId="0" xfId="0" applyAlignment="1">
      <alignment vertical="center"/>
    </xf>
    <xf numFmtId="0" fontId="0" fillId="0" borderId="165" xfId="0" applyBorder="1"/>
    <xf numFmtId="3" fontId="237" fillId="98" borderId="34" xfId="0" applyNumberFormat="1" applyFont="1" applyFill="1" applyBorder="1" applyAlignment="1">
      <alignment horizontal="center"/>
    </xf>
    <xf numFmtId="3" fontId="0" fillId="102" borderId="152" xfId="0" applyNumberFormat="1" applyFill="1" applyBorder="1" applyAlignment="1">
      <alignment horizontal="center"/>
    </xf>
    <xf numFmtId="233" fontId="7" fillId="102" borderId="152" xfId="0" applyNumberFormat="1" applyFont="1" applyFill="1" applyBorder="1" applyAlignment="1">
      <alignment horizontal="center"/>
    </xf>
    <xf numFmtId="3" fontId="0" fillId="0" borderId="138" xfId="0" applyNumberFormat="1" applyBorder="1" applyAlignment="1">
      <alignment horizontal="center"/>
    </xf>
    <xf numFmtId="3" fontId="237" fillId="0" borderId="134" xfId="0" applyNumberFormat="1" applyFont="1" applyBorder="1" applyAlignment="1">
      <alignment horizontal="center"/>
    </xf>
    <xf numFmtId="233" fontId="0" fillId="102" borderId="152" xfId="0" applyNumberFormat="1" applyFill="1" applyBorder="1" applyAlignment="1">
      <alignment horizontal="center"/>
    </xf>
    <xf numFmtId="3" fontId="0" fillId="102" borderId="122" xfId="0" applyNumberFormat="1" applyFill="1" applyBorder="1" applyAlignment="1">
      <alignment horizontal="center"/>
    </xf>
    <xf numFmtId="233" fontId="0" fillId="109" borderId="122" xfId="0" applyNumberFormat="1" applyFill="1" applyBorder="1" applyAlignment="1">
      <alignment horizontal="center"/>
    </xf>
    <xf numFmtId="3" fontId="0" fillId="102" borderId="34" xfId="0" applyNumberFormat="1" applyFill="1" applyBorder="1" applyAlignment="1">
      <alignment horizontal="center"/>
    </xf>
    <xf numFmtId="233" fontId="7" fillId="0" borderId="152" xfId="0" applyNumberFormat="1" applyFont="1" applyBorder="1" applyAlignment="1">
      <alignment horizontal="center"/>
    </xf>
    <xf numFmtId="3" fontId="237" fillId="104" borderId="137" xfId="0" applyNumberFormat="1" applyFont="1" applyFill="1" applyBorder="1" applyAlignment="1">
      <alignment horizontal="center"/>
    </xf>
    <xf numFmtId="3" fontId="0" fillId="0" borderId="112" xfId="0" applyNumberFormat="1" applyBorder="1" applyAlignment="1">
      <alignment horizontal="center"/>
    </xf>
    <xf numFmtId="3" fontId="0" fillId="0" borderId="118" xfId="0" applyNumberFormat="1" applyBorder="1" applyAlignment="1">
      <alignment horizontal="center"/>
    </xf>
    <xf numFmtId="3" fontId="237" fillId="0" borderId="166" xfId="0" applyNumberFormat="1" applyFont="1" applyBorder="1" applyAlignment="1">
      <alignment horizontal="center"/>
    </xf>
    <xf numFmtId="3" fontId="237" fillId="98" borderId="148" xfId="0" applyNumberFormat="1" applyFont="1" applyFill="1" applyBorder="1" applyAlignment="1">
      <alignment horizontal="center"/>
    </xf>
    <xf numFmtId="0" fontId="0" fillId="108" borderId="0" xfId="0" applyFill="1"/>
    <xf numFmtId="0" fontId="237" fillId="108" borderId="0" xfId="0" applyFont="1" applyFill="1" applyAlignment="1">
      <alignment horizontal="right"/>
    </xf>
    <xf numFmtId="3" fontId="237" fillId="108" borderId="0" xfId="0" applyNumberFormat="1" applyFont="1" applyFill="1"/>
    <xf numFmtId="3" fontId="237" fillId="105" borderId="0" xfId="0" applyNumberFormat="1" applyFont="1" applyFill="1" applyAlignment="1">
      <alignment horizontal="center"/>
    </xf>
    <xf numFmtId="3" fontId="237" fillId="0" borderId="0" xfId="0" applyNumberFormat="1" applyFont="1" applyAlignment="1">
      <alignment horizontal="center"/>
    </xf>
    <xf numFmtId="0" fontId="237" fillId="98" borderId="0" xfId="0" applyFont="1" applyFill="1"/>
    <xf numFmtId="0" fontId="0" fillId="98" borderId="0" xfId="0" applyFill="1"/>
    <xf numFmtId="0" fontId="237" fillId="98" borderId="0" xfId="0" applyFont="1" applyFill="1" applyAlignment="1">
      <alignment horizontal="right"/>
    </xf>
    <xf numFmtId="3" fontId="237" fillId="98" borderId="0" xfId="0" applyNumberFormat="1" applyFont="1" applyFill="1"/>
    <xf numFmtId="287" fontId="0" fillId="0" borderId="0" xfId="0" applyNumberFormat="1"/>
    <xf numFmtId="0" fontId="3" fillId="94" borderId="167" xfId="0" applyFont="1" applyFill="1" applyBorder="1" applyAlignment="1">
      <alignment horizontal="center" vertical="center"/>
    </xf>
    <xf numFmtId="0" fontId="253" fillId="0" borderId="164" xfId="0" applyFont="1" applyBorder="1" applyAlignment="1">
      <alignment horizontal="center" vertical="center"/>
    </xf>
    <xf numFmtId="0" fontId="3" fillId="0" borderId="170" xfId="0" applyFont="1" applyBorder="1" applyAlignment="1">
      <alignment horizontal="center" vertical="center" wrapText="1"/>
    </xf>
    <xf numFmtId="0" fontId="3" fillId="94" borderId="170" xfId="0" applyFont="1" applyFill="1" applyBorder="1" applyAlignment="1">
      <alignment horizontal="center" vertical="center" wrapText="1"/>
    </xf>
    <xf numFmtId="0" fontId="1" fillId="89" borderId="171" xfId="0" applyFont="1" applyFill="1" applyBorder="1" applyAlignment="1">
      <alignment vertical="center"/>
    </xf>
    <xf numFmtId="0" fontId="0" fillId="89" borderId="170" xfId="0" applyFill="1" applyBorder="1" applyAlignment="1">
      <alignment horizontal="center" vertical="center"/>
    </xf>
    <xf numFmtId="3" fontId="0" fillId="89" borderId="170" xfId="0" applyNumberFormat="1" applyFill="1" applyBorder="1" applyAlignment="1">
      <alignment horizontal="center" vertical="center"/>
    </xf>
    <xf numFmtId="0" fontId="0" fillId="94" borderId="170" xfId="0" applyFill="1" applyBorder="1" applyAlignment="1">
      <alignment horizontal="center" vertical="center"/>
    </xf>
    <xf numFmtId="3" fontId="0" fillId="94" borderId="170" xfId="0" applyNumberFormat="1" applyFill="1" applyBorder="1" applyAlignment="1">
      <alignment horizontal="center" vertical="center"/>
    </xf>
    <xf numFmtId="3" fontId="250" fillId="0" borderId="0" xfId="0" applyNumberFormat="1" applyFont="1" applyAlignment="1">
      <alignment horizontal="center" vertical="center"/>
    </xf>
    <xf numFmtId="288" fontId="4" fillId="0" borderId="0" xfId="0" applyNumberFormat="1" applyFont="1" applyAlignment="1">
      <alignment horizontal="right"/>
    </xf>
    <xf numFmtId="3" fontId="0" fillId="0" borderId="0" xfId="0" applyNumberFormat="1" applyAlignment="1">
      <alignment horizontal="center"/>
    </xf>
    <xf numFmtId="10" fontId="237" fillId="0" borderId="0" xfId="0" applyNumberFormat="1" applyFont="1"/>
    <xf numFmtId="0" fontId="254" fillId="89" borderId="171" xfId="0" applyFont="1" applyFill="1" applyBorder="1" applyAlignment="1">
      <alignment vertical="center"/>
    </xf>
    <xf numFmtId="3" fontId="3" fillId="89" borderId="170" xfId="0" applyNumberFormat="1" applyFont="1" applyFill="1" applyBorder="1" applyAlignment="1">
      <alignment horizontal="center" vertical="center"/>
    </xf>
    <xf numFmtId="3" fontId="3" fillId="94" borderId="170" xfId="0" applyNumberFormat="1" applyFont="1" applyFill="1" applyBorder="1" applyAlignment="1">
      <alignment horizontal="center" vertical="center"/>
    </xf>
    <xf numFmtId="0" fontId="237" fillId="99" borderId="0" xfId="0" applyFont="1" applyFill="1"/>
    <xf numFmtId="0" fontId="0" fillId="99" borderId="0" xfId="0" applyFill="1"/>
    <xf numFmtId="0" fontId="3" fillId="110" borderId="167" xfId="0" applyFont="1" applyFill="1" applyBorder="1" applyAlignment="1">
      <alignment horizontal="center" vertical="center"/>
    </xf>
    <xf numFmtId="0" fontId="3" fillId="99" borderId="170" xfId="0" applyFont="1" applyFill="1" applyBorder="1" applyAlignment="1">
      <alignment horizontal="center" vertical="center" wrapText="1"/>
    </xf>
    <xf numFmtId="3" fontId="0" fillId="97" borderId="170" xfId="0" applyNumberFormat="1" applyFill="1" applyBorder="1" applyAlignment="1">
      <alignment horizontal="center" vertical="center"/>
    </xf>
    <xf numFmtId="3" fontId="0" fillId="111" borderId="170" xfId="0" applyNumberFormat="1" applyFill="1" applyBorder="1" applyAlignment="1">
      <alignment horizontal="center" vertical="center"/>
    </xf>
    <xf numFmtId="3" fontId="0" fillId="112" borderId="170" xfId="0" applyNumberFormat="1" applyFill="1" applyBorder="1" applyAlignment="1">
      <alignment horizontal="center" vertical="center"/>
    </xf>
    <xf numFmtId="3" fontId="0" fillId="103" borderId="170" xfId="0" applyNumberFormat="1" applyFill="1" applyBorder="1" applyAlignment="1">
      <alignment horizontal="center" vertical="center"/>
    </xf>
    <xf numFmtId="3" fontId="0" fillId="96" borderId="170" xfId="0" applyNumberFormat="1" applyFill="1" applyBorder="1" applyAlignment="1">
      <alignment horizontal="center" vertical="center"/>
    </xf>
    <xf numFmtId="3" fontId="0" fillId="113" borderId="170" xfId="0" applyNumberFormat="1" applyFill="1" applyBorder="1" applyAlignment="1">
      <alignment horizontal="center" vertical="center"/>
    </xf>
    <xf numFmtId="3" fontId="0" fillId="102" borderId="170" xfId="0" applyNumberFormat="1" applyFill="1" applyBorder="1" applyAlignment="1">
      <alignment horizontal="center" vertical="center"/>
    </xf>
    <xf numFmtId="3" fontId="0" fillId="0" borderId="170" xfId="0" applyNumberFormat="1" applyBorder="1" applyAlignment="1">
      <alignment horizontal="center" vertical="center"/>
    </xf>
    <xf numFmtId="3" fontId="0" fillId="106" borderId="170" xfId="0" applyNumberFormat="1" applyFill="1" applyBorder="1" applyAlignment="1">
      <alignment horizontal="center" vertical="center"/>
    </xf>
    <xf numFmtId="0" fontId="237" fillId="106" borderId="0" xfId="0" applyFont="1" applyFill="1"/>
    <xf numFmtId="0" fontId="0" fillId="106" borderId="0" xfId="0" applyFill="1"/>
    <xf numFmtId="0" fontId="237" fillId="106" borderId="0" xfId="0" applyFont="1" applyFill="1" applyAlignment="1">
      <alignment vertical="center"/>
    </xf>
    <xf numFmtId="0" fontId="0" fillId="106" borderId="0" xfId="0" applyFill="1" applyAlignment="1">
      <alignment vertical="center"/>
    </xf>
    <xf numFmtId="3" fontId="237" fillId="106" borderId="0" xfId="0" applyNumberFormat="1" applyFont="1" applyFill="1" applyAlignment="1">
      <alignment horizontal="center"/>
    </xf>
    <xf numFmtId="0" fontId="237" fillId="0" borderId="34" xfId="0" applyFont="1" applyBorder="1"/>
    <xf numFmtId="0" fontId="237" fillId="0" borderId="0" xfId="0" applyFont="1" applyAlignment="1">
      <alignment horizontal="center"/>
    </xf>
    <xf numFmtId="0" fontId="237" fillId="0" borderId="9" xfId="0" applyFont="1" applyBorder="1"/>
    <xf numFmtId="0" fontId="237" fillId="0" borderId="0" xfId="0" applyFont="1"/>
    <xf numFmtId="0" fontId="237" fillId="94" borderId="34" xfId="0" applyFont="1" applyFill="1" applyBorder="1"/>
    <xf numFmtId="2" fontId="237" fillId="94" borderId="34" xfId="0" applyNumberFormat="1" applyFont="1" applyFill="1" applyBorder="1"/>
    <xf numFmtId="2" fontId="237" fillId="0" borderId="34" xfId="0" applyNumberFormat="1" applyFont="1" applyBorder="1"/>
    <xf numFmtId="2" fontId="237" fillId="0" borderId="0" xfId="0" applyNumberFormat="1" applyFont="1"/>
    <xf numFmtId="0" fontId="237" fillId="94" borderId="0" xfId="0" applyFont="1" applyFill="1"/>
    <xf numFmtId="10" fontId="237" fillId="94" borderId="34" xfId="0" applyNumberFormat="1" applyFont="1" applyFill="1" applyBorder="1"/>
    <xf numFmtId="10" fontId="237" fillId="94" borderId="0" xfId="0" applyNumberFormat="1" applyFont="1" applyFill="1"/>
    <xf numFmtId="0" fontId="237" fillId="97" borderId="0" xfId="0" applyFont="1" applyFill="1"/>
    <xf numFmtId="0" fontId="237" fillId="97" borderId="34" xfId="0" applyFont="1" applyFill="1" applyBorder="1"/>
    <xf numFmtId="2" fontId="237" fillId="97" borderId="34" xfId="0" applyNumberFormat="1" applyFont="1" applyFill="1" applyBorder="1" applyAlignment="1">
      <alignment horizontal="right"/>
    </xf>
    <xf numFmtId="2" fontId="237" fillId="97" borderId="34" xfId="0" applyNumberFormat="1" applyFont="1" applyFill="1" applyBorder="1"/>
    <xf numFmtId="2" fontId="237" fillId="0" borderId="34" xfId="0" applyNumberFormat="1" applyFont="1" applyBorder="1" applyAlignment="1">
      <alignment horizontal="right"/>
    </xf>
    <xf numFmtId="0" fontId="237" fillId="96" borderId="0" xfId="0" applyFont="1" applyFill="1"/>
    <xf numFmtId="10" fontId="237" fillId="97" borderId="34" xfId="0" applyNumberFormat="1" applyFont="1" applyFill="1" applyBorder="1" applyAlignment="1">
      <alignment horizontal="center"/>
    </xf>
    <xf numFmtId="10" fontId="237" fillId="97" borderId="34" xfId="0" applyNumberFormat="1" applyFont="1" applyFill="1" applyBorder="1"/>
    <xf numFmtId="10" fontId="237" fillId="97" borderId="0" xfId="0" applyNumberFormat="1" applyFont="1" applyFill="1"/>
    <xf numFmtId="0" fontId="237" fillId="111" borderId="0" xfId="0" applyFont="1" applyFill="1"/>
    <xf numFmtId="0" fontId="237" fillId="96" borderId="34" xfId="0" applyFont="1" applyFill="1" applyBorder="1"/>
    <xf numFmtId="0" fontId="237" fillId="96" borderId="34" xfId="0" applyFont="1" applyFill="1" applyBorder="1" applyAlignment="1">
      <alignment horizontal="center"/>
    </xf>
    <xf numFmtId="2" fontId="237" fillId="96" borderId="34" xfId="0" applyNumberFormat="1" applyFont="1" applyFill="1" applyBorder="1" applyAlignment="1">
      <alignment horizontal="right"/>
    </xf>
    <xf numFmtId="2" fontId="237" fillId="96" borderId="34" xfId="0" applyNumberFormat="1" applyFont="1" applyFill="1" applyBorder="1"/>
    <xf numFmtId="0" fontId="237" fillId="0" borderId="34" xfId="0" applyFont="1" applyBorder="1" applyAlignment="1">
      <alignment horizontal="center"/>
    </xf>
    <xf numFmtId="10" fontId="237" fillId="96" borderId="34" xfId="0" applyNumberFormat="1" applyFont="1" applyFill="1" applyBorder="1" applyAlignment="1">
      <alignment horizontal="center"/>
    </xf>
    <xf numFmtId="10" fontId="237" fillId="96" borderId="34" xfId="0" applyNumberFormat="1" applyFont="1" applyFill="1" applyBorder="1"/>
    <xf numFmtId="10" fontId="237" fillId="96" borderId="0" xfId="0" applyNumberFormat="1" applyFont="1" applyFill="1"/>
    <xf numFmtId="0" fontId="237" fillId="111" borderId="34" xfId="0" applyFont="1" applyFill="1" applyBorder="1"/>
    <xf numFmtId="2" fontId="237" fillId="111" borderId="34" xfId="0" applyNumberFormat="1" applyFont="1" applyFill="1" applyBorder="1" applyAlignment="1">
      <alignment horizontal="right"/>
    </xf>
    <xf numFmtId="2" fontId="237" fillId="0" borderId="0" xfId="0" applyNumberFormat="1" applyFont="1" applyAlignment="1">
      <alignment horizontal="right"/>
    </xf>
    <xf numFmtId="10" fontId="237" fillId="111" borderId="34" xfId="0" applyNumberFormat="1" applyFont="1" applyFill="1" applyBorder="1" applyAlignment="1">
      <alignment horizontal="center"/>
    </xf>
    <xf numFmtId="10" fontId="237" fillId="111" borderId="34" xfId="0" applyNumberFormat="1" applyFont="1" applyFill="1" applyBorder="1"/>
    <xf numFmtId="10" fontId="237" fillId="111" borderId="0" xfId="0" applyNumberFormat="1" applyFont="1" applyFill="1" applyAlignment="1">
      <alignment horizontal="center"/>
    </xf>
    <xf numFmtId="10" fontId="237" fillId="0" borderId="122" xfId="0" applyNumberFormat="1" applyFont="1" applyBorder="1" applyAlignment="1">
      <alignment horizontal="center"/>
    </xf>
    <xf numFmtId="10" fontId="237" fillId="0" borderId="138" xfId="0" applyNumberFormat="1" applyFont="1" applyBorder="1" applyAlignment="1">
      <alignment horizontal="center"/>
    </xf>
    <xf numFmtId="10" fontId="237" fillId="0" borderId="138" xfId="0" applyNumberFormat="1" applyFont="1" applyBorder="1"/>
    <xf numFmtId="10" fontId="237" fillId="0" borderId="134" xfId="0" applyNumberFormat="1" applyFont="1" applyBorder="1"/>
    <xf numFmtId="10" fontId="237" fillId="0" borderId="0" xfId="0" applyNumberFormat="1" applyFont="1" applyAlignment="1">
      <alignment horizontal="center"/>
    </xf>
    <xf numFmtId="0" fontId="237" fillId="97" borderId="34" xfId="0" applyFont="1" applyFill="1" applyBorder="1" applyAlignment="1">
      <alignment horizontal="center"/>
    </xf>
    <xf numFmtId="0" fontId="255" fillId="0" borderId="0" xfId="0" applyFont="1" applyAlignment="1">
      <alignment horizontal="left"/>
    </xf>
    <xf numFmtId="0" fontId="256" fillId="0" borderId="0" xfId="0" applyFont="1" applyAlignment="1">
      <alignment horizontal="right"/>
    </xf>
    <xf numFmtId="289" fontId="255" fillId="114" borderId="0" xfId="0" applyNumberFormat="1" applyFont="1" applyFill="1"/>
    <xf numFmtId="172" fontId="255" fillId="114" borderId="0" xfId="0" applyNumberFormat="1" applyFont="1" applyFill="1"/>
    <xf numFmtId="172" fontId="0" fillId="114" borderId="0" xfId="0" applyNumberFormat="1" applyFill="1"/>
    <xf numFmtId="289" fontId="255" fillId="0" borderId="0" xfId="0" applyNumberFormat="1" applyFont="1"/>
    <xf numFmtId="289" fontId="257" fillId="0" borderId="0" xfId="0" applyNumberFormat="1" applyFont="1"/>
    <xf numFmtId="0" fontId="73" fillId="114" borderId="0" xfId="0" quotePrefix="1" applyFont="1" applyFill="1" applyAlignment="1">
      <alignment horizontal="center"/>
    </xf>
    <xf numFmtId="0" fontId="255" fillId="0" borderId="0" xfId="0" applyFont="1"/>
    <xf numFmtId="172" fontId="73" fillId="114" borderId="0" xfId="0" quotePrefix="1" applyNumberFormat="1" applyFont="1" applyFill="1" applyAlignment="1">
      <alignment horizontal="center"/>
    </xf>
    <xf numFmtId="0" fontId="73" fillId="0" borderId="0" xfId="0" quotePrefix="1" applyFont="1" applyAlignment="1">
      <alignment horizontal="center"/>
    </xf>
    <xf numFmtId="172" fontId="73" fillId="0" borderId="0" xfId="0" quotePrefix="1" applyNumberFormat="1" applyFont="1" applyAlignment="1">
      <alignment horizontal="center"/>
    </xf>
    <xf numFmtId="172" fontId="255" fillId="98" borderId="0" xfId="0" applyNumberFormat="1" applyFont="1" applyFill="1"/>
    <xf numFmtId="172" fontId="255" fillId="0" borderId="0" xfId="0" applyNumberFormat="1" applyFont="1"/>
    <xf numFmtId="172" fontId="0" fillId="99" borderId="0" xfId="0" applyNumberFormat="1" applyFill="1"/>
    <xf numFmtId="172" fontId="0" fillId="0" borderId="0" xfId="0" applyNumberFormat="1"/>
    <xf numFmtId="172" fontId="73" fillId="99" borderId="0" xfId="0" quotePrefix="1" applyNumberFormat="1" applyFont="1" applyFill="1" applyAlignment="1">
      <alignment horizontal="center"/>
    </xf>
    <xf numFmtId="1" fontId="237" fillId="0" borderId="34" xfId="0" applyNumberFormat="1" applyFont="1" applyBorder="1"/>
    <xf numFmtId="172" fontId="237" fillId="0" borderId="34" xfId="0" applyNumberFormat="1" applyFont="1" applyBorder="1"/>
    <xf numFmtId="172" fontId="237" fillId="0" borderId="0" xfId="0" applyNumberFormat="1" applyFont="1"/>
    <xf numFmtId="172" fontId="255" fillId="106" borderId="0" xfId="0" applyNumberFormat="1" applyFont="1" applyFill="1"/>
    <xf numFmtId="289" fontId="0" fillId="0" borderId="0" xfId="0" applyNumberFormat="1"/>
    <xf numFmtId="0" fontId="73" fillId="99" borderId="0" xfId="0" quotePrefix="1" applyFont="1" applyFill="1" applyAlignment="1">
      <alignment horizontal="center"/>
    </xf>
    <xf numFmtId="0" fontId="237" fillId="114" borderId="0" xfId="0" applyFont="1" applyFill="1"/>
    <xf numFmtId="0" fontId="0" fillId="114" borderId="0" xfId="0" applyFill="1"/>
    <xf numFmtId="0" fontId="250" fillId="106" borderId="0" xfId="0" applyFont="1" applyFill="1" applyAlignment="1">
      <alignment horizontal="left"/>
    </xf>
    <xf numFmtId="0" fontId="258" fillId="106" borderId="0" xfId="0" applyFont="1" applyFill="1" applyAlignment="1">
      <alignment horizontal="left"/>
    </xf>
    <xf numFmtId="0" fontId="258" fillId="106" borderId="0" xfId="0" applyFont="1" applyFill="1"/>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9" fontId="5" fillId="28" borderId="35" xfId="72" applyFont="1" applyFill="1" applyBorder="1" applyProtection="1">
      <protection locked="0"/>
    </xf>
    <xf numFmtId="40" fontId="5" fillId="28" borderId="35" xfId="0" applyNumberFormat="1" applyFont="1" applyFill="1" applyBorder="1" applyProtection="1">
      <protection locked="0"/>
    </xf>
    <xf numFmtId="289" fontId="5" fillId="28" borderId="35" xfId="0" applyNumberFormat="1" applyFont="1" applyFill="1" applyBorder="1" applyProtection="1">
      <protection locked="0"/>
    </xf>
    <xf numFmtId="1" fontId="5" fillId="28" borderId="35" xfId="0" applyNumberFormat="1" applyFont="1" applyFill="1" applyBorder="1" applyProtection="1">
      <protection locked="0"/>
    </xf>
    <xf numFmtId="167" fontId="5" fillId="28" borderId="35" xfId="0" applyNumberFormat="1" applyFont="1" applyFill="1" applyBorder="1" applyProtection="1">
      <protection locked="0"/>
    </xf>
    <xf numFmtId="290" fontId="5" fillId="28" borderId="35" xfId="0" applyNumberFormat="1" applyFont="1" applyFill="1" applyBorder="1" applyProtection="1">
      <protection locked="0"/>
    </xf>
    <xf numFmtId="172" fontId="4" fillId="28" borderId="35" xfId="0" quotePrefix="1" applyNumberFormat="1" applyFont="1" applyFill="1" applyBorder="1" applyProtection="1">
      <protection locked="0"/>
    </xf>
    <xf numFmtId="43" fontId="0" fillId="2" borderId="0" xfId="0" applyNumberFormat="1" applyFill="1"/>
    <xf numFmtId="0" fontId="231" fillId="2" borderId="0" xfId="0" applyFont="1" applyFill="1" applyBorder="1" applyAlignment="1" applyProtection="1">
      <alignment vertical="top" wrapText="1"/>
      <protection locked="0"/>
    </xf>
    <xf numFmtId="10" fontId="41" fillId="28"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253" fillId="0" borderId="168" xfId="0" applyFont="1" applyBorder="1" applyAlignment="1">
      <alignment horizontal="center" vertical="center"/>
    </xf>
    <xf numFmtId="0" fontId="253" fillId="0" borderId="169" xfId="0" applyFont="1" applyBorder="1" applyAlignment="1">
      <alignment horizontal="center" vertical="center"/>
    </xf>
    <xf numFmtId="0" fontId="253" fillId="99" borderId="168" xfId="0" applyFont="1" applyFill="1" applyBorder="1" applyAlignment="1">
      <alignment horizontal="center" vertical="center"/>
    </xf>
    <xf numFmtId="0" fontId="253" fillId="99" borderId="164" xfId="0" applyFont="1" applyFill="1" applyBorder="1" applyAlignment="1">
      <alignment horizontal="center" vertical="center"/>
    </xf>
    <xf numFmtId="0" fontId="253" fillId="99" borderId="169" xfId="0" applyFont="1" applyFill="1" applyBorder="1" applyAlignment="1">
      <alignment horizontal="center" vertical="center"/>
    </xf>
    <xf numFmtId="0" fontId="253" fillId="0" borderId="164" xfId="0" applyFont="1" applyBorder="1" applyAlignment="1">
      <alignment horizontal="center" vertical="center"/>
    </xf>
    <xf numFmtId="0" fontId="237" fillId="0" borderId="122" xfId="0" applyFont="1" applyBorder="1" applyAlignment="1">
      <alignment horizontal="center"/>
    </xf>
    <xf numFmtId="0" fontId="237" fillId="0" borderId="138" xfId="0" applyFont="1" applyBorder="1" applyAlignment="1">
      <alignment horizontal="center"/>
    </xf>
    <xf numFmtId="0" fontId="237" fillId="0" borderId="134" xfId="0" applyFont="1" applyBorder="1" applyAlignment="1">
      <alignment horizontal="center"/>
    </xf>
    <xf numFmtId="0" fontId="237" fillId="0" borderId="89" xfId="0" applyFont="1" applyBorder="1" applyAlignment="1">
      <alignment horizontal="center"/>
    </xf>
    <xf numFmtId="0" fontId="237" fillId="0" borderId="0" xfId="0" applyFont="1" applyAlignment="1">
      <alignment horizontal="center"/>
    </xf>
    <xf numFmtId="0" fontId="253" fillId="94" borderId="168" xfId="0" applyFont="1" applyFill="1" applyBorder="1" applyAlignment="1">
      <alignment horizontal="center" vertical="center"/>
    </xf>
    <xf numFmtId="0" fontId="253" fillId="94" borderId="164" xfId="0" applyFont="1" applyFill="1" applyBorder="1" applyAlignment="1">
      <alignment horizontal="center" vertical="center"/>
    </xf>
    <xf numFmtId="0" fontId="253" fillId="94" borderId="169" xfId="0" applyFont="1" applyFill="1" applyBorder="1" applyAlignment="1">
      <alignment horizontal="center" vertical="center"/>
    </xf>
    <xf numFmtId="0" fontId="4" fillId="103" borderId="5" xfId="0" applyFont="1" applyFill="1" applyBorder="1" applyAlignment="1">
      <alignment horizontal="center"/>
    </xf>
    <xf numFmtId="0" fontId="3" fillId="103" borderId="5" xfId="0" applyFont="1" applyFill="1" applyBorder="1" applyAlignment="1">
      <alignment horizontal="center"/>
    </xf>
    <xf numFmtId="0" fontId="3" fillId="106" borderId="5" xfId="0" applyFont="1" applyFill="1" applyBorder="1" applyAlignment="1">
      <alignment horizontal="center"/>
    </xf>
    <xf numFmtId="0" fontId="48" fillId="92" borderId="0" xfId="0" applyFont="1" applyFill="1" applyAlignment="1">
      <alignment horizontal="left" vertical="center" wrapText="1"/>
    </xf>
    <xf numFmtId="0" fontId="249" fillId="94" borderId="0" xfId="0" applyFont="1" applyFill="1" applyAlignment="1">
      <alignment horizontal="center"/>
    </xf>
    <xf numFmtId="0" fontId="3" fillId="103" borderId="0" xfId="0" applyFont="1" applyFill="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611220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1042" t="s">
        <v>174</v>
      </c>
      <c r="C3" s="1042"/>
    </row>
    <row r="4" spans="1:3" ht="11.25" customHeight="1"/>
    <row r="5" spans="1:3" s="30" customFormat="1" ht="25.5" customHeight="1">
      <c r="B5" s="60" t="s">
        <v>420</v>
      </c>
      <c r="C5" s="60" t="s">
        <v>173</v>
      </c>
    </row>
    <row r="6" spans="1:3" s="176" customFormat="1" ht="48" customHeight="1">
      <c r="A6" s="241"/>
      <c r="B6" s="618" t="s">
        <v>170</v>
      </c>
      <c r="C6" s="671" t="s">
        <v>605</v>
      </c>
    </row>
    <row r="7" spans="1:3" s="176" customFormat="1" ht="21" customHeight="1">
      <c r="A7" s="241"/>
      <c r="B7" s="612" t="s">
        <v>552</v>
      </c>
      <c r="C7" s="672" t="s">
        <v>618</v>
      </c>
    </row>
    <row r="8" spans="1:3" s="176" customFormat="1" ht="32.25" customHeight="1">
      <c r="B8" s="612" t="s">
        <v>367</v>
      </c>
      <c r="C8" s="673" t="s">
        <v>606</v>
      </c>
    </row>
    <row r="9" spans="1:3" s="176" customFormat="1" ht="27.75" customHeight="1">
      <c r="B9" s="612" t="s">
        <v>169</v>
      </c>
      <c r="C9" s="673" t="s">
        <v>607</v>
      </c>
    </row>
    <row r="10" spans="1:3" s="176" customFormat="1" ht="33" customHeight="1">
      <c r="B10" s="612" t="s">
        <v>603</v>
      </c>
      <c r="C10" s="672" t="s">
        <v>611</v>
      </c>
    </row>
    <row r="11" spans="1:3" s="176" customFormat="1" ht="26.25" customHeight="1">
      <c r="B11" s="627" t="s">
        <v>368</v>
      </c>
      <c r="C11" s="675" t="s">
        <v>608</v>
      </c>
    </row>
    <row r="12" spans="1:3" s="176" customFormat="1" ht="39.75" customHeight="1">
      <c r="B12" s="612" t="s">
        <v>369</v>
      </c>
      <c r="C12" s="673" t="s">
        <v>609</v>
      </c>
    </row>
    <row r="13" spans="1:3" s="176" customFormat="1" ht="18" customHeight="1">
      <c r="B13" s="612" t="s">
        <v>370</v>
      </c>
      <c r="C13" s="673" t="s">
        <v>610</v>
      </c>
    </row>
    <row r="14" spans="1:3" s="176" customFormat="1" ht="13.5" customHeight="1">
      <c r="B14" s="612"/>
      <c r="C14" s="674"/>
    </row>
    <row r="15" spans="1:3" s="176" customFormat="1" ht="18" customHeight="1">
      <c r="B15" s="612" t="s">
        <v>674</v>
      </c>
      <c r="C15" s="672" t="s">
        <v>672</v>
      </c>
    </row>
    <row r="16" spans="1:3" s="176" customFormat="1" ht="8.25" customHeight="1">
      <c r="B16" s="612"/>
      <c r="C16" s="674"/>
    </row>
    <row r="17" spans="2:3" s="176" customFormat="1" ht="33" customHeight="1">
      <c r="B17" s="676" t="s">
        <v>604</v>
      </c>
      <c r="C17" s="677" t="s">
        <v>673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D129" zoomScale="90" zoomScaleNormal="90" zoomScaleSheetLayoutView="80" zoomScalePageLayoutView="85" workbookViewId="0">
      <selection activeCell="AK265" sqref="AK265"/>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112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12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1087" t="s">
        <v>551</v>
      </c>
      <c r="D5" s="108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124" t="s">
        <v>505</v>
      </c>
      <c r="C7" s="1123" t="s">
        <v>637</v>
      </c>
      <c r="D7" s="1123"/>
      <c r="E7" s="1123"/>
      <c r="F7" s="1123"/>
      <c r="G7" s="1123"/>
      <c r="H7" s="1123"/>
      <c r="I7" s="1123"/>
      <c r="J7" s="1123"/>
      <c r="K7" s="1123"/>
      <c r="L7" s="1123"/>
      <c r="M7" s="1123"/>
      <c r="N7" s="1123"/>
      <c r="O7" s="1123"/>
      <c r="P7" s="1123"/>
      <c r="Q7" s="1123"/>
      <c r="R7" s="1123"/>
      <c r="S7" s="1123"/>
      <c r="T7" s="1123"/>
      <c r="U7" s="1123"/>
      <c r="V7" s="1123"/>
      <c r="W7" s="1123"/>
      <c r="X7" s="1123"/>
      <c r="Y7" s="606"/>
      <c r="Z7" s="606"/>
      <c r="AA7" s="606"/>
      <c r="AB7" s="606"/>
      <c r="AC7" s="606"/>
      <c r="AD7" s="606"/>
      <c r="AE7" s="270"/>
      <c r="AF7" s="270"/>
      <c r="AG7" s="270"/>
      <c r="AH7" s="270"/>
      <c r="AI7" s="270"/>
      <c r="AJ7" s="270"/>
      <c r="AK7" s="270"/>
      <c r="AL7" s="270"/>
    </row>
    <row r="8" spans="1:39" s="271" customFormat="1" ht="58.5" customHeight="1">
      <c r="A8" s="509"/>
      <c r="B8" s="1124"/>
      <c r="C8" s="1123" t="s">
        <v>575</v>
      </c>
      <c r="D8" s="1123"/>
      <c r="E8" s="1123"/>
      <c r="F8" s="1123"/>
      <c r="G8" s="1123"/>
      <c r="H8" s="1123"/>
      <c r="I8" s="1123"/>
      <c r="J8" s="1123"/>
      <c r="K8" s="1123"/>
      <c r="L8" s="1123"/>
      <c r="M8" s="1123"/>
      <c r="N8" s="1123"/>
      <c r="O8" s="1123"/>
      <c r="P8" s="1123"/>
      <c r="Q8" s="1123"/>
      <c r="R8" s="1123"/>
      <c r="S8" s="1123"/>
      <c r="T8" s="1123"/>
      <c r="U8" s="1123"/>
      <c r="V8" s="1123"/>
      <c r="W8" s="1123"/>
      <c r="X8" s="1123"/>
      <c r="Y8" s="606"/>
      <c r="Z8" s="606"/>
      <c r="AA8" s="606"/>
      <c r="AB8" s="606"/>
      <c r="AC8" s="606"/>
      <c r="AD8" s="606"/>
      <c r="AE8" s="272"/>
      <c r="AF8" s="255"/>
      <c r="AG8" s="255"/>
      <c r="AH8" s="255"/>
      <c r="AI8" s="255"/>
      <c r="AJ8" s="255"/>
      <c r="AK8" s="255"/>
      <c r="AL8" s="255"/>
      <c r="AM8" s="256"/>
    </row>
    <row r="9" spans="1:39" s="271" customFormat="1" ht="57.75" customHeight="1">
      <c r="A9" s="509"/>
      <c r="B9" s="273"/>
      <c r="C9" s="1123" t="s">
        <v>574</v>
      </c>
      <c r="D9" s="1123"/>
      <c r="E9" s="1123"/>
      <c r="F9" s="1123"/>
      <c r="G9" s="1123"/>
      <c r="H9" s="1123"/>
      <c r="I9" s="1123"/>
      <c r="J9" s="1123"/>
      <c r="K9" s="1123"/>
      <c r="L9" s="1123"/>
      <c r="M9" s="1123"/>
      <c r="N9" s="1123"/>
      <c r="O9" s="1123"/>
      <c r="P9" s="1123"/>
      <c r="Q9" s="1123"/>
      <c r="R9" s="1123"/>
      <c r="S9" s="1123"/>
      <c r="T9" s="1123"/>
      <c r="U9" s="1123"/>
      <c r="V9" s="1123"/>
      <c r="W9" s="1123"/>
      <c r="X9" s="1123"/>
      <c r="Y9" s="606"/>
      <c r="Z9" s="606"/>
      <c r="AA9" s="606"/>
      <c r="AB9" s="606"/>
      <c r="AC9" s="606"/>
      <c r="AD9" s="606"/>
      <c r="AE9" s="272"/>
      <c r="AF9" s="255"/>
      <c r="AG9" s="255"/>
      <c r="AH9" s="255"/>
      <c r="AI9" s="255"/>
      <c r="AJ9" s="255"/>
      <c r="AK9" s="255"/>
      <c r="AL9" s="255"/>
      <c r="AM9" s="256"/>
    </row>
    <row r="10" spans="1:39" ht="41.25" customHeight="1">
      <c r="B10" s="275"/>
      <c r="C10" s="1123" t="s">
        <v>640</v>
      </c>
      <c r="D10" s="1123"/>
      <c r="E10" s="1123"/>
      <c r="F10" s="1123"/>
      <c r="G10" s="1123"/>
      <c r="H10" s="1123"/>
      <c r="I10" s="1123"/>
      <c r="J10" s="1123"/>
      <c r="K10" s="1123"/>
      <c r="L10" s="1123"/>
      <c r="M10" s="1123"/>
      <c r="N10" s="1123"/>
      <c r="O10" s="1123"/>
      <c r="P10" s="1123"/>
      <c r="Q10" s="1123"/>
      <c r="R10" s="1123"/>
      <c r="S10" s="1123"/>
      <c r="T10" s="1123"/>
      <c r="U10" s="1123"/>
      <c r="V10" s="1123"/>
      <c r="W10" s="1123"/>
      <c r="X10" s="1123"/>
      <c r="Y10" s="606"/>
      <c r="Z10" s="606"/>
      <c r="AA10" s="606"/>
      <c r="AB10" s="606"/>
      <c r="AC10" s="606"/>
      <c r="AD10" s="606"/>
      <c r="AE10" s="272"/>
      <c r="AF10" s="276"/>
      <c r="AG10" s="276"/>
      <c r="AH10" s="276"/>
      <c r="AI10" s="276"/>
      <c r="AJ10" s="276"/>
      <c r="AK10" s="276"/>
      <c r="AL10" s="276"/>
    </row>
    <row r="11" spans="1:39" ht="53.25" customHeight="1">
      <c r="C11" s="1123" t="s">
        <v>625</v>
      </c>
      <c r="D11" s="1123"/>
      <c r="E11" s="1123"/>
      <c r="F11" s="1123"/>
      <c r="G11" s="1123"/>
      <c r="H11" s="1123"/>
      <c r="I11" s="1123"/>
      <c r="J11" s="1123"/>
      <c r="K11" s="1123"/>
      <c r="L11" s="1123"/>
      <c r="M11" s="1123"/>
      <c r="N11" s="1123"/>
      <c r="O11" s="1123"/>
      <c r="P11" s="1123"/>
      <c r="Q11" s="1123"/>
      <c r="R11" s="1123"/>
      <c r="S11" s="1123"/>
      <c r="T11" s="1123"/>
      <c r="U11" s="1123"/>
      <c r="V11" s="1123"/>
      <c r="W11" s="1123"/>
      <c r="X11" s="1123"/>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124"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1124"/>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1114" t="s">
        <v>211</v>
      </c>
      <c r="C19" s="1116" t="s">
        <v>33</v>
      </c>
      <c r="D19" s="284" t="s">
        <v>422</v>
      </c>
      <c r="E19" s="1118" t="s">
        <v>209</v>
      </c>
      <c r="F19" s="1119"/>
      <c r="G19" s="1119"/>
      <c r="H19" s="1119"/>
      <c r="I19" s="1119"/>
      <c r="J19" s="1119"/>
      <c r="K19" s="1119"/>
      <c r="L19" s="1119"/>
      <c r="M19" s="1120"/>
      <c r="N19" s="1121" t="s">
        <v>213</v>
      </c>
      <c r="O19" s="284" t="s">
        <v>423</v>
      </c>
      <c r="P19" s="1118" t="s">
        <v>212</v>
      </c>
      <c r="Q19" s="1119"/>
      <c r="R19" s="1119"/>
      <c r="S19" s="1119"/>
      <c r="T19" s="1119"/>
      <c r="U19" s="1119"/>
      <c r="V19" s="1119"/>
      <c r="W19" s="1119"/>
      <c r="X19" s="1120"/>
      <c r="Y19" s="1111" t="s">
        <v>243</v>
      </c>
      <c r="Z19" s="1112"/>
      <c r="AA19" s="1112"/>
      <c r="AB19" s="1112"/>
      <c r="AC19" s="1112"/>
      <c r="AD19" s="1112"/>
      <c r="AE19" s="1112"/>
      <c r="AF19" s="1112"/>
      <c r="AG19" s="1112"/>
      <c r="AH19" s="1112"/>
      <c r="AI19" s="1112"/>
      <c r="AJ19" s="1112"/>
      <c r="AK19" s="1112"/>
      <c r="AL19" s="1112"/>
      <c r="AM19" s="1113"/>
    </row>
    <row r="20" spans="1:39" s="283" customFormat="1" ht="59.25" customHeight="1">
      <c r="A20" s="509"/>
      <c r="B20" s="1115"/>
      <c r="C20" s="1117"/>
      <c r="D20" s="285">
        <v>2011</v>
      </c>
      <c r="E20" s="285">
        <v>2012</v>
      </c>
      <c r="F20" s="285">
        <v>2013</v>
      </c>
      <c r="G20" s="285">
        <v>2014</v>
      </c>
      <c r="H20" s="285">
        <v>2015</v>
      </c>
      <c r="I20" s="285">
        <v>2016</v>
      </c>
      <c r="J20" s="285">
        <v>2017</v>
      </c>
      <c r="K20" s="285">
        <v>2018</v>
      </c>
      <c r="L20" s="285">
        <v>2019</v>
      </c>
      <c r="M20" s="285">
        <v>2020</v>
      </c>
      <c r="N20" s="112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to 999 kW</v>
      </c>
      <c r="AB20" s="286" t="str">
        <f>'1.  LRAMVA Summary'!G52</f>
        <v>General Service 1,000 to 4,999 kW</v>
      </c>
      <c r="AC20" s="286" t="str">
        <f>'1.  LRAMVA Summary'!H52</f>
        <v>Large Use</v>
      </c>
      <c r="AD20" s="286" t="str">
        <f>'1.  LRAMVA Summary'!I52</f>
        <v>Unmetered Scattered Load</v>
      </c>
      <c r="AE20" s="286" t="str">
        <f>'1.  LRAMVA Summary'!J52</f>
        <v>Sentinel Lighting</v>
      </c>
      <c r="AF20" s="286" t="str">
        <f>'1.  LRAMVA Summary'!K52</f>
        <v>Street Lighting</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1114" t="s">
        <v>211</v>
      </c>
      <c r="C147" s="1116" t="s">
        <v>33</v>
      </c>
      <c r="D147" s="284" t="s">
        <v>422</v>
      </c>
      <c r="E147" s="1118" t="s">
        <v>209</v>
      </c>
      <c r="F147" s="1119"/>
      <c r="G147" s="1119"/>
      <c r="H147" s="1119"/>
      <c r="I147" s="1119"/>
      <c r="J147" s="1119"/>
      <c r="K147" s="1119"/>
      <c r="L147" s="1119"/>
      <c r="M147" s="1120"/>
      <c r="N147" s="1121" t="s">
        <v>213</v>
      </c>
      <c r="O147" s="284" t="s">
        <v>423</v>
      </c>
      <c r="P147" s="1118" t="s">
        <v>212</v>
      </c>
      <c r="Q147" s="1119"/>
      <c r="R147" s="1119"/>
      <c r="S147" s="1119"/>
      <c r="T147" s="1119"/>
      <c r="U147" s="1119"/>
      <c r="V147" s="1119"/>
      <c r="W147" s="1119"/>
      <c r="X147" s="1120"/>
      <c r="Y147" s="1111" t="s">
        <v>243</v>
      </c>
      <c r="Z147" s="1112"/>
      <c r="AA147" s="1112"/>
      <c r="AB147" s="1112"/>
      <c r="AC147" s="1112"/>
      <c r="AD147" s="1112"/>
      <c r="AE147" s="1112"/>
      <c r="AF147" s="1112"/>
      <c r="AG147" s="1112"/>
      <c r="AH147" s="1112"/>
      <c r="AI147" s="1112"/>
      <c r="AJ147" s="1112"/>
      <c r="AK147" s="1112"/>
      <c r="AL147" s="1112"/>
      <c r="AM147" s="1113"/>
    </row>
    <row r="148" spans="1:39" ht="60.75" customHeight="1">
      <c r="B148" s="1115"/>
      <c r="C148" s="1117"/>
      <c r="D148" s="285">
        <v>2012</v>
      </c>
      <c r="E148" s="285">
        <v>2013</v>
      </c>
      <c r="F148" s="285">
        <v>2014</v>
      </c>
      <c r="G148" s="285">
        <v>2015</v>
      </c>
      <c r="H148" s="285">
        <v>2016</v>
      </c>
      <c r="I148" s="285">
        <v>2017</v>
      </c>
      <c r="J148" s="285">
        <v>2018</v>
      </c>
      <c r="K148" s="285">
        <v>2019</v>
      </c>
      <c r="L148" s="285">
        <v>2020</v>
      </c>
      <c r="M148" s="285">
        <v>2021</v>
      </c>
      <c r="N148" s="112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to 999 kW</v>
      </c>
      <c r="AB148" s="285" t="str">
        <f>'1.  LRAMVA Summary'!G52</f>
        <v>General Service 1,000 to 4,999 kW</v>
      </c>
      <c r="AC148" s="285" t="str">
        <f>'1.  LRAMVA Summary'!H52</f>
        <v>Large Use</v>
      </c>
      <c r="AD148" s="285" t="str">
        <f>'1.  LRAMVA Summary'!I52</f>
        <v>Unmetered Scattered Load</v>
      </c>
      <c r="AE148" s="285" t="str">
        <f>'1.  LRAMVA Summary'!J52</f>
        <v>Sentinel Lighting</v>
      </c>
      <c r="AF148" s="285" t="str">
        <f>'1.  LRAMVA Summary'!K52</f>
        <v>Street Lighting</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1114" t="s">
        <v>211</v>
      </c>
      <c r="C276" s="1116" t="s">
        <v>33</v>
      </c>
      <c r="D276" s="284" t="s">
        <v>422</v>
      </c>
      <c r="E276" s="1118" t="s">
        <v>209</v>
      </c>
      <c r="F276" s="1119"/>
      <c r="G276" s="1119"/>
      <c r="H276" s="1119"/>
      <c r="I276" s="1119"/>
      <c r="J276" s="1119"/>
      <c r="K276" s="1119"/>
      <c r="L276" s="1119"/>
      <c r="M276" s="1120"/>
      <c r="N276" s="1121" t="s">
        <v>213</v>
      </c>
      <c r="O276" s="284" t="s">
        <v>423</v>
      </c>
      <c r="P276" s="1118" t="s">
        <v>212</v>
      </c>
      <c r="Q276" s="1119"/>
      <c r="R276" s="1119"/>
      <c r="S276" s="1119"/>
      <c r="T276" s="1119"/>
      <c r="U276" s="1119"/>
      <c r="V276" s="1119"/>
      <c r="W276" s="1119"/>
      <c r="X276" s="1120"/>
      <c r="Y276" s="1111" t="s">
        <v>243</v>
      </c>
      <c r="Z276" s="1112"/>
      <c r="AA276" s="1112"/>
      <c r="AB276" s="1112"/>
      <c r="AC276" s="1112"/>
      <c r="AD276" s="1112"/>
      <c r="AE276" s="1112"/>
      <c r="AF276" s="1112"/>
      <c r="AG276" s="1112"/>
      <c r="AH276" s="1112"/>
      <c r="AI276" s="1112"/>
      <c r="AJ276" s="1112"/>
      <c r="AK276" s="1112"/>
      <c r="AL276" s="1112"/>
      <c r="AM276" s="1113"/>
    </row>
    <row r="277" spans="1:39" ht="60.75" customHeight="1">
      <c r="B277" s="1115"/>
      <c r="C277" s="1117"/>
      <c r="D277" s="285">
        <v>2013</v>
      </c>
      <c r="E277" s="285">
        <v>2014</v>
      </c>
      <c r="F277" s="285">
        <v>2015</v>
      </c>
      <c r="G277" s="285">
        <v>2016</v>
      </c>
      <c r="H277" s="285">
        <v>2017</v>
      </c>
      <c r="I277" s="285">
        <v>2018</v>
      </c>
      <c r="J277" s="285">
        <v>2019</v>
      </c>
      <c r="K277" s="285">
        <v>2020</v>
      </c>
      <c r="L277" s="285">
        <v>2021</v>
      </c>
      <c r="M277" s="285">
        <v>2022</v>
      </c>
      <c r="N277" s="112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to 999 kW</v>
      </c>
      <c r="AB277" s="285" t="str">
        <f>'1.  LRAMVA Summary'!G52</f>
        <v>General Service 1,000 to 4,999 kW</v>
      </c>
      <c r="AC277" s="285" t="str">
        <f>'1.  LRAMVA Summary'!H52</f>
        <v>Large Use</v>
      </c>
      <c r="AD277" s="285" t="str">
        <f>'1.  LRAMVA Summary'!I52</f>
        <v>Unmetered Scattered Load</v>
      </c>
      <c r="AE277" s="285" t="str">
        <f>'1.  LRAMVA Summary'!J52</f>
        <v>Sentinel Lighting</v>
      </c>
      <c r="AF277" s="285" t="str">
        <f>'1.  LRAMVA Summary'!K52</f>
        <v>Street Lighting</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1114" t="s">
        <v>211</v>
      </c>
      <c r="C405" s="1116" t="s">
        <v>33</v>
      </c>
      <c r="D405" s="284" t="s">
        <v>422</v>
      </c>
      <c r="E405" s="1118" t="s">
        <v>209</v>
      </c>
      <c r="F405" s="1119"/>
      <c r="G405" s="1119"/>
      <c r="H405" s="1119"/>
      <c r="I405" s="1119"/>
      <c r="J405" s="1119"/>
      <c r="K405" s="1119"/>
      <c r="L405" s="1119"/>
      <c r="M405" s="1120"/>
      <c r="N405" s="1121" t="s">
        <v>213</v>
      </c>
      <c r="O405" s="284" t="s">
        <v>423</v>
      </c>
      <c r="P405" s="1118" t="s">
        <v>212</v>
      </c>
      <c r="Q405" s="1119"/>
      <c r="R405" s="1119"/>
      <c r="S405" s="1119"/>
      <c r="T405" s="1119"/>
      <c r="U405" s="1119"/>
      <c r="V405" s="1119"/>
      <c r="W405" s="1119"/>
      <c r="X405" s="1120"/>
      <c r="Y405" s="1111" t="s">
        <v>243</v>
      </c>
      <c r="Z405" s="1112"/>
      <c r="AA405" s="1112"/>
      <c r="AB405" s="1112"/>
      <c r="AC405" s="1112"/>
      <c r="AD405" s="1112"/>
      <c r="AE405" s="1112"/>
      <c r="AF405" s="1112"/>
      <c r="AG405" s="1112"/>
      <c r="AH405" s="1112"/>
      <c r="AI405" s="1112"/>
      <c r="AJ405" s="1112"/>
      <c r="AK405" s="1112"/>
      <c r="AL405" s="1112"/>
      <c r="AM405" s="1113"/>
    </row>
    <row r="406" spans="1:40" ht="45.75" customHeight="1">
      <c r="B406" s="1115"/>
      <c r="C406" s="1117"/>
      <c r="D406" s="285">
        <v>2014</v>
      </c>
      <c r="E406" s="285">
        <v>2015</v>
      </c>
      <c r="F406" s="285">
        <v>2016</v>
      </c>
      <c r="G406" s="285">
        <v>2017</v>
      </c>
      <c r="H406" s="285">
        <v>2018</v>
      </c>
      <c r="I406" s="285">
        <v>2019</v>
      </c>
      <c r="J406" s="285">
        <v>2020</v>
      </c>
      <c r="K406" s="285">
        <v>2021</v>
      </c>
      <c r="L406" s="285">
        <v>2022</v>
      </c>
      <c r="M406" s="285">
        <v>2023</v>
      </c>
      <c r="N406" s="112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to 999 kW</v>
      </c>
      <c r="AB406" s="285" t="str">
        <f>'1.  LRAMVA Summary'!G52</f>
        <v>General Service 1,000 to 4,999 kW</v>
      </c>
      <c r="AC406" s="285" t="str">
        <f>'1.  LRAMVA Summary'!H52</f>
        <v>Large Use</v>
      </c>
      <c r="AD406" s="285" t="str">
        <f>'1.  LRAMVA Summary'!I52</f>
        <v>Unmetered Scattered Load</v>
      </c>
      <c r="AE406" s="285" t="str">
        <f>'1.  LRAMVA Summary'!J52</f>
        <v>Sentinel Lighting</v>
      </c>
      <c r="AF406" s="285" t="str">
        <f>'1.  LRAMVA Summary'!K52</f>
        <v>Street Lighting</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v>86630.372000000003</v>
      </c>
      <c r="E408" s="295">
        <f>SUMIF('7.  Persistence Report'!$D$68:$D$84,'4.  2011-2014 LRAM'!$B408,'7.  Persistence Report'!AU$68:AU$84)</f>
        <v>86630.371967376384</v>
      </c>
      <c r="F408" s="295">
        <f>SUMIF('7.  Persistence Report'!$D$68:$D$84,'4.  2011-2014 LRAM'!$B408,'7.  Persistence Report'!AV$68:AV$84)</f>
        <v>86630.371967376384</v>
      </c>
      <c r="G408" s="295">
        <f>SUMIF('7.  Persistence Report'!$D$68:$D$84,'4.  2011-2014 LRAM'!$B408,'7.  Persistence Report'!AW$68:AW$84)</f>
        <v>86317.14782757638</v>
      </c>
      <c r="H408" s="295">
        <f>SUMIF('7.  Persistence Report'!$D$68:$D$84,'4.  2011-2014 LRAM'!$B408,'7.  Persistence Report'!AX$68:AX$84)</f>
        <v>50245.919072303281</v>
      </c>
      <c r="I408" s="295">
        <f>SUMIF('7.  Persistence Report'!$D$68:$D$84,'4.  2011-2014 LRAM'!$B408,'7.  Persistence Report'!AY$68:AY$84)</f>
        <v>0</v>
      </c>
      <c r="J408" s="295">
        <f>SUMIF('7.  Persistence Report'!$D$68:$D$84,'4.  2011-2014 LRAM'!$B408,'7.  Persistence Report'!AZ$68:AZ$84)</f>
        <v>0</v>
      </c>
      <c r="K408" s="295">
        <f>SUMIF('7.  Persistence Report'!$D$68:$D$84,'4.  2011-2014 LRAM'!$B408,'7.  Persistence Report'!BA$68:BA$84)</f>
        <v>0</v>
      </c>
      <c r="L408" s="295">
        <f>SUMIF('7.  Persistence Report'!$D$68:$D$84,'4.  2011-2014 LRAM'!$B408,'7.  Persistence Report'!BB$68:BB$84)</f>
        <v>0</v>
      </c>
      <c r="M408" s="295">
        <f>SUMIF('7.  Persistence Report'!$D$68:$D$84,'4.  2011-2014 LRAM'!$B408,'7.  Persistence Report'!BC$68:BC$84)</f>
        <v>0</v>
      </c>
      <c r="N408" s="291"/>
      <c r="O408" s="295">
        <v>13.25</v>
      </c>
      <c r="P408" s="295">
        <f>SUMIF('7.  Persistence Report'!$D$68:$D$84,'4.  2011-2014 LRAM'!$B408,'7.  Persistence Report'!P$68:P$84)</f>
        <v>13.25005183094741</v>
      </c>
      <c r="Q408" s="295">
        <f>SUMIF('7.  Persistence Report'!$D$68:$D$84,'4.  2011-2014 LRAM'!$B408,'7.  Persistence Report'!Q$68:Q$84)</f>
        <v>13.25005183094741</v>
      </c>
      <c r="R408" s="295">
        <f>SUMIF('7.  Persistence Report'!$D$68:$D$84,'4.  2011-2014 LRAM'!$B408,'7.  Persistence Report'!R$68:R$84)</f>
        <v>12.89978893894741</v>
      </c>
      <c r="S408" s="295">
        <f>SUMIF('7.  Persistence Report'!$D$68:$D$84,'4.  2011-2014 LRAM'!$B408,'7.  Persistence Report'!S$68:S$84)</f>
        <v>7.3843489178549406</v>
      </c>
      <c r="T408" s="295">
        <f>SUMIF('7.  Persistence Report'!$D$68:$D$84,'4.  2011-2014 LRAM'!$B408,'7.  Persistence Report'!T$68:T$84)</f>
        <v>0</v>
      </c>
      <c r="U408" s="295">
        <f>SUMIF('7.  Persistence Report'!$D$68:$D$84,'4.  2011-2014 LRAM'!$B408,'7.  Persistence Report'!U$68:U$84)</f>
        <v>0</v>
      </c>
      <c r="V408" s="295">
        <f>SUMIF('7.  Persistence Report'!$D$68:$D$84,'4.  2011-2014 LRAM'!$B408,'7.  Persistence Report'!V$68:V$84)</f>
        <v>0</v>
      </c>
      <c r="W408" s="295">
        <f>SUMIF('7.  Persistence Report'!$D$68:$D$84,'4.  2011-2014 LRAM'!$B408,'7.  Persistence Report'!W$68:W$84)</f>
        <v>0</v>
      </c>
      <c r="X408" s="295">
        <f>SUMIF('7.  Persistence Report'!$D$68:$D$84,'4.  2011-2014 LRAM'!$B408,'7.  Persistence Report'!X$68:X$84)</f>
        <v>0</v>
      </c>
      <c r="Y408" s="470">
        <v>1</v>
      </c>
      <c r="Z408" s="410"/>
      <c r="AA408" s="410"/>
      <c r="AB408" s="410"/>
      <c r="AC408" s="410"/>
      <c r="AD408" s="410"/>
      <c r="AE408" s="410"/>
      <c r="AF408" s="410"/>
      <c r="AG408" s="410"/>
      <c r="AH408" s="410"/>
      <c r="AI408" s="410"/>
      <c r="AJ408" s="410"/>
      <c r="AK408" s="410"/>
      <c r="AL408" s="410"/>
      <c r="AM408" s="296">
        <f>SUM(Y408:AL408)</f>
        <v>1</v>
      </c>
    </row>
    <row r="409" spans="1:40" ht="15" hidden="1" outlineLevel="1">
      <c r="B409" s="294" t="s">
        <v>259</v>
      </c>
      <c r="C409" s="291" t="s">
        <v>163</v>
      </c>
      <c r="D409" s="295">
        <v>0</v>
      </c>
      <c r="E409" s="295">
        <f>SUMIF('7.  Persistence Report'!$D$114:$D$119,'4.  2011-2014 LRAM'!$B408,'7.  Persistence Report'!AU$114:AU$119)</f>
        <v>0</v>
      </c>
      <c r="F409" s="295">
        <f>SUMIF('7.  Persistence Report'!$D$114:$D$119,'4.  2011-2014 LRAM'!$B408,'7.  Persistence Report'!AV$114:AV$119)</f>
        <v>0</v>
      </c>
      <c r="G409" s="295">
        <f>SUMIF('7.  Persistence Report'!$D$114:$D$119,'4.  2011-2014 LRAM'!$B408,'7.  Persistence Report'!AW$114:AW$119)</f>
        <v>0</v>
      </c>
      <c r="H409" s="295">
        <f>SUMIF('7.  Persistence Report'!$D$114:$D$119,'4.  2011-2014 LRAM'!$B408,'7.  Persistence Report'!AX$114:AX$119)</f>
        <v>0</v>
      </c>
      <c r="I409" s="295">
        <f>SUMIF('7.  Persistence Report'!$D$114:$D$119,'4.  2011-2014 LRAM'!$B408,'7.  Persistence Report'!AY$114:AY$119)</f>
        <v>0</v>
      </c>
      <c r="J409" s="295">
        <f>SUMIF('7.  Persistence Report'!$D$114:$D$119,'4.  2011-2014 LRAM'!$B408,'7.  Persistence Report'!AZ$114:AZ$119)</f>
        <v>0</v>
      </c>
      <c r="K409" s="295">
        <f>SUMIF('7.  Persistence Report'!$D$114:$D$119,'4.  2011-2014 LRAM'!$B408,'7.  Persistence Report'!BA$114:BA$119)</f>
        <v>0</v>
      </c>
      <c r="L409" s="295">
        <f>SUMIF('7.  Persistence Report'!$D$114:$D$119,'4.  2011-2014 LRAM'!$B408,'7.  Persistence Report'!BB$114:BB$119)</f>
        <v>0</v>
      </c>
      <c r="M409" s="295">
        <f>SUMIF('7.  Persistence Report'!$D$114:$D$119,'4.  2011-2014 LRAM'!$B408,'7.  Persistence Report'!BC$114:BC$119)</f>
        <v>0</v>
      </c>
      <c r="N409" s="468"/>
      <c r="O409" s="295">
        <v>0</v>
      </c>
      <c r="P409" s="295">
        <f>SUMIF('7.  Persistence Report'!$D$114:$D$119,'4.  2011-2014 LRAM'!$B408,'7.  Persistence Report'!P$114:P$119)</f>
        <v>0</v>
      </c>
      <c r="Q409" s="295">
        <f>SUMIF('7.  Persistence Report'!$D$114:$D$119,'4.  2011-2014 LRAM'!$B408,'7.  Persistence Report'!Q$114:Q$119)</f>
        <v>0</v>
      </c>
      <c r="R409" s="295">
        <f>SUMIF('7.  Persistence Report'!$D$114:$D$119,'4.  2011-2014 LRAM'!$B408,'7.  Persistence Report'!R$114:R$119)</f>
        <v>0</v>
      </c>
      <c r="S409" s="295">
        <f>SUMIF('7.  Persistence Report'!$D$114:$D$119,'4.  2011-2014 LRAM'!$B408,'7.  Persistence Report'!S$114:S$119)</f>
        <v>0</v>
      </c>
      <c r="T409" s="295">
        <f>SUMIF('7.  Persistence Report'!$D$114:$D$119,'4.  2011-2014 LRAM'!$B408,'7.  Persistence Report'!T$114:T$119)</f>
        <v>0</v>
      </c>
      <c r="U409" s="295">
        <f>SUMIF('7.  Persistence Report'!$D$114:$D$119,'4.  2011-2014 LRAM'!$B408,'7.  Persistence Report'!U$114:U$119)</f>
        <v>0</v>
      </c>
      <c r="V409" s="295">
        <f>SUMIF('7.  Persistence Report'!$D$114:$D$119,'4.  2011-2014 LRAM'!$B408,'7.  Persistence Report'!V$114:V$119)</f>
        <v>0</v>
      </c>
      <c r="W409" s="295">
        <f>SUMIF('7.  Persistence Report'!$D$114:$D$119,'4.  2011-2014 LRAM'!$B408,'7.  Persistence Report'!W$114:W$119)</f>
        <v>0</v>
      </c>
      <c r="X409" s="295">
        <f>SUMIF('7.  Persistence Report'!$D$114:$D$119,'4.  2011-2014 LRAM'!$B408,'7.  Persistence Report'!X$114:X$119)</f>
        <v>0</v>
      </c>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v>24752.472000000002</v>
      </c>
      <c r="E411" s="295">
        <f>SUMIF('7.  Persistence Report'!$D$68:$D$84,'4.  2011-2014 LRAM'!$B411,'7.  Persistence Report'!AU$68:AU$84)</f>
        <v>24752.471819999999</v>
      </c>
      <c r="F411" s="295">
        <f>SUMIF('7.  Persistence Report'!$D$68:$D$84,'4.  2011-2014 LRAM'!$B411,'7.  Persistence Report'!AV$68:AV$84)</f>
        <v>24752.471819999999</v>
      </c>
      <c r="G411" s="295">
        <f>SUMIF('7.  Persistence Report'!$D$68:$D$84,'4.  2011-2014 LRAM'!$B411,'7.  Persistence Report'!AW$68:AW$84)</f>
        <v>24752.471819999999</v>
      </c>
      <c r="H411" s="295">
        <f>SUMIF('7.  Persistence Report'!$D$68:$D$84,'4.  2011-2014 LRAM'!$B411,'7.  Persistence Report'!AX$68:AX$84)</f>
        <v>0</v>
      </c>
      <c r="I411" s="295">
        <f>SUMIF('7.  Persistence Report'!$D$68:$D$84,'4.  2011-2014 LRAM'!$B411,'7.  Persistence Report'!AY$68:AY$84)</f>
        <v>0</v>
      </c>
      <c r="J411" s="295">
        <f>SUMIF('7.  Persistence Report'!$D$68:$D$84,'4.  2011-2014 LRAM'!$B411,'7.  Persistence Report'!AZ$68:AZ$84)</f>
        <v>0</v>
      </c>
      <c r="K411" s="295">
        <f>SUMIF('7.  Persistence Report'!$D$68:$D$84,'4.  2011-2014 LRAM'!$B411,'7.  Persistence Report'!BA$68:BA$84)</f>
        <v>0</v>
      </c>
      <c r="L411" s="295">
        <f>SUMIF('7.  Persistence Report'!$D$68:$D$84,'4.  2011-2014 LRAM'!$B411,'7.  Persistence Report'!BB$68:BB$84)</f>
        <v>0</v>
      </c>
      <c r="M411" s="295">
        <f>SUMIF('7.  Persistence Report'!$D$68:$D$84,'4.  2011-2014 LRAM'!$B411,'7.  Persistence Report'!BC$68:BC$84)</f>
        <v>0</v>
      </c>
      <c r="N411" s="291"/>
      <c r="O411" s="295">
        <v>13.882</v>
      </c>
      <c r="P411" s="295">
        <f>SUMIF('7.  Persistence Report'!$D$68:$D$84,'4.  2011-2014 LRAM'!$B411,'7.  Persistence Report'!P$68:P$84)</f>
        <v>13.88200464</v>
      </c>
      <c r="Q411" s="295">
        <f>SUMIF('7.  Persistence Report'!$D$68:$D$84,'4.  2011-2014 LRAM'!$B411,'7.  Persistence Report'!Q$68:Q$84)</f>
        <v>13.88200464</v>
      </c>
      <c r="R411" s="295">
        <f>SUMIF('7.  Persistence Report'!$D$68:$D$84,'4.  2011-2014 LRAM'!$B411,'7.  Persistence Report'!R$68:R$84)</f>
        <v>13.88200464</v>
      </c>
      <c r="S411" s="295">
        <f>SUMIF('7.  Persistence Report'!$D$68:$D$84,'4.  2011-2014 LRAM'!$B411,'7.  Persistence Report'!S$68:S$84)</f>
        <v>0</v>
      </c>
      <c r="T411" s="295">
        <f>SUMIF('7.  Persistence Report'!$D$68:$D$84,'4.  2011-2014 LRAM'!$B411,'7.  Persistence Report'!T$68:T$84)</f>
        <v>0</v>
      </c>
      <c r="U411" s="295">
        <f>SUMIF('7.  Persistence Report'!$D$68:$D$84,'4.  2011-2014 LRAM'!$B411,'7.  Persistence Report'!U$68:U$84)</f>
        <v>0</v>
      </c>
      <c r="V411" s="295">
        <f>SUMIF('7.  Persistence Report'!$D$68:$D$84,'4.  2011-2014 LRAM'!$B411,'7.  Persistence Report'!V$68:V$84)</f>
        <v>0</v>
      </c>
      <c r="W411" s="295">
        <f>SUMIF('7.  Persistence Report'!$D$68:$D$84,'4.  2011-2014 LRAM'!$B411,'7.  Persistence Report'!W$68:W$84)</f>
        <v>0</v>
      </c>
      <c r="X411" s="295">
        <f>SUMIF('7.  Persistence Report'!$D$68:$D$84,'4.  2011-2014 LRAM'!$B411,'7.  Persistence Report'!X$68:X$84)</f>
        <v>0</v>
      </c>
      <c r="Y411" s="470">
        <v>1</v>
      </c>
      <c r="Z411" s="410"/>
      <c r="AA411" s="410"/>
      <c r="AB411" s="410"/>
      <c r="AC411" s="410"/>
      <c r="AD411" s="410"/>
      <c r="AE411" s="410"/>
      <c r="AF411" s="410"/>
      <c r="AG411" s="410"/>
      <c r="AH411" s="410"/>
      <c r="AI411" s="410"/>
      <c r="AJ411" s="410"/>
      <c r="AK411" s="410"/>
      <c r="AL411" s="410"/>
      <c r="AM411" s="296">
        <f>SUM(Y411:AL411)</f>
        <v>1</v>
      </c>
    </row>
    <row r="412" spans="1:40" ht="15" hidden="1" outlineLevel="1">
      <c r="B412" s="294" t="s">
        <v>259</v>
      </c>
      <c r="C412" s="291" t="s">
        <v>163</v>
      </c>
      <c r="D412" s="295">
        <v>0</v>
      </c>
      <c r="E412" s="295">
        <f>SUMIF('7.  Persistence Report'!$D$114:$D$119,'4.  2011-2014 LRAM'!$B411,'7.  Persistence Report'!AU$114:AU$119)</f>
        <v>0</v>
      </c>
      <c r="F412" s="295">
        <f>SUMIF('7.  Persistence Report'!$D$114:$D$119,'4.  2011-2014 LRAM'!$B411,'7.  Persistence Report'!AV$114:AV$119)</f>
        <v>0</v>
      </c>
      <c r="G412" s="295">
        <f>SUMIF('7.  Persistence Report'!$D$114:$D$119,'4.  2011-2014 LRAM'!$B411,'7.  Persistence Report'!AW$114:AW$119)</f>
        <v>0</v>
      </c>
      <c r="H412" s="295">
        <f>SUMIF('7.  Persistence Report'!$D$114:$D$119,'4.  2011-2014 LRAM'!$B411,'7.  Persistence Report'!AX$114:AX$119)</f>
        <v>0</v>
      </c>
      <c r="I412" s="295">
        <f>SUMIF('7.  Persistence Report'!$D$114:$D$119,'4.  2011-2014 LRAM'!$B411,'7.  Persistence Report'!AY$114:AY$119)</f>
        <v>0</v>
      </c>
      <c r="J412" s="295">
        <f>SUMIF('7.  Persistence Report'!$D$114:$D$119,'4.  2011-2014 LRAM'!$B411,'7.  Persistence Report'!AZ$114:AZ$119)</f>
        <v>0</v>
      </c>
      <c r="K412" s="295">
        <f>SUMIF('7.  Persistence Report'!$D$114:$D$119,'4.  2011-2014 LRAM'!$B411,'7.  Persistence Report'!BA$114:BA$119)</f>
        <v>0</v>
      </c>
      <c r="L412" s="295">
        <f>SUMIF('7.  Persistence Report'!$D$114:$D$119,'4.  2011-2014 LRAM'!$B411,'7.  Persistence Report'!BB$114:BB$119)</f>
        <v>0</v>
      </c>
      <c r="M412" s="295">
        <f>SUMIF('7.  Persistence Report'!$D$114:$D$119,'4.  2011-2014 LRAM'!$B411,'7.  Persistence Report'!BC$114:BC$119)</f>
        <v>0</v>
      </c>
      <c r="N412" s="468"/>
      <c r="O412" s="295">
        <v>0</v>
      </c>
      <c r="P412" s="295">
        <f>SUMIF('7.  Persistence Report'!$D$114:$D$119,'4.  2011-2014 LRAM'!$B411,'7.  Persistence Report'!P$114:P$119)</f>
        <v>0</v>
      </c>
      <c r="Q412" s="295">
        <f>SUMIF('7.  Persistence Report'!$D$114:$D$119,'4.  2011-2014 LRAM'!$B411,'7.  Persistence Report'!Q$114:Q$119)</f>
        <v>0</v>
      </c>
      <c r="R412" s="295">
        <f>SUMIF('7.  Persistence Report'!$D$114:$D$119,'4.  2011-2014 LRAM'!$B411,'7.  Persistence Report'!R$114:R$119)</f>
        <v>0</v>
      </c>
      <c r="S412" s="295">
        <f>SUMIF('7.  Persistence Report'!$D$114:$D$119,'4.  2011-2014 LRAM'!$B411,'7.  Persistence Report'!S$114:S$119)</f>
        <v>0</v>
      </c>
      <c r="T412" s="295">
        <f>SUMIF('7.  Persistence Report'!$D$114:$D$119,'4.  2011-2014 LRAM'!$B411,'7.  Persistence Report'!T$114:T$119)</f>
        <v>0</v>
      </c>
      <c r="U412" s="295">
        <f>SUMIF('7.  Persistence Report'!$D$114:$D$119,'4.  2011-2014 LRAM'!$B411,'7.  Persistence Report'!U$114:U$119)</f>
        <v>0</v>
      </c>
      <c r="V412" s="295">
        <f>SUMIF('7.  Persistence Report'!$D$114:$D$119,'4.  2011-2014 LRAM'!$B411,'7.  Persistence Report'!V$114:V$119)</f>
        <v>0</v>
      </c>
      <c r="W412" s="295">
        <f>SUMIF('7.  Persistence Report'!$D$114:$D$119,'4.  2011-2014 LRAM'!$B411,'7.  Persistence Report'!W$114:W$119)</f>
        <v>0</v>
      </c>
      <c r="X412" s="295">
        <f>SUMIF('7.  Persistence Report'!$D$114:$D$119,'4.  2011-2014 LRAM'!$B411,'7.  Persistence Report'!X$114:X$119)</f>
        <v>0</v>
      </c>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v>650307.46</v>
      </c>
      <c r="E414" s="295">
        <f>SUMIF('7.  Persistence Report'!$D$68:$D$84,'4.  2011-2014 LRAM'!$B414,'7.  Persistence Report'!AU$68:AU$84)</f>
        <v>650307.45988600003</v>
      </c>
      <c r="F414" s="295">
        <f>SUMIF('7.  Persistence Report'!$D$68:$D$84,'4.  2011-2014 LRAM'!$B414,'7.  Persistence Report'!AV$68:AV$84)</f>
        <v>650307.45988600003</v>
      </c>
      <c r="G414" s="295">
        <f>SUMIF('7.  Persistence Report'!$D$68:$D$84,'4.  2011-2014 LRAM'!$B414,'7.  Persistence Report'!AW$68:AW$84)</f>
        <v>650307.45988600003</v>
      </c>
      <c r="H414" s="295">
        <f>SUMIF('7.  Persistence Report'!$D$68:$D$84,'4.  2011-2014 LRAM'!$B414,'7.  Persistence Report'!AX$68:AX$84)</f>
        <v>650307.45988600003</v>
      </c>
      <c r="I414" s="295">
        <f>SUMIF('7.  Persistence Report'!$D$68:$D$84,'4.  2011-2014 LRAM'!$B414,'7.  Persistence Report'!AY$68:AY$84)</f>
        <v>650307.45988600003</v>
      </c>
      <c r="J414" s="295">
        <f>SUMIF('7.  Persistence Report'!$D$68:$D$84,'4.  2011-2014 LRAM'!$B414,'7.  Persistence Report'!AZ$68:AZ$84)</f>
        <v>650307.45988600003</v>
      </c>
      <c r="K414" s="295">
        <f>SUMIF('7.  Persistence Report'!$D$68:$D$84,'4.  2011-2014 LRAM'!$B414,'7.  Persistence Report'!BA$68:BA$84)</f>
        <v>650307.45988600003</v>
      </c>
      <c r="L414" s="295">
        <f>SUMIF('7.  Persistence Report'!$D$68:$D$84,'4.  2011-2014 LRAM'!$B414,'7.  Persistence Report'!BB$68:BB$84)</f>
        <v>650307.45988600003</v>
      </c>
      <c r="M414" s="295">
        <f>SUMIF('7.  Persistence Report'!$D$68:$D$84,'4.  2011-2014 LRAM'!$B414,'7.  Persistence Report'!BC$68:BC$84)</f>
        <v>650307.45988600003</v>
      </c>
      <c r="N414" s="291"/>
      <c r="O414" s="295">
        <v>350.74700000000001</v>
      </c>
      <c r="P414" s="295">
        <f>SUMIF('7.  Persistence Report'!$D$68:$D$84,'4.  2011-2014 LRAM'!$B414,'7.  Persistence Report'!P$68:P$84)</f>
        <v>350.74676416899996</v>
      </c>
      <c r="Q414" s="295">
        <f>SUMIF('7.  Persistence Report'!$D$68:$D$84,'4.  2011-2014 LRAM'!$B414,'7.  Persistence Report'!Q$68:Q$84)</f>
        <v>350.74676416899996</v>
      </c>
      <c r="R414" s="295">
        <f>SUMIF('7.  Persistence Report'!$D$68:$D$84,'4.  2011-2014 LRAM'!$B414,'7.  Persistence Report'!R$68:R$84)</f>
        <v>350.74676416899996</v>
      </c>
      <c r="S414" s="295">
        <f>SUMIF('7.  Persistence Report'!$D$68:$D$84,'4.  2011-2014 LRAM'!$B414,'7.  Persistence Report'!S$68:S$84)</f>
        <v>350.74676416899996</v>
      </c>
      <c r="T414" s="295">
        <f>SUMIF('7.  Persistence Report'!$D$68:$D$84,'4.  2011-2014 LRAM'!$B414,'7.  Persistence Report'!T$68:T$84)</f>
        <v>350.74676416899996</v>
      </c>
      <c r="U414" s="295">
        <f>SUMIF('7.  Persistence Report'!$D$68:$D$84,'4.  2011-2014 LRAM'!$B414,'7.  Persistence Report'!U$68:U$84)</f>
        <v>350.74676416899996</v>
      </c>
      <c r="V414" s="295">
        <f>SUMIF('7.  Persistence Report'!$D$68:$D$84,'4.  2011-2014 LRAM'!$B414,'7.  Persistence Report'!V$68:V$84)</f>
        <v>350.74676416899996</v>
      </c>
      <c r="W414" s="295">
        <f>SUMIF('7.  Persistence Report'!$D$68:$D$84,'4.  2011-2014 LRAM'!$B414,'7.  Persistence Report'!W$68:W$84)</f>
        <v>350.74676416899996</v>
      </c>
      <c r="X414" s="295">
        <f>SUMIF('7.  Persistence Report'!$D$68:$D$84,'4.  2011-2014 LRAM'!$B414,'7.  Persistence Report'!X$68:X$84)</f>
        <v>350.74676416899996</v>
      </c>
      <c r="Y414" s="470">
        <v>1</v>
      </c>
      <c r="Z414" s="410"/>
      <c r="AA414" s="410"/>
      <c r="AB414" s="410"/>
      <c r="AC414" s="410"/>
      <c r="AD414" s="410"/>
      <c r="AE414" s="410"/>
      <c r="AF414" s="410"/>
      <c r="AG414" s="410"/>
      <c r="AH414" s="410"/>
      <c r="AI414" s="410"/>
      <c r="AJ414" s="410"/>
      <c r="AK414" s="410"/>
      <c r="AL414" s="410"/>
      <c r="AM414" s="296">
        <f>SUM(Y414:AL414)</f>
        <v>1</v>
      </c>
    </row>
    <row r="415" spans="1:40" ht="15" hidden="1" outlineLevel="1">
      <c r="B415" s="294" t="s">
        <v>259</v>
      </c>
      <c r="C415" s="291" t="s">
        <v>163</v>
      </c>
      <c r="D415" s="295">
        <v>0</v>
      </c>
      <c r="E415" s="295">
        <f>SUMIF('7.  Persistence Report'!$D$114:$D$119,'4.  2011-2014 LRAM'!$B414,'7.  Persistence Report'!AU$114:AU$119)</f>
        <v>0</v>
      </c>
      <c r="F415" s="295">
        <f>SUMIF('7.  Persistence Report'!$D$114:$D$119,'4.  2011-2014 LRAM'!$B414,'7.  Persistence Report'!AV$114:AV$119)</f>
        <v>0</v>
      </c>
      <c r="G415" s="295">
        <f>SUMIF('7.  Persistence Report'!$D$114:$D$119,'4.  2011-2014 LRAM'!$B414,'7.  Persistence Report'!AW$114:AW$119)</f>
        <v>0</v>
      </c>
      <c r="H415" s="295">
        <f>SUMIF('7.  Persistence Report'!$D$114:$D$119,'4.  2011-2014 LRAM'!$B414,'7.  Persistence Report'!AX$114:AX$119)</f>
        <v>0</v>
      </c>
      <c r="I415" s="295">
        <f>SUMIF('7.  Persistence Report'!$D$114:$D$119,'4.  2011-2014 LRAM'!$B414,'7.  Persistence Report'!AY$114:AY$119)</f>
        <v>0</v>
      </c>
      <c r="J415" s="295">
        <f>SUMIF('7.  Persistence Report'!$D$114:$D$119,'4.  2011-2014 LRAM'!$B414,'7.  Persistence Report'!AZ$114:AZ$119)</f>
        <v>0</v>
      </c>
      <c r="K415" s="295">
        <f>SUMIF('7.  Persistence Report'!$D$114:$D$119,'4.  2011-2014 LRAM'!$B414,'7.  Persistence Report'!BA$114:BA$119)</f>
        <v>0</v>
      </c>
      <c r="L415" s="295">
        <f>SUMIF('7.  Persistence Report'!$D$114:$D$119,'4.  2011-2014 LRAM'!$B414,'7.  Persistence Report'!BB$114:BB$119)</f>
        <v>0</v>
      </c>
      <c r="M415" s="295">
        <f>SUMIF('7.  Persistence Report'!$D$114:$D$119,'4.  2011-2014 LRAM'!$B414,'7.  Persistence Report'!BC$114:BC$119)</f>
        <v>0</v>
      </c>
      <c r="N415" s="468"/>
      <c r="O415" s="295">
        <v>0</v>
      </c>
      <c r="P415" s="295">
        <f>SUMIF('7.  Persistence Report'!$D$114:$D$119,'4.  2011-2014 LRAM'!$B414,'7.  Persistence Report'!P$114:P$119)</f>
        <v>0</v>
      </c>
      <c r="Q415" s="295">
        <f>SUMIF('7.  Persistence Report'!$D$114:$D$119,'4.  2011-2014 LRAM'!$B414,'7.  Persistence Report'!Q$114:Q$119)</f>
        <v>0</v>
      </c>
      <c r="R415" s="295">
        <f>SUMIF('7.  Persistence Report'!$D$114:$D$119,'4.  2011-2014 LRAM'!$B414,'7.  Persistence Report'!R$114:R$119)</f>
        <v>0</v>
      </c>
      <c r="S415" s="295">
        <f>SUMIF('7.  Persistence Report'!$D$114:$D$119,'4.  2011-2014 LRAM'!$B414,'7.  Persistence Report'!S$114:S$119)</f>
        <v>0</v>
      </c>
      <c r="T415" s="295">
        <f>SUMIF('7.  Persistence Report'!$D$114:$D$119,'4.  2011-2014 LRAM'!$B414,'7.  Persistence Report'!T$114:T$119)</f>
        <v>0</v>
      </c>
      <c r="U415" s="295">
        <f>SUMIF('7.  Persistence Report'!$D$114:$D$119,'4.  2011-2014 LRAM'!$B414,'7.  Persistence Report'!U$114:U$119)</f>
        <v>0</v>
      </c>
      <c r="V415" s="295">
        <f>SUMIF('7.  Persistence Report'!$D$114:$D$119,'4.  2011-2014 LRAM'!$B414,'7.  Persistence Report'!V$114:V$119)</f>
        <v>0</v>
      </c>
      <c r="W415" s="295">
        <f>SUMIF('7.  Persistence Report'!$D$114:$D$119,'4.  2011-2014 LRAM'!$B414,'7.  Persistence Report'!W$114:W$119)</f>
        <v>0</v>
      </c>
      <c r="X415" s="295">
        <f>SUMIF('7.  Persistence Report'!$D$114:$D$119,'4.  2011-2014 LRAM'!$B414,'7.  Persistence Report'!X$114:X$119)</f>
        <v>0</v>
      </c>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v>271895.087</v>
      </c>
      <c r="E417" s="295">
        <f>SUMIF('7.  Persistence Report'!$D$68:$D$84,'4.  2011-2014 LRAM'!$B417,'7.  Persistence Report'!AU$68:AU$84)</f>
        <v>253776.5809</v>
      </c>
      <c r="F417" s="295">
        <f>SUMIF('7.  Persistence Report'!$D$68:$D$84,'4.  2011-2014 LRAM'!$B417,'7.  Persistence Report'!AV$68:AV$84)</f>
        <v>244737.0901</v>
      </c>
      <c r="G417" s="295">
        <f>SUMIF('7.  Persistence Report'!$D$68:$D$84,'4.  2011-2014 LRAM'!$B417,'7.  Persistence Report'!AW$68:AW$84)</f>
        <v>244737.0901</v>
      </c>
      <c r="H417" s="295">
        <f>SUMIF('7.  Persistence Report'!$D$68:$D$84,'4.  2011-2014 LRAM'!$B417,'7.  Persistence Report'!AX$68:AX$84)</f>
        <v>244737.0901</v>
      </c>
      <c r="I417" s="295">
        <f>SUMIF('7.  Persistence Report'!$D$68:$D$84,'4.  2011-2014 LRAM'!$B417,'7.  Persistence Report'!AY$68:AY$84)</f>
        <v>244737.0901</v>
      </c>
      <c r="J417" s="295">
        <f>SUMIF('7.  Persistence Report'!$D$68:$D$84,'4.  2011-2014 LRAM'!$B417,'7.  Persistence Report'!AZ$68:AZ$84)</f>
        <v>244737.0901</v>
      </c>
      <c r="K417" s="295">
        <f>SUMIF('7.  Persistence Report'!$D$68:$D$84,'4.  2011-2014 LRAM'!$B417,'7.  Persistence Report'!BA$68:BA$84)</f>
        <v>232233.72630000001</v>
      </c>
      <c r="L417" s="295">
        <f>SUMIF('7.  Persistence Report'!$D$68:$D$84,'4.  2011-2014 LRAM'!$B417,'7.  Persistence Report'!BB$68:BB$84)</f>
        <v>232233.72630000001</v>
      </c>
      <c r="M417" s="295">
        <f>SUMIF('7.  Persistence Report'!$D$68:$D$84,'4.  2011-2014 LRAM'!$B417,'7.  Persistence Report'!BC$68:BC$84)</f>
        <v>199389.5717</v>
      </c>
      <c r="N417" s="291"/>
      <c r="O417" s="295">
        <v>20.407</v>
      </c>
      <c r="P417" s="295">
        <f>SUMIF('7.  Persistence Report'!$D$68:$D$84,'4.  2011-2014 LRAM'!$B417,'7.  Persistence Report'!P$68:P$84)</f>
        <v>19.23192517</v>
      </c>
      <c r="Q417" s="295">
        <f>SUMIF('7.  Persistence Report'!$D$68:$D$84,'4.  2011-2014 LRAM'!$B417,'7.  Persistence Report'!Q$68:Q$84)</f>
        <v>18.647351149999999</v>
      </c>
      <c r="R417" s="295">
        <f>SUMIF('7.  Persistence Report'!$D$68:$D$84,'4.  2011-2014 LRAM'!$B417,'7.  Persistence Report'!R$68:R$84)</f>
        <v>18.647351149999999</v>
      </c>
      <c r="S417" s="295">
        <f>SUMIF('7.  Persistence Report'!$D$68:$D$84,'4.  2011-2014 LRAM'!$B417,'7.  Persistence Report'!S$68:S$84)</f>
        <v>18.647351149999999</v>
      </c>
      <c r="T417" s="295">
        <f>SUMIF('7.  Persistence Report'!$D$68:$D$84,'4.  2011-2014 LRAM'!$B417,'7.  Persistence Report'!T$68:T$84)</f>
        <v>18.647351149999999</v>
      </c>
      <c r="U417" s="295">
        <f>SUMIF('7.  Persistence Report'!$D$68:$D$84,'4.  2011-2014 LRAM'!$B417,'7.  Persistence Report'!U$68:U$84)</f>
        <v>18.647351149999999</v>
      </c>
      <c r="V417" s="295">
        <f>SUMIF('7.  Persistence Report'!$D$68:$D$84,'4.  2011-2014 LRAM'!$B417,'7.  Persistence Report'!V$68:V$84)</f>
        <v>17.839738910000001</v>
      </c>
      <c r="W417" s="295">
        <f>SUMIF('7.  Persistence Report'!$D$68:$D$84,'4.  2011-2014 LRAM'!$B417,'7.  Persistence Report'!W$68:W$84)</f>
        <v>17.839738910000001</v>
      </c>
      <c r="X417" s="295">
        <f>SUMIF('7.  Persistence Report'!$D$68:$D$84,'4.  2011-2014 LRAM'!$B417,'7.  Persistence Report'!X$68:X$84)</f>
        <v>15.78044873</v>
      </c>
      <c r="Y417" s="470">
        <v>1</v>
      </c>
      <c r="Z417" s="410"/>
      <c r="AA417" s="410"/>
      <c r="AB417" s="410"/>
      <c r="AC417" s="410"/>
      <c r="AD417" s="410"/>
      <c r="AE417" s="410"/>
      <c r="AF417" s="410"/>
      <c r="AG417" s="410"/>
      <c r="AH417" s="410"/>
      <c r="AI417" s="410"/>
      <c r="AJ417" s="410"/>
      <c r="AK417" s="410"/>
      <c r="AL417" s="410"/>
      <c r="AM417" s="296">
        <f>SUM(Y417:AL417)</f>
        <v>1</v>
      </c>
    </row>
    <row r="418" spans="1:39" ht="15" hidden="1" outlineLevel="1">
      <c r="B418" s="294" t="s">
        <v>259</v>
      </c>
      <c r="C418" s="291" t="s">
        <v>163</v>
      </c>
      <c r="D418" s="295">
        <v>0</v>
      </c>
      <c r="E418" s="295">
        <f>SUMIF('7.  Persistence Report'!$D$114:$D$119,'4.  2011-2014 LRAM'!$B417,'7.  Persistence Report'!AU$114:AU$119)</f>
        <v>0</v>
      </c>
      <c r="F418" s="295">
        <f>SUMIF('7.  Persistence Report'!$D$114:$D$119,'4.  2011-2014 LRAM'!$B417,'7.  Persistence Report'!AV$114:AV$119)</f>
        <v>0</v>
      </c>
      <c r="G418" s="295">
        <f>SUMIF('7.  Persistence Report'!$D$114:$D$119,'4.  2011-2014 LRAM'!$B417,'7.  Persistence Report'!AW$114:AW$119)</f>
        <v>0</v>
      </c>
      <c r="H418" s="295">
        <f>SUMIF('7.  Persistence Report'!$D$114:$D$119,'4.  2011-2014 LRAM'!$B417,'7.  Persistence Report'!AX$114:AX$119)</f>
        <v>0</v>
      </c>
      <c r="I418" s="295">
        <f>SUMIF('7.  Persistence Report'!$D$114:$D$119,'4.  2011-2014 LRAM'!$B417,'7.  Persistence Report'!AY$114:AY$119)</f>
        <v>0</v>
      </c>
      <c r="J418" s="295">
        <f>SUMIF('7.  Persistence Report'!$D$114:$D$119,'4.  2011-2014 LRAM'!$B417,'7.  Persistence Report'!AZ$114:AZ$119)</f>
        <v>0</v>
      </c>
      <c r="K418" s="295">
        <f>SUMIF('7.  Persistence Report'!$D$114:$D$119,'4.  2011-2014 LRAM'!$B417,'7.  Persistence Report'!BA$114:BA$119)</f>
        <v>0</v>
      </c>
      <c r="L418" s="295">
        <f>SUMIF('7.  Persistence Report'!$D$114:$D$119,'4.  2011-2014 LRAM'!$B417,'7.  Persistence Report'!BB$114:BB$119)</f>
        <v>0</v>
      </c>
      <c r="M418" s="295">
        <f>SUMIF('7.  Persistence Report'!$D$114:$D$119,'4.  2011-2014 LRAM'!$B417,'7.  Persistence Report'!BC$114:BC$119)</f>
        <v>0</v>
      </c>
      <c r="N418" s="468"/>
      <c r="O418" s="295">
        <v>0</v>
      </c>
      <c r="P418" s="295">
        <f>SUMIF('7.  Persistence Report'!$D$114:$D$119,'4.  2011-2014 LRAM'!$B417,'7.  Persistence Report'!P$114:P$119)</f>
        <v>0</v>
      </c>
      <c r="Q418" s="295">
        <f>SUMIF('7.  Persistence Report'!$D$114:$D$119,'4.  2011-2014 LRAM'!$B417,'7.  Persistence Report'!Q$114:Q$119)</f>
        <v>0</v>
      </c>
      <c r="R418" s="295">
        <f>SUMIF('7.  Persistence Report'!$D$114:$D$119,'4.  2011-2014 LRAM'!$B417,'7.  Persistence Report'!R$114:R$119)</f>
        <v>0</v>
      </c>
      <c r="S418" s="295">
        <f>SUMIF('7.  Persistence Report'!$D$114:$D$119,'4.  2011-2014 LRAM'!$B417,'7.  Persistence Report'!S$114:S$119)</f>
        <v>0</v>
      </c>
      <c r="T418" s="295">
        <f>SUMIF('7.  Persistence Report'!$D$114:$D$119,'4.  2011-2014 LRAM'!$B417,'7.  Persistence Report'!T$114:T$119)</f>
        <v>0</v>
      </c>
      <c r="U418" s="295">
        <f>SUMIF('7.  Persistence Report'!$D$114:$D$119,'4.  2011-2014 LRAM'!$B417,'7.  Persistence Report'!U$114:U$119)</f>
        <v>0</v>
      </c>
      <c r="V418" s="295">
        <f>SUMIF('7.  Persistence Report'!$D$114:$D$119,'4.  2011-2014 LRAM'!$B417,'7.  Persistence Report'!V$114:V$119)</f>
        <v>0</v>
      </c>
      <c r="W418" s="295">
        <f>SUMIF('7.  Persistence Report'!$D$114:$D$119,'4.  2011-2014 LRAM'!$B417,'7.  Persistence Report'!W$114:W$119)</f>
        <v>0</v>
      </c>
      <c r="X418" s="295">
        <f>SUMIF('7.  Persistence Report'!$D$114:$D$119,'4.  2011-2014 LRAM'!$B417,'7.  Persistence Report'!X$114:X$119)</f>
        <v>0</v>
      </c>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v>1104067.862</v>
      </c>
      <c r="E420" s="295">
        <f>SUMIF('7.  Persistence Report'!$D$68:$D$84,'4.  2011-2014 LRAM'!$B420,'7.  Persistence Report'!AU$68:AU$84)</f>
        <v>957767.20759999997</v>
      </c>
      <c r="F420" s="295">
        <f>SUMIF('7.  Persistence Report'!$D$68:$D$84,'4.  2011-2014 LRAM'!$B420,'7.  Persistence Report'!AV$68:AV$84)</f>
        <v>881523.40720000002</v>
      </c>
      <c r="G420" s="295">
        <f>SUMIF('7.  Persistence Report'!$D$68:$D$84,'4.  2011-2014 LRAM'!$B420,'7.  Persistence Report'!AW$68:AW$84)</f>
        <v>881523.40720000002</v>
      </c>
      <c r="H420" s="295">
        <f>SUMIF('7.  Persistence Report'!$D$68:$D$84,'4.  2011-2014 LRAM'!$B420,'7.  Persistence Report'!AX$68:AX$84)</f>
        <v>881523.40720000002</v>
      </c>
      <c r="I420" s="295">
        <f>SUMIF('7.  Persistence Report'!$D$68:$D$84,'4.  2011-2014 LRAM'!$B420,'7.  Persistence Report'!AY$68:AY$84)</f>
        <v>881523.40720000002</v>
      </c>
      <c r="J420" s="295">
        <f>SUMIF('7.  Persistence Report'!$D$68:$D$84,'4.  2011-2014 LRAM'!$B420,'7.  Persistence Report'!AZ$68:AZ$84)</f>
        <v>881523.40720000002</v>
      </c>
      <c r="K420" s="295">
        <f>SUMIF('7.  Persistence Report'!$D$68:$D$84,'4.  2011-2014 LRAM'!$B420,'7.  Persistence Report'!BA$68:BA$84)</f>
        <v>881141.54460000002</v>
      </c>
      <c r="L420" s="295">
        <f>SUMIF('7.  Persistence Report'!$D$68:$D$84,'4.  2011-2014 LRAM'!$B420,'7.  Persistence Report'!BB$68:BB$84)</f>
        <v>881141.54460000002</v>
      </c>
      <c r="M420" s="295">
        <f>SUMIF('7.  Persistence Report'!$D$68:$D$84,'4.  2011-2014 LRAM'!$B420,'7.  Persistence Report'!BC$68:BC$84)</f>
        <v>819510.58979999996</v>
      </c>
      <c r="N420" s="291"/>
      <c r="O420" s="295">
        <v>72.256</v>
      </c>
      <c r="P420" s="295">
        <f>SUMIF('7.  Persistence Report'!$D$68:$D$84,'4.  2011-2014 LRAM'!$B420,'7.  Persistence Report'!P$68:P$84)</f>
        <v>63.071686800000002</v>
      </c>
      <c r="Q420" s="295">
        <f>SUMIF('7.  Persistence Report'!$D$68:$D$84,'4.  2011-2014 LRAM'!$B420,'7.  Persistence Report'!Q$68:Q$84)</f>
        <v>58.285306939999998</v>
      </c>
      <c r="R420" s="295">
        <f>SUMIF('7.  Persistence Report'!$D$68:$D$84,'4.  2011-2014 LRAM'!$B420,'7.  Persistence Report'!R$68:R$84)</f>
        <v>58.285306939999998</v>
      </c>
      <c r="S420" s="295">
        <f>SUMIF('7.  Persistence Report'!$D$68:$D$84,'4.  2011-2014 LRAM'!$B420,'7.  Persistence Report'!S$68:S$84)</f>
        <v>58.285306939999998</v>
      </c>
      <c r="T420" s="295">
        <f>SUMIF('7.  Persistence Report'!$D$68:$D$84,'4.  2011-2014 LRAM'!$B420,'7.  Persistence Report'!T$68:T$84)</f>
        <v>58.285306939999998</v>
      </c>
      <c r="U420" s="295">
        <f>SUMIF('7.  Persistence Report'!$D$68:$D$84,'4.  2011-2014 LRAM'!$B420,'7.  Persistence Report'!U$68:U$84)</f>
        <v>58.285306939999998</v>
      </c>
      <c r="V420" s="295">
        <f>SUMIF('7.  Persistence Report'!$D$68:$D$84,'4.  2011-2014 LRAM'!$B420,'7.  Persistence Report'!V$68:V$84)</f>
        <v>58.241715319999997</v>
      </c>
      <c r="W420" s="295">
        <f>SUMIF('7.  Persistence Report'!$D$68:$D$84,'4.  2011-2014 LRAM'!$B420,'7.  Persistence Report'!W$68:W$84)</f>
        <v>58.241715319999997</v>
      </c>
      <c r="X420" s="295">
        <f>SUMIF('7.  Persistence Report'!$D$68:$D$84,'4.  2011-2014 LRAM'!$B420,'7.  Persistence Report'!X$68:X$84)</f>
        <v>54.37269044</v>
      </c>
      <c r="Y420" s="470">
        <v>1</v>
      </c>
      <c r="Z420" s="410"/>
      <c r="AA420" s="410"/>
      <c r="AB420" s="410"/>
      <c r="AC420" s="410"/>
      <c r="AD420" s="410"/>
      <c r="AE420" s="410"/>
      <c r="AF420" s="410"/>
      <c r="AG420" s="410"/>
      <c r="AH420" s="410"/>
      <c r="AI420" s="410"/>
      <c r="AJ420" s="410"/>
      <c r="AK420" s="410"/>
      <c r="AL420" s="410"/>
      <c r="AM420" s="296">
        <f>SUM(Y420:AL420)</f>
        <v>1</v>
      </c>
    </row>
    <row r="421" spans="1:39" ht="15" hidden="1" outlineLevel="1">
      <c r="B421" s="294" t="s">
        <v>259</v>
      </c>
      <c r="C421" s="291" t="s">
        <v>163</v>
      </c>
      <c r="D421" s="295">
        <v>0</v>
      </c>
      <c r="E421" s="295">
        <f>SUMIF('7.  Persistence Report'!$D$114:$D$119,'4.  2011-2014 LRAM'!$B420,'7.  Persistence Report'!AU$114:AU$119)</f>
        <v>0</v>
      </c>
      <c r="F421" s="295">
        <f>SUMIF('7.  Persistence Report'!$D$114:$D$119,'4.  2011-2014 LRAM'!$B420,'7.  Persistence Report'!AV$114:AV$119)</f>
        <v>0</v>
      </c>
      <c r="G421" s="295">
        <f>SUMIF('7.  Persistence Report'!$D$114:$D$119,'4.  2011-2014 LRAM'!$B420,'7.  Persistence Report'!AW$114:AW$119)</f>
        <v>0</v>
      </c>
      <c r="H421" s="295">
        <f>SUMIF('7.  Persistence Report'!$D$114:$D$119,'4.  2011-2014 LRAM'!$B420,'7.  Persistence Report'!AX$114:AX$119)</f>
        <v>0</v>
      </c>
      <c r="I421" s="295">
        <f>SUMIF('7.  Persistence Report'!$D$114:$D$119,'4.  2011-2014 LRAM'!$B420,'7.  Persistence Report'!AY$114:AY$119)</f>
        <v>0</v>
      </c>
      <c r="J421" s="295">
        <f>SUMIF('7.  Persistence Report'!$D$114:$D$119,'4.  2011-2014 LRAM'!$B420,'7.  Persistence Report'!AZ$114:AZ$119)</f>
        <v>0</v>
      </c>
      <c r="K421" s="295">
        <f>SUMIF('7.  Persistence Report'!$D$114:$D$119,'4.  2011-2014 LRAM'!$B420,'7.  Persistence Report'!BA$114:BA$119)</f>
        <v>0</v>
      </c>
      <c r="L421" s="295">
        <f>SUMIF('7.  Persistence Report'!$D$114:$D$119,'4.  2011-2014 LRAM'!$B420,'7.  Persistence Report'!BB$114:BB$119)</f>
        <v>0</v>
      </c>
      <c r="M421" s="295">
        <f>SUMIF('7.  Persistence Report'!$D$114:$D$119,'4.  2011-2014 LRAM'!$B420,'7.  Persistence Report'!BC$114:BC$119)</f>
        <v>0</v>
      </c>
      <c r="N421" s="468"/>
      <c r="O421" s="295">
        <v>0</v>
      </c>
      <c r="P421" s="295">
        <f>SUMIF('7.  Persistence Report'!$D$114:$D$119,'4.  2011-2014 LRAM'!$B420,'7.  Persistence Report'!P$114:P$119)</f>
        <v>0</v>
      </c>
      <c r="Q421" s="295">
        <f>SUMIF('7.  Persistence Report'!$D$114:$D$119,'4.  2011-2014 LRAM'!$B420,'7.  Persistence Report'!Q$114:Q$119)</f>
        <v>0</v>
      </c>
      <c r="R421" s="295">
        <f>SUMIF('7.  Persistence Report'!$D$114:$D$119,'4.  2011-2014 LRAM'!$B420,'7.  Persistence Report'!R$114:R$119)</f>
        <v>0</v>
      </c>
      <c r="S421" s="295">
        <f>SUMIF('7.  Persistence Report'!$D$114:$D$119,'4.  2011-2014 LRAM'!$B420,'7.  Persistence Report'!S$114:S$119)</f>
        <v>0</v>
      </c>
      <c r="T421" s="295">
        <f>SUMIF('7.  Persistence Report'!$D$114:$D$119,'4.  2011-2014 LRAM'!$B420,'7.  Persistence Report'!T$114:T$119)</f>
        <v>0</v>
      </c>
      <c r="U421" s="295">
        <f>SUMIF('7.  Persistence Report'!$D$114:$D$119,'4.  2011-2014 LRAM'!$B420,'7.  Persistence Report'!U$114:U$119)</f>
        <v>0</v>
      </c>
      <c r="V421" s="295">
        <f>SUMIF('7.  Persistence Report'!$D$114:$D$119,'4.  2011-2014 LRAM'!$B420,'7.  Persistence Report'!V$114:V$119)</f>
        <v>0</v>
      </c>
      <c r="W421" s="295">
        <f>SUMIF('7.  Persistence Report'!$D$114:$D$119,'4.  2011-2014 LRAM'!$B420,'7.  Persistence Report'!W$114:W$119)</f>
        <v>0</v>
      </c>
      <c r="X421" s="295">
        <f>SUMIF('7.  Persistence Report'!$D$114:$D$119,'4.  2011-2014 LRAM'!$B420,'7.  Persistence Report'!X$114:X$119)</f>
        <v>0</v>
      </c>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v>0</v>
      </c>
      <c r="E423" s="295">
        <f>SUMIF('7.  Persistence Report'!$D$68:$D$84,'4.  2011-2014 LRAM'!$B423,'7.  Persistence Report'!AU$68:AU$84)</f>
        <v>0</v>
      </c>
      <c r="F423" s="295">
        <f>SUMIF('7.  Persistence Report'!$D$68:$D$84,'4.  2011-2014 LRAM'!$B423,'7.  Persistence Report'!AV$68:AV$84)</f>
        <v>0</v>
      </c>
      <c r="G423" s="295">
        <f>SUMIF('7.  Persistence Report'!$D$68:$D$84,'4.  2011-2014 LRAM'!$B423,'7.  Persistence Report'!AW$68:AW$84)</f>
        <v>0</v>
      </c>
      <c r="H423" s="295">
        <f>SUMIF('7.  Persistence Report'!$D$68:$D$84,'4.  2011-2014 LRAM'!$B423,'7.  Persistence Report'!AX$68:AX$84)</f>
        <v>0</v>
      </c>
      <c r="I423" s="295">
        <f>SUMIF('7.  Persistence Report'!$D$68:$D$84,'4.  2011-2014 LRAM'!$B423,'7.  Persistence Report'!AY$68:AY$84)</f>
        <v>0</v>
      </c>
      <c r="J423" s="295">
        <f>SUMIF('7.  Persistence Report'!$D$68:$D$84,'4.  2011-2014 LRAM'!$B423,'7.  Persistence Report'!AZ$68:AZ$84)</f>
        <v>0</v>
      </c>
      <c r="K423" s="295">
        <f>SUMIF('7.  Persistence Report'!$D$68:$D$84,'4.  2011-2014 LRAM'!$B423,'7.  Persistence Report'!BA$68:BA$84)</f>
        <v>0</v>
      </c>
      <c r="L423" s="295">
        <f>SUMIF('7.  Persistence Report'!$D$68:$D$84,'4.  2011-2014 LRAM'!$B423,'7.  Persistence Report'!BB$68:BB$84)</f>
        <v>0</v>
      </c>
      <c r="M423" s="295">
        <f>SUMIF('7.  Persistence Report'!$D$68:$D$84,'4.  2011-2014 LRAM'!$B423,'7.  Persistence Report'!BC$68:BC$84)</f>
        <v>0</v>
      </c>
      <c r="N423" s="291"/>
      <c r="O423" s="295">
        <v>0</v>
      </c>
      <c r="P423" s="295">
        <f>SUMIF('7.  Persistence Report'!$D$68:$D$84,'4.  2011-2014 LRAM'!$B423,'7.  Persistence Report'!P$68:P$84)</f>
        <v>0</v>
      </c>
      <c r="Q423" s="295">
        <f>SUMIF('7.  Persistence Report'!$D$68:$D$84,'4.  2011-2014 LRAM'!$B423,'7.  Persistence Report'!Q$68:Q$84)</f>
        <v>0</v>
      </c>
      <c r="R423" s="295">
        <f>SUMIF('7.  Persistence Report'!$D$68:$D$84,'4.  2011-2014 LRAM'!$B423,'7.  Persistence Report'!R$68:R$84)</f>
        <v>0</v>
      </c>
      <c r="S423" s="295">
        <f>SUMIF('7.  Persistence Report'!$D$68:$D$84,'4.  2011-2014 LRAM'!$B423,'7.  Persistence Report'!S$68:S$84)</f>
        <v>0</v>
      </c>
      <c r="T423" s="295">
        <f>SUMIF('7.  Persistence Report'!$D$68:$D$84,'4.  2011-2014 LRAM'!$B423,'7.  Persistence Report'!T$68:T$84)</f>
        <v>0</v>
      </c>
      <c r="U423" s="295">
        <f>SUMIF('7.  Persistence Report'!$D$68:$D$84,'4.  2011-2014 LRAM'!$B423,'7.  Persistence Report'!U$68:U$84)</f>
        <v>0</v>
      </c>
      <c r="V423" s="295">
        <f>SUMIF('7.  Persistence Report'!$D$68:$D$84,'4.  2011-2014 LRAM'!$B423,'7.  Persistence Report'!V$68:V$84)</f>
        <v>0</v>
      </c>
      <c r="W423" s="295">
        <f>SUMIF('7.  Persistence Report'!$D$68:$D$84,'4.  2011-2014 LRAM'!$B423,'7.  Persistence Report'!W$68:W$84)</f>
        <v>0</v>
      </c>
      <c r="X423" s="295">
        <f>SUMIF('7.  Persistence Report'!$D$68:$D$84,'4.  2011-2014 LRAM'!$B423,'7.  Persistence Report'!X$68:X$84)</f>
        <v>0</v>
      </c>
      <c r="Y423" s="410">
        <v>1</v>
      </c>
      <c r="Z423" s="410"/>
      <c r="AA423" s="410"/>
      <c r="AB423" s="410"/>
      <c r="AC423" s="410"/>
      <c r="AD423" s="410"/>
      <c r="AE423" s="410"/>
      <c r="AF423" s="410"/>
      <c r="AG423" s="410"/>
      <c r="AH423" s="410"/>
      <c r="AI423" s="410"/>
      <c r="AJ423" s="410"/>
      <c r="AK423" s="410"/>
      <c r="AL423" s="410"/>
      <c r="AM423" s="296">
        <f>SUM(Y423:AL423)</f>
        <v>1</v>
      </c>
    </row>
    <row r="424" spans="1:39" ht="15" hidden="1" outlineLevel="1">
      <c r="B424" s="294" t="s">
        <v>259</v>
      </c>
      <c r="C424" s="291" t="s">
        <v>163</v>
      </c>
      <c r="D424" s="295">
        <v>0</v>
      </c>
      <c r="E424" s="295">
        <f>SUMIF('7.  Persistence Report'!$D$114:$D$119,'4.  2011-2014 LRAM'!$B423,'7.  Persistence Report'!AU$114:AU$119)</f>
        <v>0</v>
      </c>
      <c r="F424" s="295">
        <f>SUMIF('7.  Persistence Report'!$D$114:$D$119,'4.  2011-2014 LRAM'!$B423,'7.  Persistence Report'!AV$114:AV$119)</f>
        <v>0</v>
      </c>
      <c r="G424" s="295">
        <f>SUMIF('7.  Persistence Report'!$D$114:$D$119,'4.  2011-2014 LRAM'!$B423,'7.  Persistence Report'!AW$114:AW$119)</f>
        <v>0</v>
      </c>
      <c r="H424" s="295">
        <f>SUMIF('7.  Persistence Report'!$D$114:$D$119,'4.  2011-2014 LRAM'!$B423,'7.  Persistence Report'!AX$114:AX$119)</f>
        <v>0</v>
      </c>
      <c r="I424" s="295">
        <f>SUMIF('7.  Persistence Report'!$D$114:$D$119,'4.  2011-2014 LRAM'!$B423,'7.  Persistence Report'!AY$114:AY$119)</f>
        <v>0</v>
      </c>
      <c r="J424" s="295">
        <f>SUMIF('7.  Persistence Report'!$D$114:$D$119,'4.  2011-2014 LRAM'!$B423,'7.  Persistence Report'!AZ$114:AZ$119)</f>
        <v>0</v>
      </c>
      <c r="K424" s="295">
        <f>SUMIF('7.  Persistence Report'!$D$114:$D$119,'4.  2011-2014 LRAM'!$B423,'7.  Persistence Report'!BA$114:BA$119)</f>
        <v>0</v>
      </c>
      <c r="L424" s="295">
        <f>SUMIF('7.  Persistence Report'!$D$114:$D$119,'4.  2011-2014 LRAM'!$B423,'7.  Persistence Report'!BB$114:BB$119)</f>
        <v>0</v>
      </c>
      <c r="M424" s="295">
        <f>SUMIF('7.  Persistence Report'!$D$114:$D$119,'4.  2011-2014 LRAM'!$B423,'7.  Persistence Report'!BC$114:BC$119)</f>
        <v>0</v>
      </c>
      <c r="N424" s="468"/>
      <c r="O424" s="295">
        <v>0</v>
      </c>
      <c r="P424" s="295">
        <f>SUMIF('7.  Persistence Report'!$D$114:$D$119,'4.  2011-2014 LRAM'!$B423,'7.  Persistence Report'!P$114:P$119)</f>
        <v>0</v>
      </c>
      <c r="Q424" s="295">
        <f>SUMIF('7.  Persistence Report'!$D$114:$D$119,'4.  2011-2014 LRAM'!$B423,'7.  Persistence Report'!Q$114:Q$119)</f>
        <v>0</v>
      </c>
      <c r="R424" s="295">
        <f>SUMIF('7.  Persistence Report'!$D$114:$D$119,'4.  2011-2014 LRAM'!$B423,'7.  Persistence Report'!R$114:R$119)</f>
        <v>0</v>
      </c>
      <c r="S424" s="295">
        <f>SUMIF('7.  Persistence Report'!$D$114:$D$119,'4.  2011-2014 LRAM'!$B423,'7.  Persistence Report'!S$114:S$119)</f>
        <v>0</v>
      </c>
      <c r="T424" s="295">
        <f>SUMIF('7.  Persistence Report'!$D$114:$D$119,'4.  2011-2014 LRAM'!$B423,'7.  Persistence Report'!T$114:T$119)</f>
        <v>0</v>
      </c>
      <c r="U424" s="295">
        <f>SUMIF('7.  Persistence Report'!$D$114:$D$119,'4.  2011-2014 LRAM'!$B423,'7.  Persistence Report'!U$114:U$119)</f>
        <v>0</v>
      </c>
      <c r="V424" s="295">
        <f>SUMIF('7.  Persistence Report'!$D$114:$D$119,'4.  2011-2014 LRAM'!$B423,'7.  Persistence Report'!V$114:V$119)</f>
        <v>0</v>
      </c>
      <c r="W424" s="295">
        <f>SUMIF('7.  Persistence Report'!$D$114:$D$119,'4.  2011-2014 LRAM'!$B423,'7.  Persistence Report'!W$114:W$119)</f>
        <v>0</v>
      </c>
      <c r="X424" s="295">
        <f>SUMIF('7.  Persistence Report'!$D$114:$D$119,'4.  2011-2014 LRAM'!$B423,'7.  Persistence Report'!X$114:X$119)</f>
        <v>0</v>
      </c>
      <c r="Y424" s="411">
        <f>Y423</f>
        <v>1</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v>0</v>
      </c>
      <c r="E426" s="295">
        <f>SUMIF('7.  Persistence Report'!$D$68:$D$84,'4.  2011-2014 LRAM'!$B426,'7.  Persistence Report'!AU$68:AU$84)</f>
        <v>0</v>
      </c>
      <c r="F426" s="295">
        <f>SUMIF('7.  Persistence Report'!$D$68:$D$84,'4.  2011-2014 LRAM'!$B426,'7.  Persistence Report'!AV$68:AV$84)</f>
        <v>0</v>
      </c>
      <c r="G426" s="295">
        <f>SUMIF('7.  Persistence Report'!$D$68:$D$84,'4.  2011-2014 LRAM'!$B426,'7.  Persistence Report'!AW$68:AW$84)</f>
        <v>0</v>
      </c>
      <c r="H426" s="295">
        <f>SUMIF('7.  Persistence Report'!$D$68:$D$84,'4.  2011-2014 LRAM'!$B426,'7.  Persistence Report'!AX$68:AX$84)</f>
        <v>0</v>
      </c>
      <c r="I426" s="295">
        <f>SUMIF('7.  Persistence Report'!$D$68:$D$84,'4.  2011-2014 LRAM'!$B426,'7.  Persistence Report'!AY$68:AY$84)</f>
        <v>0</v>
      </c>
      <c r="J426" s="295">
        <f>SUMIF('7.  Persistence Report'!$D$68:$D$84,'4.  2011-2014 LRAM'!$B426,'7.  Persistence Report'!AZ$68:AZ$84)</f>
        <v>0</v>
      </c>
      <c r="K426" s="295">
        <f>SUMIF('7.  Persistence Report'!$D$68:$D$84,'4.  2011-2014 LRAM'!$B426,'7.  Persistence Report'!BA$68:BA$84)</f>
        <v>0</v>
      </c>
      <c r="L426" s="295">
        <f>SUMIF('7.  Persistence Report'!$D$68:$D$84,'4.  2011-2014 LRAM'!$B426,'7.  Persistence Report'!BB$68:BB$84)</f>
        <v>0</v>
      </c>
      <c r="M426" s="295">
        <f>SUMIF('7.  Persistence Report'!$D$68:$D$84,'4.  2011-2014 LRAM'!$B426,'7.  Persistence Report'!BC$68:BC$84)</f>
        <v>0</v>
      </c>
      <c r="N426" s="291"/>
      <c r="O426" s="295">
        <v>251.488</v>
      </c>
      <c r="P426" s="295">
        <f>SUMIF('7.  Persistence Report'!$D$68:$D$84,'4.  2011-2014 LRAM'!$B426,'7.  Persistence Report'!P$68:P$84)</f>
        <v>0</v>
      </c>
      <c r="Q426" s="295">
        <f>SUMIF('7.  Persistence Report'!$D$68:$D$84,'4.  2011-2014 LRAM'!$B426,'7.  Persistence Report'!Q$68:Q$84)</f>
        <v>0</v>
      </c>
      <c r="R426" s="295">
        <f>SUMIF('7.  Persistence Report'!$D$68:$D$84,'4.  2011-2014 LRAM'!$B426,'7.  Persistence Report'!R$68:R$84)</f>
        <v>0</v>
      </c>
      <c r="S426" s="295">
        <f>SUMIF('7.  Persistence Report'!$D$68:$D$84,'4.  2011-2014 LRAM'!$B426,'7.  Persistence Report'!S$68:S$84)</f>
        <v>0</v>
      </c>
      <c r="T426" s="295">
        <f>SUMIF('7.  Persistence Report'!$D$68:$D$84,'4.  2011-2014 LRAM'!$B426,'7.  Persistence Report'!T$68:T$84)</f>
        <v>0</v>
      </c>
      <c r="U426" s="295">
        <f>SUMIF('7.  Persistence Report'!$D$68:$D$84,'4.  2011-2014 LRAM'!$B426,'7.  Persistence Report'!U$68:U$84)</f>
        <v>0</v>
      </c>
      <c r="V426" s="295">
        <f>SUMIF('7.  Persistence Report'!$D$68:$D$84,'4.  2011-2014 LRAM'!$B426,'7.  Persistence Report'!V$68:V$84)</f>
        <v>0</v>
      </c>
      <c r="W426" s="295">
        <f>SUMIF('7.  Persistence Report'!$D$68:$D$84,'4.  2011-2014 LRAM'!$B426,'7.  Persistence Report'!W$68:W$84)</f>
        <v>0</v>
      </c>
      <c r="X426" s="295">
        <f>SUMIF('7.  Persistence Report'!$D$68:$D$84,'4.  2011-2014 LRAM'!$B426,'7.  Persistence Report'!X$68:X$84)</f>
        <v>0</v>
      </c>
      <c r="Y426" s="410">
        <v>1</v>
      </c>
      <c r="Z426" s="410"/>
      <c r="AA426" s="410"/>
      <c r="AB426" s="410"/>
      <c r="AC426" s="410"/>
      <c r="AD426" s="410"/>
      <c r="AE426" s="410"/>
      <c r="AF426" s="410"/>
      <c r="AG426" s="410"/>
      <c r="AH426" s="410"/>
      <c r="AI426" s="410"/>
      <c r="AJ426" s="410"/>
      <c r="AK426" s="410"/>
      <c r="AL426" s="410"/>
      <c r="AM426" s="296">
        <f>SUM(Y426:AL426)</f>
        <v>1</v>
      </c>
    </row>
    <row r="427" spans="1:39" ht="15" hidden="1" outlineLevel="1">
      <c r="B427" s="294" t="s">
        <v>259</v>
      </c>
      <c r="C427" s="291" t="s">
        <v>163</v>
      </c>
      <c r="D427" s="295">
        <v>0</v>
      </c>
      <c r="E427" s="295">
        <f>SUMIF('7.  Persistence Report'!$D$114:$D$119,'4.  2011-2014 LRAM'!$B426,'7.  Persistence Report'!AU$114:AU$119)</f>
        <v>0</v>
      </c>
      <c r="F427" s="295">
        <f>SUMIF('7.  Persistence Report'!$D$114:$D$119,'4.  2011-2014 LRAM'!$B426,'7.  Persistence Report'!AV$114:AV$119)</f>
        <v>0</v>
      </c>
      <c r="G427" s="295">
        <f>SUMIF('7.  Persistence Report'!$D$114:$D$119,'4.  2011-2014 LRAM'!$B426,'7.  Persistence Report'!AW$114:AW$119)</f>
        <v>0</v>
      </c>
      <c r="H427" s="295">
        <f>SUMIF('7.  Persistence Report'!$D$114:$D$119,'4.  2011-2014 LRAM'!$B426,'7.  Persistence Report'!AX$114:AX$119)</f>
        <v>0</v>
      </c>
      <c r="I427" s="295">
        <f>SUMIF('7.  Persistence Report'!$D$114:$D$119,'4.  2011-2014 LRAM'!$B426,'7.  Persistence Report'!AY$114:AY$119)</f>
        <v>0</v>
      </c>
      <c r="J427" s="295">
        <f>SUMIF('7.  Persistence Report'!$D$114:$D$119,'4.  2011-2014 LRAM'!$B426,'7.  Persistence Report'!AZ$114:AZ$119)</f>
        <v>0</v>
      </c>
      <c r="K427" s="295">
        <f>SUMIF('7.  Persistence Report'!$D$114:$D$119,'4.  2011-2014 LRAM'!$B426,'7.  Persistence Report'!BA$114:BA$119)</f>
        <v>0</v>
      </c>
      <c r="L427" s="295">
        <f>SUMIF('7.  Persistence Report'!$D$114:$D$119,'4.  2011-2014 LRAM'!$B426,'7.  Persistence Report'!BB$114:BB$119)</f>
        <v>0</v>
      </c>
      <c r="M427" s="295">
        <f>SUMIF('7.  Persistence Report'!$D$114:$D$119,'4.  2011-2014 LRAM'!$B426,'7.  Persistence Report'!BC$114:BC$119)</f>
        <v>0</v>
      </c>
      <c r="N427" s="291"/>
      <c r="O427" s="295">
        <v>0</v>
      </c>
      <c r="P427" s="295">
        <f>SUMIF('7.  Persistence Report'!$D$114:$D$119,'4.  2011-2014 LRAM'!$B426,'7.  Persistence Report'!P$114:P$119)</f>
        <v>0</v>
      </c>
      <c r="Q427" s="295">
        <f>SUMIF('7.  Persistence Report'!$D$114:$D$119,'4.  2011-2014 LRAM'!$B426,'7.  Persistence Report'!Q$114:Q$119)</f>
        <v>0</v>
      </c>
      <c r="R427" s="295">
        <f>SUMIF('7.  Persistence Report'!$D$114:$D$119,'4.  2011-2014 LRAM'!$B426,'7.  Persistence Report'!R$114:R$119)</f>
        <v>0</v>
      </c>
      <c r="S427" s="295">
        <f>SUMIF('7.  Persistence Report'!$D$114:$D$119,'4.  2011-2014 LRAM'!$B426,'7.  Persistence Report'!S$114:S$119)</f>
        <v>0</v>
      </c>
      <c r="T427" s="295">
        <f>SUMIF('7.  Persistence Report'!$D$114:$D$119,'4.  2011-2014 LRAM'!$B426,'7.  Persistence Report'!T$114:T$119)</f>
        <v>0</v>
      </c>
      <c r="U427" s="295">
        <f>SUMIF('7.  Persistence Report'!$D$114:$D$119,'4.  2011-2014 LRAM'!$B426,'7.  Persistence Report'!U$114:U$119)</f>
        <v>0</v>
      </c>
      <c r="V427" s="295">
        <f>SUMIF('7.  Persistence Report'!$D$114:$D$119,'4.  2011-2014 LRAM'!$B426,'7.  Persistence Report'!V$114:V$119)</f>
        <v>0</v>
      </c>
      <c r="W427" s="295">
        <f>SUMIF('7.  Persistence Report'!$D$114:$D$119,'4.  2011-2014 LRAM'!$B426,'7.  Persistence Report'!W$114:W$119)</f>
        <v>0</v>
      </c>
      <c r="X427" s="295">
        <f>SUMIF('7.  Persistence Report'!$D$114:$D$119,'4.  2011-2014 LRAM'!$B426,'7.  Persistence Report'!X$114:X$119)</f>
        <v>0</v>
      </c>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v>0</v>
      </c>
      <c r="E429" s="295">
        <f>SUMIF('7.  Persistence Report'!$D$68:$D$84,'4.  2011-2014 LRAM'!$B429,'7.  Persistence Report'!AU$68:AU$84)</f>
        <v>0</v>
      </c>
      <c r="F429" s="295">
        <f>SUMIF('7.  Persistence Report'!$D$68:$D$84,'4.  2011-2014 LRAM'!$B429,'7.  Persistence Report'!AV$68:AV$84)</f>
        <v>0</v>
      </c>
      <c r="G429" s="295">
        <f>SUMIF('7.  Persistence Report'!$D$68:$D$84,'4.  2011-2014 LRAM'!$B429,'7.  Persistence Report'!AW$68:AW$84)</f>
        <v>0</v>
      </c>
      <c r="H429" s="295">
        <f>SUMIF('7.  Persistence Report'!$D$68:$D$84,'4.  2011-2014 LRAM'!$B429,'7.  Persistence Report'!AX$68:AX$84)</f>
        <v>0</v>
      </c>
      <c r="I429" s="295">
        <f>SUMIF('7.  Persistence Report'!$D$68:$D$84,'4.  2011-2014 LRAM'!$B429,'7.  Persistence Report'!AY$68:AY$84)</f>
        <v>0</v>
      </c>
      <c r="J429" s="295">
        <f>SUMIF('7.  Persistence Report'!$D$68:$D$84,'4.  2011-2014 LRAM'!$B429,'7.  Persistence Report'!AZ$68:AZ$84)</f>
        <v>0</v>
      </c>
      <c r="K429" s="295">
        <f>SUMIF('7.  Persistence Report'!$D$68:$D$84,'4.  2011-2014 LRAM'!$B429,'7.  Persistence Report'!BA$68:BA$84)</f>
        <v>0</v>
      </c>
      <c r="L429" s="295">
        <f>SUMIF('7.  Persistence Report'!$D$68:$D$84,'4.  2011-2014 LRAM'!$B429,'7.  Persistence Report'!BB$68:BB$84)</f>
        <v>0</v>
      </c>
      <c r="M429" s="295">
        <f>SUMIF('7.  Persistence Report'!$D$68:$D$84,'4.  2011-2014 LRAM'!$B429,'7.  Persistence Report'!BC$68:BC$84)</f>
        <v>0</v>
      </c>
      <c r="N429" s="291"/>
      <c r="O429" s="295">
        <v>0</v>
      </c>
      <c r="P429" s="295">
        <f>SUMIF('7.  Persistence Report'!$D$68:$D$84,'4.  2011-2014 LRAM'!$B429,'7.  Persistence Report'!P$68:P$84)</f>
        <v>0</v>
      </c>
      <c r="Q429" s="295">
        <f>SUMIF('7.  Persistence Report'!$D$68:$D$84,'4.  2011-2014 LRAM'!$B429,'7.  Persistence Report'!Q$68:Q$84)</f>
        <v>0</v>
      </c>
      <c r="R429" s="295">
        <f>SUMIF('7.  Persistence Report'!$D$68:$D$84,'4.  2011-2014 LRAM'!$B429,'7.  Persistence Report'!R$68:R$84)</f>
        <v>0</v>
      </c>
      <c r="S429" s="295">
        <f>SUMIF('7.  Persistence Report'!$D$68:$D$84,'4.  2011-2014 LRAM'!$B429,'7.  Persistence Report'!S$68:S$84)</f>
        <v>0</v>
      </c>
      <c r="T429" s="295">
        <f>SUMIF('7.  Persistence Report'!$D$68:$D$84,'4.  2011-2014 LRAM'!$B429,'7.  Persistence Report'!T$68:T$84)</f>
        <v>0</v>
      </c>
      <c r="U429" s="295">
        <f>SUMIF('7.  Persistence Report'!$D$68:$D$84,'4.  2011-2014 LRAM'!$B429,'7.  Persistence Report'!U$68:U$84)</f>
        <v>0</v>
      </c>
      <c r="V429" s="295">
        <f>SUMIF('7.  Persistence Report'!$D$68:$D$84,'4.  2011-2014 LRAM'!$B429,'7.  Persistence Report'!V$68:V$84)</f>
        <v>0</v>
      </c>
      <c r="W429" s="295">
        <f>SUMIF('7.  Persistence Report'!$D$68:$D$84,'4.  2011-2014 LRAM'!$B429,'7.  Persistence Report'!W$68:W$84)</f>
        <v>0</v>
      </c>
      <c r="X429" s="295">
        <f>SUMIF('7.  Persistence Report'!$D$68:$D$84,'4.  2011-2014 LRAM'!$B429,'7.  Persistence Report'!X$68:X$84)</f>
        <v>0</v>
      </c>
      <c r="Y429" s="410">
        <v>1</v>
      </c>
      <c r="Z429" s="410"/>
      <c r="AA429" s="410"/>
      <c r="AB429" s="410"/>
      <c r="AC429" s="410"/>
      <c r="AD429" s="410"/>
      <c r="AE429" s="410"/>
      <c r="AF429" s="410"/>
      <c r="AG429" s="410"/>
      <c r="AH429" s="410"/>
      <c r="AI429" s="410"/>
      <c r="AJ429" s="410"/>
      <c r="AK429" s="410"/>
      <c r="AL429" s="410"/>
      <c r="AM429" s="296">
        <f>SUM(Y429:AL429)</f>
        <v>1</v>
      </c>
    </row>
    <row r="430" spans="1:39" s="283" customFormat="1" ht="15" hidden="1" outlineLevel="1">
      <c r="A430" s="509"/>
      <c r="B430" s="294" t="s">
        <v>259</v>
      </c>
      <c r="C430" s="291" t="s">
        <v>163</v>
      </c>
      <c r="D430" s="295">
        <v>0</v>
      </c>
      <c r="E430" s="295">
        <f>SUMIF('7.  Persistence Report'!$D$114:$D$119,'4.  2011-2014 LRAM'!$B429,'7.  Persistence Report'!AU$114:AU$119)</f>
        <v>0</v>
      </c>
      <c r="F430" s="295">
        <f>SUMIF('7.  Persistence Report'!$D$114:$D$119,'4.  2011-2014 LRAM'!$B429,'7.  Persistence Report'!AV$114:AV$119)</f>
        <v>0</v>
      </c>
      <c r="G430" s="295">
        <f>SUMIF('7.  Persistence Report'!$D$114:$D$119,'4.  2011-2014 LRAM'!$B429,'7.  Persistence Report'!AW$114:AW$119)</f>
        <v>0</v>
      </c>
      <c r="H430" s="295">
        <f>SUMIF('7.  Persistence Report'!$D$114:$D$119,'4.  2011-2014 LRAM'!$B429,'7.  Persistence Report'!AX$114:AX$119)</f>
        <v>0</v>
      </c>
      <c r="I430" s="295">
        <f>SUMIF('7.  Persistence Report'!$D$114:$D$119,'4.  2011-2014 LRAM'!$B429,'7.  Persistence Report'!AY$114:AY$119)</f>
        <v>0</v>
      </c>
      <c r="J430" s="295">
        <f>SUMIF('7.  Persistence Report'!$D$114:$D$119,'4.  2011-2014 LRAM'!$B429,'7.  Persistence Report'!AZ$114:AZ$119)</f>
        <v>0</v>
      </c>
      <c r="K430" s="295">
        <f>SUMIF('7.  Persistence Report'!$D$114:$D$119,'4.  2011-2014 LRAM'!$B429,'7.  Persistence Report'!BA$114:BA$119)</f>
        <v>0</v>
      </c>
      <c r="L430" s="295">
        <f>SUMIF('7.  Persistence Report'!$D$114:$D$119,'4.  2011-2014 LRAM'!$B429,'7.  Persistence Report'!BB$114:BB$119)</f>
        <v>0</v>
      </c>
      <c r="M430" s="295">
        <f>SUMIF('7.  Persistence Report'!$D$114:$D$119,'4.  2011-2014 LRAM'!$B429,'7.  Persistence Report'!BC$114:BC$119)</f>
        <v>0</v>
      </c>
      <c r="N430" s="291"/>
      <c r="O430" s="295">
        <v>0</v>
      </c>
      <c r="P430" s="295">
        <f>SUMIF('7.  Persistence Report'!$D$114:$D$119,'4.  2011-2014 LRAM'!$B429,'7.  Persistence Report'!P$114:P$119)</f>
        <v>0</v>
      </c>
      <c r="Q430" s="295">
        <f>SUMIF('7.  Persistence Report'!$D$114:$D$119,'4.  2011-2014 LRAM'!$B429,'7.  Persistence Report'!Q$114:Q$119)</f>
        <v>0</v>
      </c>
      <c r="R430" s="295">
        <f>SUMIF('7.  Persistence Report'!$D$114:$D$119,'4.  2011-2014 LRAM'!$B429,'7.  Persistence Report'!R$114:R$119)</f>
        <v>0</v>
      </c>
      <c r="S430" s="295">
        <f>SUMIF('7.  Persistence Report'!$D$114:$D$119,'4.  2011-2014 LRAM'!$B429,'7.  Persistence Report'!S$114:S$119)</f>
        <v>0</v>
      </c>
      <c r="T430" s="295">
        <f>SUMIF('7.  Persistence Report'!$D$114:$D$119,'4.  2011-2014 LRAM'!$B429,'7.  Persistence Report'!T$114:T$119)</f>
        <v>0</v>
      </c>
      <c r="U430" s="295">
        <f>SUMIF('7.  Persistence Report'!$D$114:$D$119,'4.  2011-2014 LRAM'!$B429,'7.  Persistence Report'!U$114:U$119)</f>
        <v>0</v>
      </c>
      <c r="V430" s="295">
        <f>SUMIF('7.  Persistence Report'!$D$114:$D$119,'4.  2011-2014 LRAM'!$B429,'7.  Persistence Report'!V$114:V$119)</f>
        <v>0</v>
      </c>
      <c r="W430" s="295">
        <f>SUMIF('7.  Persistence Report'!$D$114:$D$119,'4.  2011-2014 LRAM'!$B429,'7.  Persistence Report'!W$114:W$119)</f>
        <v>0</v>
      </c>
      <c r="X430" s="295">
        <f>SUMIF('7.  Persistence Report'!$D$114:$D$119,'4.  2011-2014 LRAM'!$B429,'7.  Persistence Report'!X$114:X$119)</f>
        <v>0</v>
      </c>
      <c r="Y430" s="411">
        <f>Y429</f>
        <v>1</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v>0</v>
      </c>
      <c r="E432" s="295">
        <f>SUMIF('7.  Persistence Report'!$D$68:$D$84,'4.  2011-2014 LRAM'!$B432,'7.  Persistence Report'!AU$68:AU$84)</f>
        <v>0</v>
      </c>
      <c r="F432" s="295">
        <f>SUMIF('7.  Persistence Report'!$D$68:$D$84,'4.  2011-2014 LRAM'!$B432,'7.  Persistence Report'!AV$68:AV$84)</f>
        <v>0</v>
      </c>
      <c r="G432" s="295">
        <f>SUMIF('7.  Persistence Report'!$D$68:$D$84,'4.  2011-2014 LRAM'!$B432,'7.  Persistence Report'!AW$68:AW$84)</f>
        <v>0</v>
      </c>
      <c r="H432" s="295">
        <f>SUMIF('7.  Persistence Report'!$D$68:$D$84,'4.  2011-2014 LRAM'!$B432,'7.  Persistence Report'!AX$68:AX$84)</f>
        <v>0</v>
      </c>
      <c r="I432" s="295">
        <f>SUMIF('7.  Persistence Report'!$D$68:$D$84,'4.  2011-2014 LRAM'!$B432,'7.  Persistence Report'!AY$68:AY$84)</f>
        <v>0</v>
      </c>
      <c r="J432" s="295">
        <f>SUMIF('7.  Persistence Report'!$D$68:$D$84,'4.  2011-2014 LRAM'!$B432,'7.  Persistence Report'!AZ$68:AZ$84)</f>
        <v>0</v>
      </c>
      <c r="K432" s="295">
        <f>SUMIF('7.  Persistence Report'!$D$68:$D$84,'4.  2011-2014 LRAM'!$B432,'7.  Persistence Report'!BA$68:BA$84)</f>
        <v>0</v>
      </c>
      <c r="L432" s="295">
        <f>SUMIF('7.  Persistence Report'!$D$68:$D$84,'4.  2011-2014 LRAM'!$B432,'7.  Persistence Report'!BB$68:BB$84)</f>
        <v>0</v>
      </c>
      <c r="M432" s="295">
        <f>SUMIF('7.  Persistence Report'!$D$68:$D$84,'4.  2011-2014 LRAM'!$B432,'7.  Persistence Report'!BC$68:BC$84)</f>
        <v>0</v>
      </c>
      <c r="N432" s="291"/>
      <c r="O432" s="295">
        <v>0</v>
      </c>
      <c r="P432" s="295">
        <f>SUMIF('7.  Persistence Report'!$D$68:$D$84,'4.  2011-2014 LRAM'!$B432,'7.  Persistence Report'!P$68:P$84)</f>
        <v>0</v>
      </c>
      <c r="Q432" s="295">
        <f>SUMIF('7.  Persistence Report'!$D$68:$D$84,'4.  2011-2014 LRAM'!$B432,'7.  Persistence Report'!Q$68:Q$84)</f>
        <v>0</v>
      </c>
      <c r="R432" s="295">
        <f>SUMIF('7.  Persistence Report'!$D$68:$D$84,'4.  2011-2014 LRAM'!$B432,'7.  Persistence Report'!R$68:R$84)</f>
        <v>0</v>
      </c>
      <c r="S432" s="295">
        <f>SUMIF('7.  Persistence Report'!$D$68:$D$84,'4.  2011-2014 LRAM'!$B432,'7.  Persistence Report'!S$68:S$84)</f>
        <v>0</v>
      </c>
      <c r="T432" s="295">
        <f>SUMIF('7.  Persistence Report'!$D$68:$D$84,'4.  2011-2014 LRAM'!$B432,'7.  Persistence Report'!T$68:T$84)</f>
        <v>0</v>
      </c>
      <c r="U432" s="295">
        <f>SUMIF('7.  Persistence Report'!$D$68:$D$84,'4.  2011-2014 LRAM'!$B432,'7.  Persistence Report'!U$68:U$84)</f>
        <v>0</v>
      </c>
      <c r="V432" s="295">
        <f>SUMIF('7.  Persistence Report'!$D$68:$D$84,'4.  2011-2014 LRAM'!$B432,'7.  Persistence Report'!V$68:V$84)</f>
        <v>0</v>
      </c>
      <c r="W432" s="295">
        <f>SUMIF('7.  Persistence Report'!$D$68:$D$84,'4.  2011-2014 LRAM'!$B432,'7.  Persistence Report'!W$68:W$84)</f>
        <v>0</v>
      </c>
      <c r="X432" s="295">
        <f>SUMIF('7.  Persistence Report'!$D$68:$D$84,'4.  2011-2014 LRAM'!$B432,'7.  Persistence Report'!X$68:X$84)</f>
        <v>0</v>
      </c>
      <c r="Y432" s="410">
        <v>1</v>
      </c>
      <c r="Z432" s="410"/>
      <c r="AA432" s="410"/>
      <c r="AB432" s="410"/>
      <c r="AC432" s="410"/>
      <c r="AD432" s="410"/>
      <c r="AE432" s="410"/>
      <c r="AF432" s="410"/>
      <c r="AG432" s="410"/>
      <c r="AH432" s="410"/>
      <c r="AI432" s="410"/>
      <c r="AJ432" s="410"/>
      <c r="AK432" s="410"/>
      <c r="AL432" s="410"/>
      <c r="AM432" s="296">
        <f>SUM(Y432:AL432)</f>
        <v>1</v>
      </c>
    </row>
    <row r="433" spans="1:39" ht="15" hidden="1" outlineLevel="1">
      <c r="B433" s="294" t="s">
        <v>259</v>
      </c>
      <c r="C433" s="291" t="s">
        <v>163</v>
      </c>
      <c r="D433" s="295">
        <v>0</v>
      </c>
      <c r="E433" s="295">
        <f>SUMIF('7.  Persistence Report'!$D$114:$D$119,'4.  2011-2014 LRAM'!$B432,'7.  Persistence Report'!AU$114:AU$119)</f>
        <v>0</v>
      </c>
      <c r="F433" s="295">
        <f>SUMIF('7.  Persistence Report'!$D$114:$D$119,'4.  2011-2014 LRAM'!$B432,'7.  Persistence Report'!AV$114:AV$119)</f>
        <v>0</v>
      </c>
      <c r="G433" s="295">
        <f>SUMIF('7.  Persistence Report'!$D$114:$D$119,'4.  2011-2014 LRAM'!$B432,'7.  Persistence Report'!AW$114:AW$119)</f>
        <v>0</v>
      </c>
      <c r="H433" s="295">
        <f>SUMIF('7.  Persistence Report'!$D$114:$D$119,'4.  2011-2014 LRAM'!$B432,'7.  Persistence Report'!AX$114:AX$119)</f>
        <v>0</v>
      </c>
      <c r="I433" s="295">
        <f>SUMIF('7.  Persistence Report'!$D$114:$D$119,'4.  2011-2014 LRAM'!$B432,'7.  Persistence Report'!AY$114:AY$119)</f>
        <v>0</v>
      </c>
      <c r="J433" s="295">
        <f>SUMIF('7.  Persistence Report'!$D$114:$D$119,'4.  2011-2014 LRAM'!$B432,'7.  Persistence Report'!AZ$114:AZ$119)</f>
        <v>0</v>
      </c>
      <c r="K433" s="295">
        <f>SUMIF('7.  Persistence Report'!$D$114:$D$119,'4.  2011-2014 LRAM'!$B432,'7.  Persistence Report'!BA$114:BA$119)</f>
        <v>0</v>
      </c>
      <c r="L433" s="295">
        <f>SUMIF('7.  Persistence Report'!$D$114:$D$119,'4.  2011-2014 LRAM'!$B432,'7.  Persistence Report'!BB$114:BB$119)</f>
        <v>0</v>
      </c>
      <c r="M433" s="295">
        <f>SUMIF('7.  Persistence Report'!$D$114:$D$119,'4.  2011-2014 LRAM'!$B432,'7.  Persistence Report'!BC$114:BC$119)</f>
        <v>0</v>
      </c>
      <c r="N433" s="291"/>
      <c r="O433" s="295">
        <v>0</v>
      </c>
      <c r="P433" s="295">
        <f>SUMIF('7.  Persistence Report'!$D$114:$D$119,'4.  2011-2014 LRAM'!$B432,'7.  Persistence Report'!P$114:P$119)</f>
        <v>0</v>
      </c>
      <c r="Q433" s="295">
        <f>SUMIF('7.  Persistence Report'!$D$114:$D$119,'4.  2011-2014 LRAM'!$B432,'7.  Persistence Report'!Q$114:Q$119)</f>
        <v>0</v>
      </c>
      <c r="R433" s="295">
        <f>SUMIF('7.  Persistence Report'!$D$114:$D$119,'4.  2011-2014 LRAM'!$B432,'7.  Persistence Report'!R$114:R$119)</f>
        <v>0</v>
      </c>
      <c r="S433" s="295">
        <f>SUMIF('7.  Persistence Report'!$D$114:$D$119,'4.  2011-2014 LRAM'!$B432,'7.  Persistence Report'!S$114:S$119)</f>
        <v>0</v>
      </c>
      <c r="T433" s="295">
        <f>SUMIF('7.  Persistence Report'!$D$114:$D$119,'4.  2011-2014 LRAM'!$B432,'7.  Persistence Report'!T$114:T$119)</f>
        <v>0</v>
      </c>
      <c r="U433" s="295">
        <f>SUMIF('7.  Persistence Report'!$D$114:$D$119,'4.  2011-2014 LRAM'!$B432,'7.  Persistence Report'!U$114:U$119)</f>
        <v>0</v>
      </c>
      <c r="V433" s="295">
        <f>SUMIF('7.  Persistence Report'!$D$114:$D$119,'4.  2011-2014 LRAM'!$B432,'7.  Persistence Report'!V$114:V$119)</f>
        <v>0</v>
      </c>
      <c r="W433" s="295">
        <f>SUMIF('7.  Persistence Report'!$D$114:$D$119,'4.  2011-2014 LRAM'!$B432,'7.  Persistence Report'!W$114:W$119)</f>
        <v>0</v>
      </c>
      <c r="X433" s="295">
        <f>SUMIF('7.  Persistence Report'!$D$114:$D$119,'4.  2011-2014 LRAM'!$B432,'7.  Persistence Report'!X$114:X$119)</f>
        <v>0</v>
      </c>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913</v>
      </c>
      <c r="C436" s="291" t="s">
        <v>25</v>
      </c>
      <c r="D436" s="295">
        <v>7229048.0290000001</v>
      </c>
      <c r="E436" s="295">
        <f>SUMIF('7.  Persistence Report'!$D$68:$D$84,'4.  2011-2014 LRAM'!$B436,'7.  Persistence Report'!AU$68:AU$84)</f>
        <v>7209229.5489999996</v>
      </c>
      <c r="F436" s="295">
        <f>SUMIF('7.  Persistence Report'!$D$68:$D$84,'4.  2011-2014 LRAM'!$B436,'7.  Persistence Report'!AV$68:AV$84)</f>
        <v>7209229.5489999996</v>
      </c>
      <c r="G436" s="295">
        <f>SUMIF('7.  Persistence Report'!$D$68:$D$84,'4.  2011-2014 LRAM'!$B436,'7.  Persistence Report'!AW$68:AW$84)</f>
        <v>7144777.0829999996</v>
      </c>
      <c r="H436" s="295">
        <f>SUMIF('7.  Persistence Report'!$D$68:$D$84,'4.  2011-2014 LRAM'!$B436,'7.  Persistence Report'!AX$68:AX$84)</f>
        <v>7125966.0039999997</v>
      </c>
      <c r="I436" s="295">
        <f>SUMIF('7.  Persistence Report'!$D$68:$D$84,'4.  2011-2014 LRAM'!$B436,'7.  Persistence Report'!AY$68:AY$84)</f>
        <v>7125966.0039999997</v>
      </c>
      <c r="J436" s="295">
        <f>SUMIF('7.  Persistence Report'!$D$68:$D$84,'4.  2011-2014 LRAM'!$B436,'7.  Persistence Report'!AZ$68:AZ$84)</f>
        <v>7031098.4550000001</v>
      </c>
      <c r="K436" s="295">
        <f>SUMIF('7.  Persistence Report'!$D$68:$D$84,'4.  2011-2014 LRAM'!$B436,'7.  Persistence Report'!BA$68:BA$84)</f>
        <v>7031098.4550000001</v>
      </c>
      <c r="L436" s="295">
        <f>SUMIF('7.  Persistence Report'!$D$68:$D$84,'4.  2011-2014 LRAM'!$B436,'7.  Persistence Report'!BB$68:BB$84)</f>
        <v>6374779.8119999999</v>
      </c>
      <c r="M436" s="295">
        <f>SUMIF('7.  Persistence Report'!$D$68:$D$84,'4.  2011-2014 LRAM'!$B436,'7.  Persistence Report'!BC$68:BC$84)</f>
        <v>5814475.392</v>
      </c>
      <c r="N436" s="295">
        <v>12</v>
      </c>
      <c r="O436" s="295">
        <v>1106.595</v>
      </c>
      <c r="P436" s="295">
        <f>SUMIF('7.  Persistence Report'!$D$68:$D$84,'4.  2011-2014 LRAM'!$B436,'7.  Persistence Report'!P$68:P$84)</f>
        <v>1100.9442529999999</v>
      </c>
      <c r="Q436" s="295">
        <f>SUMIF('7.  Persistence Report'!$D$68:$D$84,'4.  2011-2014 LRAM'!$B436,'7.  Persistence Report'!Q$68:Q$84)</f>
        <v>1100.9442529999999</v>
      </c>
      <c r="R436" s="295">
        <f>SUMIF('7.  Persistence Report'!$D$68:$D$84,'4.  2011-2014 LRAM'!$B436,'7.  Persistence Report'!R$68:R$84)</f>
        <v>1082.4674520000001</v>
      </c>
      <c r="S436" s="295">
        <f>SUMIF('7.  Persistence Report'!$D$68:$D$84,'4.  2011-2014 LRAM'!$B436,'7.  Persistence Report'!S$68:S$84)</f>
        <v>1078.7029319999999</v>
      </c>
      <c r="T436" s="295">
        <f>SUMIF('7.  Persistence Report'!$D$68:$D$84,'4.  2011-2014 LRAM'!$B436,'7.  Persistence Report'!T$68:T$84)</f>
        <v>1078.7029319999999</v>
      </c>
      <c r="U436" s="295">
        <f>SUMIF('7.  Persistence Report'!$D$68:$D$84,'4.  2011-2014 LRAM'!$B436,'7.  Persistence Report'!U$68:U$84)</f>
        <v>1059.0431530000001</v>
      </c>
      <c r="V436" s="295">
        <f>SUMIF('7.  Persistence Report'!$D$68:$D$84,'4.  2011-2014 LRAM'!$B436,'7.  Persistence Report'!V$68:V$84)</f>
        <v>1059.0431530000001</v>
      </c>
      <c r="W436" s="295">
        <f>SUMIF('7.  Persistence Report'!$D$68:$D$84,'4.  2011-2014 LRAM'!$B436,'7.  Persistence Report'!W$68:W$84)</f>
        <v>1020.285997</v>
      </c>
      <c r="X436" s="295">
        <f>SUMIF('7.  Persistence Report'!$D$68:$D$84,'4.  2011-2014 LRAM'!$B436,'7.  Persistence Report'!X$68:X$84)</f>
        <v>936.99762680000003</v>
      </c>
      <c r="Y436" s="415"/>
      <c r="Z436" s="469">
        <v>0.2</v>
      </c>
      <c r="AA436" s="469">
        <f>'3-a.  Rate Class Allocations'!$AR$172</f>
        <v>0.28000000000000003</v>
      </c>
      <c r="AB436" s="469">
        <f>'3-a.  Rate Class Allocations'!$AR$173</f>
        <v>0.41000000000000003</v>
      </c>
      <c r="AC436" s="415">
        <f>'3-a.  Rate Class Allocations'!$AR$174</f>
        <v>0.16</v>
      </c>
      <c r="AD436" s="415"/>
      <c r="AE436" s="415"/>
      <c r="AF436" s="415"/>
      <c r="AG436" s="415"/>
      <c r="AH436" s="415"/>
      <c r="AI436" s="415"/>
      <c r="AJ436" s="415"/>
      <c r="AK436" s="415"/>
      <c r="AL436" s="415"/>
      <c r="AM436" s="296">
        <f>SUM(Y436:AL436)</f>
        <v>1.05</v>
      </c>
    </row>
    <row r="437" spans="1:39" ht="15" hidden="1" outlineLevel="1">
      <c r="B437" s="294" t="s">
        <v>259</v>
      </c>
      <c r="C437" s="291" t="s">
        <v>163</v>
      </c>
      <c r="D437" s="295">
        <v>0</v>
      </c>
      <c r="E437" s="295">
        <f>SUMIF('7.  Persistence Report'!$D$114:$D$119,'4.  2011-2014 LRAM'!$B436,'7.  Persistence Report'!AU$114:AU$119)</f>
        <v>0</v>
      </c>
      <c r="F437" s="295">
        <f>SUMIF('7.  Persistence Report'!$D$114:$D$119,'4.  2011-2014 LRAM'!$B436,'7.  Persistence Report'!AV$114:AV$119)</f>
        <v>0</v>
      </c>
      <c r="G437" s="295">
        <f>SUMIF('7.  Persistence Report'!$D$114:$D$119,'4.  2011-2014 LRAM'!$B436,'7.  Persistence Report'!AW$114:AW$119)</f>
        <v>0</v>
      </c>
      <c r="H437" s="295">
        <f>SUMIF('7.  Persistence Report'!$D$114:$D$119,'4.  2011-2014 LRAM'!$B436,'7.  Persistence Report'!AX$114:AX$119)</f>
        <v>0</v>
      </c>
      <c r="I437" s="295">
        <f>SUMIF('7.  Persistence Report'!$D$114:$D$119,'4.  2011-2014 LRAM'!$B436,'7.  Persistence Report'!AY$114:AY$119)</f>
        <v>0</v>
      </c>
      <c r="J437" s="295">
        <f>SUMIF('7.  Persistence Report'!$D$114:$D$119,'4.  2011-2014 LRAM'!$B436,'7.  Persistence Report'!AZ$114:AZ$119)</f>
        <v>0</v>
      </c>
      <c r="K437" s="295">
        <f>SUMIF('7.  Persistence Report'!$D$114:$D$119,'4.  2011-2014 LRAM'!$B436,'7.  Persistence Report'!BA$114:BA$119)</f>
        <v>0</v>
      </c>
      <c r="L437" s="295">
        <f>SUMIF('7.  Persistence Report'!$D$114:$D$119,'4.  2011-2014 LRAM'!$B436,'7.  Persistence Report'!BB$114:BB$119)</f>
        <v>0</v>
      </c>
      <c r="M437" s="295">
        <f>SUMIF('7.  Persistence Report'!$D$114:$D$119,'4.  2011-2014 LRAM'!$B436,'7.  Persistence Report'!BC$114:BC$119)</f>
        <v>0</v>
      </c>
      <c r="N437" s="295">
        <f>N436</f>
        <v>12</v>
      </c>
      <c r="O437" s="295">
        <v>0</v>
      </c>
      <c r="P437" s="295">
        <f>SUMIF('7.  Persistence Report'!$D$114:$D$119,'4.  2011-2014 LRAM'!$B436,'7.  Persistence Report'!P$114:P$119)</f>
        <v>0</v>
      </c>
      <c r="Q437" s="295">
        <f>SUMIF('7.  Persistence Report'!$D$114:$D$119,'4.  2011-2014 LRAM'!$B436,'7.  Persistence Report'!Q$114:Q$119)</f>
        <v>0</v>
      </c>
      <c r="R437" s="295">
        <f>SUMIF('7.  Persistence Report'!$D$114:$D$119,'4.  2011-2014 LRAM'!$B436,'7.  Persistence Report'!R$114:R$119)</f>
        <v>0</v>
      </c>
      <c r="S437" s="295">
        <f>SUMIF('7.  Persistence Report'!$D$114:$D$119,'4.  2011-2014 LRAM'!$B436,'7.  Persistence Report'!S$114:S$119)</f>
        <v>0</v>
      </c>
      <c r="T437" s="295">
        <f>SUMIF('7.  Persistence Report'!$D$114:$D$119,'4.  2011-2014 LRAM'!$B436,'7.  Persistence Report'!T$114:T$119)</f>
        <v>0</v>
      </c>
      <c r="U437" s="295">
        <f>SUMIF('7.  Persistence Report'!$D$114:$D$119,'4.  2011-2014 LRAM'!$B436,'7.  Persistence Report'!U$114:U$119)</f>
        <v>0</v>
      </c>
      <c r="V437" s="295">
        <f>SUMIF('7.  Persistence Report'!$D$114:$D$119,'4.  2011-2014 LRAM'!$B436,'7.  Persistence Report'!V$114:V$119)</f>
        <v>0</v>
      </c>
      <c r="W437" s="295">
        <f>SUMIF('7.  Persistence Report'!$D$114:$D$119,'4.  2011-2014 LRAM'!$B436,'7.  Persistence Report'!W$114:W$119)</f>
        <v>0</v>
      </c>
      <c r="X437" s="295">
        <f>SUMIF('7.  Persistence Report'!$D$114:$D$119,'4.  2011-2014 LRAM'!$B436,'7.  Persistence Report'!X$114:X$119)</f>
        <v>0</v>
      </c>
      <c r="Y437" s="411">
        <f>Y436</f>
        <v>0</v>
      </c>
      <c r="Z437" s="411">
        <f>Z436</f>
        <v>0.2</v>
      </c>
      <c r="AA437" s="411">
        <f t="shared" ref="AA437:AL437" si="127">AA436</f>
        <v>0.28000000000000003</v>
      </c>
      <c r="AB437" s="411">
        <f t="shared" si="127"/>
        <v>0.41000000000000003</v>
      </c>
      <c r="AC437" s="411">
        <f t="shared" si="127"/>
        <v>0.16</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v>384907.43900000001</v>
      </c>
      <c r="E439" s="295">
        <f>SUMIF('7.  Persistence Report'!$D$68:$D$84,'4.  2011-2014 LRAM'!$B439,'7.  Persistence Report'!AU$68:AU$84)</f>
        <v>375482.79989999998</v>
      </c>
      <c r="F439" s="295">
        <f>SUMIF('7.  Persistence Report'!$D$68:$D$84,'4.  2011-2014 LRAM'!$B439,'7.  Persistence Report'!AV$68:AV$84)</f>
        <v>360658.79340000002</v>
      </c>
      <c r="G439" s="295">
        <f>SUMIF('7.  Persistence Report'!$D$68:$D$84,'4.  2011-2014 LRAM'!$B439,'7.  Persistence Report'!AW$68:AW$84)</f>
        <v>245984.28090000001</v>
      </c>
      <c r="H439" s="295">
        <f>SUMIF('7.  Persistence Report'!$D$68:$D$84,'4.  2011-2014 LRAM'!$B439,'7.  Persistence Report'!AX$68:AX$84)</f>
        <v>245984.28090000001</v>
      </c>
      <c r="I439" s="295">
        <f>SUMIF('7.  Persistence Report'!$D$68:$D$84,'4.  2011-2014 LRAM'!$B439,'7.  Persistence Report'!AY$68:AY$84)</f>
        <v>245984.28090000001</v>
      </c>
      <c r="J439" s="295">
        <f>SUMIF('7.  Persistence Report'!$D$68:$D$84,'4.  2011-2014 LRAM'!$B439,'7.  Persistence Report'!AZ$68:AZ$84)</f>
        <v>245984.28090000001</v>
      </c>
      <c r="K439" s="295">
        <f>SUMIF('7.  Persistence Report'!$D$68:$D$84,'4.  2011-2014 LRAM'!$B439,'7.  Persistence Report'!BA$68:BA$84)</f>
        <v>245984.28090000001</v>
      </c>
      <c r="L439" s="295">
        <f>SUMIF('7.  Persistence Report'!$D$68:$D$84,'4.  2011-2014 LRAM'!$B439,'7.  Persistence Report'!BB$68:BB$84)</f>
        <v>245984.28090000001</v>
      </c>
      <c r="M439" s="295">
        <f>SUMIF('7.  Persistence Report'!$D$68:$D$84,'4.  2011-2014 LRAM'!$B439,'7.  Persistence Report'!BC$68:BC$84)</f>
        <v>245984.28090000001</v>
      </c>
      <c r="N439" s="295">
        <v>12</v>
      </c>
      <c r="O439" s="295">
        <v>107.876</v>
      </c>
      <c r="P439" s="295">
        <f>SUMIF('7.  Persistence Report'!$D$68:$D$84,'4.  2011-2014 LRAM'!$B439,'7.  Persistence Report'!P$68:P$84)</f>
        <v>105.68604430000001</v>
      </c>
      <c r="Q439" s="295">
        <f>SUMIF('7.  Persistence Report'!$D$68:$D$84,'4.  2011-2014 LRAM'!$B439,'7.  Persistence Report'!Q$68:Q$84)</f>
        <v>102.0709531</v>
      </c>
      <c r="R439" s="295">
        <f>SUMIF('7.  Persistence Report'!$D$68:$D$84,'4.  2011-2014 LRAM'!$B439,'7.  Persistence Report'!R$68:R$84)</f>
        <v>66.075363870000004</v>
      </c>
      <c r="S439" s="295">
        <f>SUMIF('7.  Persistence Report'!$D$68:$D$84,'4.  2011-2014 LRAM'!$B439,'7.  Persistence Report'!S$68:S$84)</f>
        <v>66.075363870000004</v>
      </c>
      <c r="T439" s="295">
        <f>SUMIF('7.  Persistence Report'!$D$68:$D$84,'4.  2011-2014 LRAM'!$B439,'7.  Persistence Report'!T$68:T$84)</f>
        <v>66.075363870000004</v>
      </c>
      <c r="U439" s="295">
        <f>SUMIF('7.  Persistence Report'!$D$68:$D$84,'4.  2011-2014 LRAM'!$B439,'7.  Persistence Report'!U$68:U$84)</f>
        <v>66.075363870000004</v>
      </c>
      <c r="V439" s="295">
        <f>SUMIF('7.  Persistence Report'!$D$68:$D$84,'4.  2011-2014 LRAM'!$B439,'7.  Persistence Report'!V$68:V$84)</f>
        <v>66.075363870000004</v>
      </c>
      <c r="W439" s="295">
        <f>SUMIF('7.  Persistence Report'!$D$68:$D$84,'4.  2011-2014 LRAM'!$B439,'7.  Persistence Report'!W$68:W$84)</f>
        <v>66.075363870000004</v>
      </c>
      <c r="X439" s="295">
        <f>SUMIF('7.  Persistence Report'!$D$68:$D$84,'4.  2011-2014 LRAM'!$B439,'7.  Persistence Report'!X$68:X$84)</f>
        <v>66.075363870000004</v>
      </c>
      <c r="Y439" s="415"/>
      <c r="Z439" s="469">
        <v>1</v>
      </c>
      <c r="AA439" s="415"/>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v>0</v>
      </c>
      <c r="E440" s="295">
        <f>SUMIF('7.  Persistence Report'!$D$114:$D$119,'4.  2011-2014 LRAM'!$B439,'7.  Persistence Report'!AU$114:AU$119)</f>
        <v>0</v>
      </c>
      <c r="F440" s="295">
        <f>SUMIF('7.  Persistence Report'!$D$114:$D$119,'4.  2011-2014 LRAM'!$B439,'7.  Persistence Report'!AV$114:AV$119)</f>
        <v>0</v>
      </c>
      <c r="G440" s="295">
        <f>SUMIF('7.  Persistence Report'!$D$114:$D$119,'4.  2011-2014 LRAM'!$B439,'7.  Persistence Report'!AW$114:AW$119)</f>
        <v>0</v>
      </c>
      <c r="H440" s="295">
        <f>SUMIF('7.  Persistence Report'!$D$114:$D$119,'4.  2011-2014 LRAM'!$B439,'7.  Persistence Report'!AX$114:AX$119)</f>
        <v>0</v>
      </c>
      <c r="I440" s="295">
        <f>SUMIF('7.  Persistence Report'!$D$114:$D$119,'4.  2011-2014 LRAM'!$B439,'7.  Persistence Report'!AY$114:AY$119)</f>
        <v>0</v>
      </c>
      <c r="J440" s="295">
        <f>SUMIF('7.  Persistence Report'!$D$114:$D$119,'4.  2011-2014 LRAM'!$B439,'7.  Persistence Report'!AZ$114:AZ$119)</f>
        <v>0</v>
      </c>
      <c r="K440" s="295">
        <f>SUMIF('7.  Persistence Report'!$D$114:$D$119,'4.  2011-2014 LRAM'!$B439,'7.  Persistence Report'!BA$114:BA$119)</f>
        <v>0</v>
      </c>
      <c r="L440" s="295">
        <f>SUMIF('7.  Persistence Report'!$D$114:$D$119,'4.  2011-2014 LRAM'!$B439,'7.  Persistence Report'!BB$114:BB$119)</f>
        <v>0</v>
      </c>
      <c r="M440" s="295">
        <f>SUMIF('7.  Persistence Report'!$D$114:$D$119,'4.  2011-2014 LRAM'!$B439,'7.  Persistence Report'!BC$114:BC$119)</f>
        <v>0</v>
      </c>
      <c r="N440" s="295">
        <f>N439</f>
        <v>12</v>
      </c>
      <c r="O440" s="295">
        <v>0</v>
      </c>
      <c r="P440" s="295">
        <f>SUMIF('7.  Persistence Report'!$D$114:$D$119,'4.  2011-2014 LRAM'!$B439,'7.  Persistence Report'!P$114:P$119)</f>
        <v>0</v>
      </c>
      <c r="Q440" s="295">
        <f>SUMIF('7.  Persistence Report'!$D$114:$D$119,'4.  2011-2014 LRAM'!$B439,'7.  Persistence Report'!Q$114:Q$119)</f>
        <v>0</v>
      </c>
      <c r="R440" s="295">
        <f>SUMIF('7.  Persistence Report'!$D$114:$D$119,'4.  2011-2014 LRAM'!$B439,'7.  Persistence Report'!R$114:R$119)</f>
        <v>0</v>
      </c>
      <c r="S440" s="295">
        <f>SUMIF('7.  Persistence Report'!$D$114:$D$119,'4.  2011-2014 LRAM'!$B439,'7.  Persistence Report'!S$114:S$119)</f>
        <v>0</v>
      </c>
      <c r="T440" s="295">
        <f>SUMIF('7.  Persistence Report'!$D$114:$D$119,'4.  2011-2014 LRAM'!$B439,'7.  Persistence Report'!T$114:T$119)</f>
        <v>0</v>
      </c>
      <c r="U440" s="295">
        <f>SUMIF('7.  Persistence Report'!$D$114:$D$119,'4.  2011-2014 LRAM'!$B439,'7.  Persistence Report'!U$114:U$119)</f>
        <v>0</v>
      </c>
      <c r="V440" s="295">
        <f>SUMIF('7.  Persistence Report'!$D$114:$D$119,'4.  2011-2014 LRAM'!$B439,'7.  Persistence Report'!V$114:V$119)</f>
        <v>0</v>
      </c>
      <c r="W440" s="295">
        <f>SUMIF('7.  Persistence Report'!$D$114:$D$119,'4.  2011-2014 LRAM'!$B439,'7.  Persistence Report'!W$114:W$119)</f>
        <v>0</v>
      </c>
      <c r="X440" s="295">
        <f>SUMIF('7.  Persistence Report'!$D$114:$D$119,'4.  2011-2014 LRAM'!$B439,'7.  Persistence Report'!X$114:X$119)</f>
        <v>0</v>
      </c>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v>0</v>
      </c>
      <c r="E442" s="295">
        <f>SUMIF('7.  Persistence Report'!$D$68:$D$84,'4.  2011-2014 LRAM'!$B442,'7.  Persistence Report'!AU$68:AU$84)</f>
        <v>0</v>
      </c>
      <c r="F442" s="295">
        <f>SUMIF('7.  Persistence Report'!$D$68:$D$84,'4.  2011-2014 LRAM'!$B442,'7.  Persistence Report'!AV$68:AV$84)</f>
        <v>0</v>
      </c>
      <c r="G442" s="295">
        <f>SUMIF('7.  Persistence Report'!$D$68:$D$84,'4.  2011-2014 LRAM'!$B442,'7.  Persistence Report'!AW$68:AW$84)</f>
        <v>0</v>
      </c>
      <c r="H442" s="295">
        <f>SUMIF('7.  Persistence Report'!$D$68:$D$84,'4.  2011-2014 LRAM'!$B442,'7.  Persistence Report'!AX$68:AX$84)</f>
        <v>0</v>
      </c>
      <c r="I442" s="295">
        <f>SUMIF('7.  Persistence Report'!$D$68:$D$84,'4.  2011-2014 LRAM'!$B442,'7.  Persistence Report'!AY$68:AY$84)</f>
        <v>0</v>
      </c>
      <c r="J442" s="295">
        <f>SUMIF('7.  Persistence Report'!$D$68:$D$84,'4.  2011-2014 LRAM'!$B442,'7.  Persistence Report'!AZ$68:AZ$84)</f>
        <v>0</v>
      </c>
      <c r="K442" s="295">
        <f>SUMIF('7.  Persistence Report'!$D$68:$D$84,'4.  2011-2014 LRAM'!$B442,'7.  Persistence Report'!BA$68:BA$84)</f>
        <v>0</v>
      </c>
      <c r="L442" s="295">
        <f>SUMIF('7.  Persistence Report'!$D$68:$D$84,'4.  2011-2014 LRAM'!$B442,'7.  Persistence Report'!BB$68:BB$84)</f>
        <v>0</v>
      </c>
      <c r="M442" s="295">
        <f>SUMIF('7.  Persistence Report'!$D$68:$D$84,'4.  2011-2014 LRAM'!$B442,'7.  Persistence Report'!BC$68:BC$84)</f>
        <v>0</v>
      </c>
      <c r="N442" s="295">
        <v>3</v>
      </c>
      <c r="O442" s="295">
        <v>0</v>
      </c>
      <c r="P442" s="295">
        <f>SUMIF('7.  Persistence Report'!$D$68:$D$84,'4.  2011-2014 LRAM'!$B442,'7.  Persistence Report'!P$68:P$84)</f>
        <v>0</v>
      </c>
      <c r="Q442" s="295">
        <f>SUMIF('7.  Persistence Report'!$D$68:$D$84,'4.  2011-2014 LRAM'!$B442,'7.  Persistence Report'!Q$68:Q$84)</f>
        <v>0</v>
      </c>
      <c r="R442" s="295">
        <f>SUMIF('7.  Persistence Report'!$D$68:$D$84,'4.  2011-2014 LRAM'!$B442,'7.  Persistence Report'!R$68:R$84)</f>
        <v>0</v>
      </c>
      <c r="S442" s="295">
        <f>SUMIF('7.  Persistence Report'!$D$68:$D$84,'4.  2011-2014 LRAM'!$B442,'7.  Persistence Report'!S$68:S$84)</f>
        <v>0</v>
      </c>
      <c r="T442" s="295">
        <f>SUMIF('7.  Persistence Report'!$D$68:$D$84,'4.  2011-2014 LRAM'!$B442,'7.  Persistence Report'!T$68:T$84)</f>
        <v>0</v>
      </c>
      <c r="U442" s="295">
        <f>SUMIF('7.  Persistence Report'!$D$68:$D$84,'4.  2011-2014 LRAM'!$B442,'7.  Persistence Report'!U$68:U$84)</f>
        <v>0</v>
      </c>
      <c r="V442" s="295">
        <f>SUMIF('7.  Persistence Report'!$D$68:$D$84,'4.  2011-2014 LRAM'!$B442,'7.  Persistence Report'!V$68:V$84)</f>
        <v>0</v>
      </c>
      <c r="W442" s="295">
        <f>SUMIF('7.  Persistence Report'!$D$68:$D$84,'4.  2011-2014 LRAM'!$B442,'7.  Persistence Report'!W$68:W$84)</f>
        <v>0</v>
      </c>
      <c r="X442" s="295">
        <f>SUMIF('7.  Persistence Report'!$D$68:$D$84,'4.  2011-2014 LRAM'!$B442,'7.  Persistence Report'!X$68:X$84)</f>
        <v>0</v>
      </c>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v>0</v>
      </c>
      <c r="E443" s="295">
        <f>SUMIF('7.  Persistence Report'!$D$114:$D$119,'4.  2011-2014 LRAM'!$B442,'7.  Persistence Report'!AU$114:AU$119)</f>
        <v>0</v>
      </c>
      <c r="F443" s="295">
        <f>SUMIF('7.  Persistence Report'!$D$114:$D$119,'4.  2011-2014 LRAM'!$B442,'7.  Persistence Report'!AV$114:AV$119)</f>
        <v>0</v>
      </c>
      <c r="G443" s="295">
        <f>SUMIF('7.  Persistence Report'!$D$114:$D$119,'4.  2011-2014 LRAM'!$B442,'7.  Persistence Report'!AW$114:AW$119)</f>
        <v>0</v>
      </c>
      <c r="H443" s="295">
        <f>SUMIF('7.  Persistence Report'!$D$114:$D$119,'4.  2011-2014 LRAM'!$B442,'7.  Persistence Report'!AX$114:AX$119)</f>
        <v>0</v>
      </c>
      <c r="I443" s="295">
        <f>SUMIF('7.  Persistence Report'!$D$114:$D$119,'4.  2011-2014 LRAM'!$B442,'7.  Persistence Report'!AY$114:AY$119)</f>
        <v>0</v>
      </c>
      <c r="J443" s="295">
        <f>SUMIF('7.  Persistence Report'!$D$114:$D$119,'4.  2011-2014 LRAM'!$B442,'7.  Persistence Report'!AZ$114:AZ$119)</f>
        <v>0</v>
      </c>
      <c r="K443" s="295">
        <f>SUMIF('7.  Persistence Report'!$D$114:$D$119,'4.  2011-2014 LRAM'!$B442,'7.  Persistence Report'!BA$114:BA$119)</f>
        <v>0</v>
      </c>
      <c r="L443" s="295">
        <f>SUMIF('7.  Persistence Report'!$D$114:$D$119,'4.  2011-2014 LRAM'!$B442,'7.  Persistence Report'!BB$114:BB$119)</f>
        <v>0</v>
      </c>
      <c r="M443" s="295">
        <f>SUMIF('7.  Persistence Report'!$D$114:$D$119,'4.  2011-2014 LRAM'!$B442,'7.  Persistence Report'!BC$114:BC$119)</f>
        <v>0</v>
      </c>
      <c r="N443" s="295">
        <f>N442</f>
        <v>3</v>
      </c>
      <c r="O443" s="295">
        <v>0</v>
      </c>
      <c r="P443" s="295">
        <f>SUMIF('7.  Persistence Report'!$D$114:$D$119,'4.  2011-2014 LRAM'!$B442,'7.  Persistence Report'!P$114:P$119)</f>
        <v>0</v>
      </c>
      <c r="Q443" s="295">
        <f>SUMIF('7.  Persistence Report'!$D$114:$D$119,'4.  2011-2014 LRAM'!$B442,'7.  Persistence Report'!Q$114:Q$119)</f>
        <v>0</v>
      </c>
      <c r="R443" s="295">
        <f>SUMIF('7.  Persistence Report'!$D$114:$D$119,'4.  2011-2014 LRAM'!$B442,'7.  Persistence Report'!R$114:R$119)</f>
        <v>0</v>
      </c>
      <c r="S443" s="295">
        <f>SUMIF('7.  Persistence Report'!$D$114:$D$119,'4.  2011-2014 LRAM'!$B442,'7.  Persistence Report'!S$114:S$119)</f>
        <v>0</v>
      </c>
      <c r="T443" s="295">
        <f>SUMIF('7.  Persistence Report'!$D$114:$D$119,'4.  2011-2014 LRAM'!$B442,'7.  Persistence Report'!T$114:T$119)</f>
        <v>0</v>
      </c>
      <c r="U443" s="295">
        <f>SUMIF('7.  Persistence Report'!$D$114:$D$119,'4.  2011-2014 LRAM'!$B442,'7.  Persistence Report'!U$114:U$119)</f>
        <v>0</v>
      </c>
      <c r="V443" s="295">
        <f>SUMIF('7.  Persistence Report'!$D$114:$D$119,'4.  2011-2014 LRAM'!$B442,'7.  Persistence Report'!V$114:V$119)</f>
        <v>0</v>
      </c>
      <c r="W443" s="295">
        <f>SUMIF('7.  Persistence Report'!$D$114:$D$119,'4.  2011-2014 LRAM'!$B442,'7.  Persistence Report'!W$114:W$119)</f>
        <v>0</v>
      </c>
      <c r="X443" s="295">
        <f>SUMIF('7.  Persistence Report'!$D$114:$D$119,'4.  2011-2014 LRAM'!$B442,'7.  Persistence Report'!X$114:X$119)</f>
        <v>0</v>
      </c>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v>20615.868999999999</v>
      </c>
      <c r="E445" s="295">
        <f>SUMIF('7.  Persistence Report'!$D$68:$D$84,'4.  2011-2014 LRAM'!$B445,'7.  Persistence Report'!AU$68:AU$84)</f>
        <v>20615.868890000002</v>
      </c>
      <c r="F445" s="295">
        <f>SUMIF('7.  Persistence Report'!$D$68:$D$84,'4.  2011-2014 LRAM'!$B445,'7.  Persistence Report'!AV$68:AV$84)</f>
        <v>20615.868890000002</v>
      </c>
      <c r="G445" s="295">
        <f>SUMIF('7.  Persistence Report'!$D$68:$D$84,'4.  2011-2014 LRAM'!$B445,'7.  Persistence Report'!AW$68:AW$84)</f>
        <v>20615.868890000002</v>
      </c>
      <c r="H445" s="295">
        <f>SUMIF('7.  Persistence Report'!$D$68:$D$84,'4.  2011-2014 LRAM'!$B445,'7.  Persistence Report'!AX$68:AX$84)</f>
        <v>20615.868890000002</v>
      </c>
      <c r="I445" s="295">
        <f>SUMIF('7.  Persistence Report'!$D$68:$D$84,'4.  2011-2014 LRAM'!$B445,'7.  Persistence Report'!AY$68:AY$84)</f>
        <v>20615.868890000002</v>
      </c>
      <c r="J445" s="295">
        <f>SUMIF('7.  Persistence Report'!$D$68:$D$84,'4.  2011-2014 LRAM'!$B445,'7.  Persistence Report'!AZ$68:AZ$84)</f>
        <v>20615.868890000002</v>
      </c>
      <c r="K445" s="295">
        <f>SUMIF('7.  Persistence Report'!$D$68:$D$84,'4.  2011-2014 LRAM'!$B445,'7.  Persistence Report'!BA$68:BA$84)</f>
        <v>20615.868890000002</v>
      </c>
      <c r="L445" s="295">
        <f>SUMIF('7.  Persistence Report'!$D$68:$D$84,'4.  2011-2014 LRAM'!$B445,'7.  Persistence Report'!BB$68:BB$84)</f>
        <v>20615.868890000002</v>
      </c>
      <c r="M445" s="295">
        <f>SUMIF('7.  Persistence Report'!$D$68:$D$84,'4.  2011-2014 LRAM'!$B445,'7.  Persistence Report'!BC$68:BC$84)</f>
        <v>20615.868890000002</v>
      </c>
      <c r="N445" s="295">
        <v>12</v>
      </c>
      <c r="O445" s="295">
        <v>2.0209999999999999</v>
      </c>
      <c r="P445" s="295">
        <f>SUMIF('7.  Persistence Report'!$D$68:$D$84,'4.  2011-2014 LRAM'!$B445,'7.  Persistence Report'!P$68:P$84)</f>
        <v>2.0209612959999999</v>
      </c>
      <c r="Q445" s="295">
        <f>SUMIF('7.  Persistence Report'!$D$68:$D$84,'4.  2011-2014 LRAM'!$B445,'7.  Persistence Report'!Q$68:Q$84)</f>
        <v>2.0209612959999999</v>
      </c>
      <c r="R445" s="295">
        <f>SUMIF('7.  Persistence Report'!$D$68:$D$84,'4.  2011-2014 LRAM'!$B445,'7.  Persistence Report'!R$68:R$84)</f>
        <v>2.0209612959999999</v>
      </c>
      <c r="S445" s="295">
        <f>SUMIF('7.  Persistence Report'!$D$68:$D$84,'4.  2011-2014 LRAM'!$B445,'7.  Persistence Report'!S$68:S$84)</f>
        <v>2.0209612959999999</v>
      </c>
      <c r="T445" s="295">
        <f>SUMIF('7.  Persistence Report'!$D$68:$D$84,'4.  2011-2014 LRAM'!$B445,'7.  Persistence Report'!T$68:T$84)</f>
        <v>2.0209612959999999</v>
      </c>
      <c r="U445" s="295">
        <f>SUMIF('7.  Persistence Report'!$D$68:$D$84,'4.  2011-2014 LRAM'!$B445,'7.  Persistence Report'!U$68:U$84)</f>
        <v>2.0209612959999999</v>
      </c>
      <c r="V445" s="295">
        <f>SUMIF('7.  Persistence Report'!$D$68:$D$84,'4.  2011-2014 LRAM'!$B445,'7.  Persistence Report'!V$68:V$84)</f>
        <v>2.0209612959999999</v>
      </c>
      <c r="W445" s="295">
        <f>SUMIF('7.  Persistence Report'!$D$68:$D$84,'4.  2011-2014 LRAM'!$B445,'7.  Persistence Report'!W$68:W$84)</f>
        <v>2.0209612959999999</v>
      </c>
      <c r="X445" s="295">
        <f>SUMIF('7.  Persistence Report'!$D$68:$D$84,'4.  2011-2014 LRAM'!$B445,'7.  Persistence Report'!X$68:X$84)</f>
        <v>2.0209612959999999</v>
      </c>
      <c r="Y445" s="415"/>
      <c r="Z445" s="469">
        <v>0.2</v>
      </c>
      <c r="AA445" s="469">
        <f>'3-a.  Rate Class Allocations'!$AR$172</f>
        <v>0.28000000000000003</v>
      </c>
      <c r="AB445" s="469">
        <f>'3-a.  Rate Class Allocations'!$AR$173</f>
        <v>0.41000000000000003</v>
      </c>
      <c r="AC445" s="415">
        <f>'3-a.  Rate Class Allocations'!$AR$174</f>
        <v>0.16</v>
      </c>
      <c r="AD445" s="415"/>
      <c r="AE445" s="415"/>
      <c r="AF445" s="415"/>
      <c r="AG445" s="415"/>
      <c r="AH445" s="415"/>
      <c r="AI445" s="415"/>
      <c r="AJ445" s="415"/>
      <c r="AK445" s="415"/>
      <c r="AL445" s="415"/>
      <c r="AM445" s="296">
        <f>SUM(Y445:AL445)</f>
        <v>1.05</v>
      </c>
    </row>
    <row r="446" spans="1:39" ht="15" hidden="1" outlineLevel="1">
      <c r="B446" s="294" t="s">
        <v>259</v>
      </c>
      <c r="C446" s="291" t="s">
        <v>163</v>
      </c>
      <c r="D446" s="295">
        <v>0</v>
      </c>
      <c r="E446" s="295">
        <f>SUMIF('7.  Persistence Report'!$D$114:$D$119,'4.  2011-2014 LRAM'!$B445,'7.  Persistence Report'!AU$114:AU$119)</f>
        <v>0</v>
      </c>
      <c r="F446" s="295">
        <f>SUMIF('7.  Persistence Report'!$D$114:$D$119,'4.  2011-2014 LRAM'!$B445,'7.  Persistence Report'!AV$114:AV$119)</f>
        <v>0</v>
      </c>
      <c r="G446" s="295">
        <f>SUMIF('7.  Persistence Report'!$D$114:$D$119,'4.  2011-2014 LRAM'!$B445,'7.  Persistence Report'!AW$114:AW$119)</f>
        <v>0</v>
      </c>
      <c r="H446" s="295">
        <f>SUMIF('7.  Persistence Report'!$D$114:$D$119,'4.  2011-2014 LRAM'!$B445,'7.  Persistence Report'!AX$114:AX$119)</f>
        <v>0</v>
      </c>
      <c r="I446" s="295">
        <f>SUMIF('7.  Persistence Report'!$D$114:$D$119,'4.  2011-2014 LRAM'!$B445,'7.  Persistence Report'!AY$114:AY$119)</f>
        <v>0</v>
      </c>
      <c r="J446" s="295">
        <f>SUMIF('7.  Persistence Report'!$D$114:$D$119,'4.  2011-2014 LRAM'!$B445,'7.  Persistence Report'!AZ$114:AZ$119)</f>
        <v>0</v>
      </c>
      <c r="K446" s="295">
        <f>SUMIF('7.  Persistence Report'!$D$114:$D$119,'4.  2011-2014 LRAM'!$B445,'7.  Persistence Report'!BA$114:BA$119)</f>
        <v>0</v>
      </c>
      <c r="L446" s="295">
        <f>SUMIF('7.  Persistence Report'!$D$114:$D$119,'4.  2011-2014 LRAM'!$B445,'7.  Persistence Report'!BB$114:BB$119)</f>
        <v>0</v>
      </c>
      <c r="M446" s="295">
        <f>SUMIF('7.  Persistence Report'!$D$114:$D$119,'4.  2011-2014 LRAM'!$B445,'7.  Persistence Report'!BC$114:BC$119)</f>
        <v>0</v>
      </c>
      <c r="N446" s="295">
        <f>N445</f>
        <v>12</v>
      </c>
      <c r="O446" s="295">
        <v>0</v>
      </c>
      <c r="P446" s="295">
        <f>SUMIF('7.  Persistence Report'!$D$114:$D$119,'4.  2011-2014 LRAM'!$B445,'7.  Persistence Report'!P$114:P$119)</f>
        <v>0</v>
      </c>
      <c r="Q446" s="295">
        <f>SUMIF('7.  Persistence Report'!$D$114:$D$119,'4.  2011-2014 LRAM'!$B445,'7.  Persistence Report'!Q$114:Q$119)</f>
        <v>0</v>
      </c>
      <c r="R446" s="295">
        <f>SUMIF('7.  Persistence Report'!$D$114:$D$119,'4.  2011-2014 LRAM'!$B445,'7.  Persistence Report'!R$114:R$119)</f>
        <v>0</v>
      </c>
      <c r="S446" s="295">
        <f>SUMIF('7.  Persistence Report'!$D$114:$D$119,'4.  2011-2014 LRAM'!$B445,'7.  Persistence Report'!S$114:S$119)</f>
        <v>0</v>
      </c>
      <c r="T446" s="295">
        <f>SUMIF('7.  Persistence Report'!$D$114:$D$119,'4.  2011-2014 LRAM'!$B445,'7.  Persistence Report'!T$114:T$119)</f>
        <v>0</v>
      </c>
      <c r="U446" s="295">
        <f>SUMIF('7.  Persistence Report'!$D$114:$D$119,'4.  2011-2014 LRAM'!$B445,'7.  Persistence Report'!U$114:U$119)</f>
        <v>0</v>
      </c>
      <c r="V446" s="295">
        <f>SUMIF('7.  Persistence Report'!$D$114:$D$119,'4.  2011-2014 LRAM'!$B445,'7.  Persistence Report'!V$114:V$119)</f>
        <v>0</v>
      </c>
      <c r="W446" s="295">
        <f>SUMIF('7.  Persistence Report'!$D$114:$D$119,'4.  2011-2014 LRAM'!$B445,'7.  Persistence Report'!W$114:W$119)</f>
        <v>0</v>
      </c>
      <c r="X446" s="295">
        <f>SUMIF('7.  Persistence Report'!$D$114:$D$119,'4.  2011-2014 LRAM'!$B445,'7.  Persistence Report'!X$114:X$119)</f>
        <v>0</v>
      </c>
      <c r="Y446" s="411">
        <f>Y445</f>
        <v>0</v>
      </c>
      <c r="Z446" s="411">
        <f>Z445</f>
        <v>0.2</v>
      </c>
      <c r="AA446" s="411">
        <f>AA445</f>
        <v>0.28000000000000003</v>
      </c>
      <c r="AB446" s="411">
        <f t="shared" ref="AB446:AL446" si="130">AB445</f>
        <v>0.41000000000000003</v>
      </c>
      <c r="AC446" s="411">
        <f t="shared" si="130"/>
        <v>0.16</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v>261094.28</v>
      </c>
      <c r="E448" s="295">
        <f>SUMIF('7.  Persistence Report'!$D$68:$D$84,'4.  2011-2014 LRAM'!$B448,'7.  Persistence Report'!AU$68:AU$84)</f>
        <v>261094.28020000001</v>
      </c>
      <c r="F448" s="295">
        <f>SUMIF('7.  Persistence Report'!$D$68:$D$84,'4.  2011-2014 LRAM'!$B448,'7.  Persistence Report'!AV$68:AV$84)</f>
        <v>261094.28020000001</v>
      </c>
      <c r="G448" s="295">
        <f>SUMIF('7.  Persistence Report'!$D$68:$D$84,'4.  2011-2014 LRAM'!$B448,'7.  Persistence Report'!AW$68:AW$84)</f>
        <v>261094.28020000001</v>
      </c>
      <c r="H448" s="295">
        <f>SUMIF('7.  Persistence Report'!$D$68:$D$84,'4.  2011-2014 LRAM'!$B448,'7.  Persistence Report'!AX$68:AX$84)</f>
        <v>0</v>
      </c>
      <c r="I448" s="295">
        <f>SUMIF('7.  Persistence Report'!$D$68:$D$84,'4.  2011-2014 LRAM'!$B448,'7.  Persistence Report'!AY$68:AY$84)</f>
        <v>0</v>
      </c>
      <c r="J448" s="295">
        <f>SUMIF('7.  Persistence Report'!$D$68:$D$84,'4.  2011-2014 LRAM'!$B448,'7.  Persistence Report'!AZ$68:AZ$84)</f>
        <v>0</v>
      </c>
      <c r="K448" s="295">
        <f>SUMIF('7.  Persistence Report'!$D$68:$D$84,'4.  2011-2014 LRAM'!$B448,'7.  Persistence Report'!BA$68:BA$84)</f>
        <v>0</v>
      </c>
      <c r="L448" s="295">
        <f>SUMIF('7.  Persistence Report'!$D$68:$D$84,'4.  2011-2014 LRAM'!$B448,'7.  Persistence Report'!BB$68:BB$84)</f>
        <v>0</v>
      </c>
      <c r="M448" s="295">
        <f>SUMIF('7.  Persistence Report'!$D$68:$D$84,'4.  2011-2014 LRAM'!$B448,'7.  Persistence Report'!BC$68:BC$84)</f>
        <v>0</v>
      </c>
      <c r="N448" s="295">
        <v>12</v>
      </c>
      <c r="O448" s="295">
        <v>53.468000000000004</v>
      </c>
      <c r="P448" s="295">
        <f>SUMIF('7.  Persistence Report'!$D$68:$D$84,'4.  2011-2014 LRAM'!$B448,'7.  Persistence Report'!P$68:P$84)</f>
        <v>53.46772206</v>
      </c>
      <c r="Q448" s="295">
        <f>SUMIF('7.  Persistence Report'!$D$68:$D$84,'4.  2011-2014 LRAM'!$B448,'7.  Persistence Report'!Q$68:Q$84)</f>
        <v>53.46772206</v>
      </c>
      <c r="R448" s="295">
        <f>SUMIF('7.  Persistence Report'!$D$68:$D$84,'4.  2011-2014 LRAM'!$B448,'7.  Persistence Report'!R$68:R$84)</f>
        <v>53.46772206</v>
      </c>
      <c r="S448" s="295">
        <f>SUMIF('7.  Persistence Report'!$D$68:$D$84,'4.  2011-2014 LRAM'!$B448,'7.  Persistence Report'!S$68:S$84)</f>
        <v>0</v>
      </c>
      <c r="T448" s="295">
        <f>SUMIF('7.  Persistence Report'!$D$68:$D$84,'4.  2011-2014 LRAM'!$B448,'7.  Persistence Report'!T$68:T$84)</f>
        <v>0</v>
      </c>
      <c r="U448" s="295">
        <f>SUMIF('7.  Persistence Report'!$D$68:$D$84,'4.  2011-2014 LRAM'!$B448,'7.  Persistence Report'!U$68:U$84)</f>
        <v>0</v>
      </c>
      <c r="V448" s="295">
        <f>SUMIF('7.  Persistence Report'!$D$68:$D$84,'4.  2011-2014 LRAM'!$B448,'7.  Persistence Report'!V$68:V$84)</f>
        <v>0</v>
      </c>
      <c r="W448" s="295">
        <f>SUMIF('7.  Persistence Report'!$D$68:$D$84,'4.  2011-2014 LRAM'!$B448,'7.  Persistence Report'!W$68:W$84)</f>
        <v>0</v>
      </c>
      <c r="X448" s="295">
        <f>SUMIF('7.  Persistence Report'!$D$68:$D$84,'4.  2011-2014 LRAM'!$B448,'7.  Persistence Report'!X$68:X$84)</f>
        <v>0</v>
      </c>
      <c r="Y448" s="415"/>
      <c r="Z448" s="469">
        <v>0.2</v>
      </c>
      <c r="AA448" s="469">
        <f>'3-a.  Rate Class Allocations'!$AR$172</f>
        <v>0.28000000000000003</v>
      </c>
      <c r="AB448" s="469">
        <f>'3-a.  Rate Class Allocations'!$AR$173</f>
        <v>0.41000000000000003</v>
      </c>
      <c r="AC448" s="415">
        <f>'3-a.  Rate Class Allocations'!$AR$174</f>
        <v>0.16</v>
      </c>
      <c r="AD448" s="415"/>
      <c r="AE448" s="415"/>
      <c r="AF448" s="415"/>
      <c r="AG448" s="415"/>
      <c r="AH448" s="415"/>
      <c r="AI448" s="415"/>
      <c r="AJ448" s="415"/>
      <c r="AK448" s="415"/>
      <c r="AL448" s="415"/>
      <c r="AM448" s="296">
        <f>SUM(Y448:AL448)</f>
        <v>1.05</v>
      </c>
    </row>
    <row r="449" spans="1:39" ht="15" hidden="1" outlineLevel="1">
      <c r="B449" s="294" t="s">
        <v>259</v>
      </c>
      <c r="C449" s="291" t="s">
        <v>163</v>
      </c>
      <c r="D449" s="295">
        <v>0</v>
      </c>
      <c r="E449" s="295">
        <f>SUMIF('7.  Persistence Report'!$D$114:$D$119,'4.  2011-2014 LRAM'!$B448,'7.  Persistence Report'!AU$114:AU$119)</f>
        <v>0</v>
      </c>
      <c r="F449" s="295">
        <f>SUMIF('7.  Persistence Report'!$D$114:$D$119,'4.  2011-2014 LRAM'!$B448,'7.  Persistence Report'!AV$114:AV$119)</f>
        <v>0</v>
      </c>
      <c r="G449" s="295">
        <f>SUMIF('7.  Persistence Report'!$D$114:$D$119,'4.  2011-2014 LRAM'!$B448,'7.  Persistence Report'!AW$114:AW$119)</f>
        <v>0</v>
      </c>
      <c r="H449" s="295">
        <f>SUMIF('7.  Persistence Report'!$D$114:$D$119,'4.  2011-2014 LRAM'!$B448,'7.  Persistence Report'!AX$114:AX$119)</f>
        <v>0</v>
      </c>
      <c r="I449" s="295">
        <f>SUMIF('7.  Persistence Report'!$D$114:$D$119,'4.  2011-2014 LRAM'!$B448,'7.  Persistence Report'!AY$114:AY$119)</f>
        <v>0</v>
      </c>
      <c r="J449" s="295">
        <f>SUMIF('7.  Persistence Report'!$D$114:$D$119,'4.  2011-2014 LRAM'!$B448,'7.  Persistence Report'!AZ$114:AZ$119)</f>
        <v>0</v>
      </c>
      <c r="K449" s="295">
        <f>SUMIF('7.  Persistence Report'!$D$114:$D$119,'4.  2011-2014 LRAM'!$B448,'7.  Persistence Report'!BA$114:BA$119)</f>
        <v>0</v>
      </c>
      <c r="L449" s="295">
        <f>SUMIF('7.  Persistence Report'!$D$114:$D$119,'4.  2011-2014 LRAM'!$B448,'7.  Persistence Report'!BB$114:BB$119)</f>
        <v>0</v>
      </c>
      <c r="M449" s="295">
        <f>SUMIF('7.  Persistence Report'!$D$114:$D$119,'4.  2011-2014 LRAM'!$B448,'7.  Persistence Report'!BC$114:BC$119)</f>
        <v>0</v>
      </c>
      <c r="N449" s="295">
        <f>N448</f>
        <v>12</v>
      </c>
      <c r="O449" s="295">
        <v>0</v>
      </c>
      <c r="P449" s="295">
        <f>SUMIF('7.  Persistence Report'!$D$114:$D$119,'4.  2011-2014 LRAM'!$B448,'7.  Persistence Report'!P$114:P$119)</f>
        <v>0</v>
      </c>
      <c r="Q449" s="295">
        <f>SUMIF('7.  Persistence Report'!$D$114:$D$119,'4.  2011-2014 LRAM'!$B448,'7.  Persistence Report'!Q$114:Q$119)</f>
        <v>0</v>
      </c>
      <c r="R449" s="295">
        <f>SUMIF('7.  Persistence Report'!$D$114:$D$119,'4.  2011-2014 LRAM'!$B448,'7.  Persistence Report'!R$114:R$119)</f>
        <v>0</v>
      </c>
      <c r="S449" s="295">
        <f>SUMIF('7.  Persistence Report'!$D$114:$D$119,'4.  2011-2014 LRAM'!$B448,'7.  Persistence Report'!S$114:S$119)</f>
        <v>0</v>
      </c>
      <c r="T449" s="295">
        <f>SUMIF('7.  Persistence Report'!$D$114:$D$119,'4.  2011-2014 LRAM'!$B448,'7.  Persistence Report'!T$114:T$119)</f>
        <v>0</v>
      </c>
      <c r="U449" s="295">
        <f>SUMIF('7.  Persistence Report'!$D$114:$D$119,'4.  2011-2014 LRAM'!$B448,'7.  Persistence Report'!U$114:U$119)</f>
        <v>0</v>
      </c>
      <c r="V449" s="295">
        <f>SUMIF('7.  Persistence Report'!$D$114:$D$119,'4.  2011-2014 LRAM'!$B448,'7.  Persistence Report'!V$114:V$119)</f>
        <v>0</v>
      </c>
      <c r="W449" s="295">
        <f>SUMIF('7.  Persistence Report'!$D$114:$D$119,'4.  2011-2014 LRAM'!$B448,'7.  Persistence Report'!W$114:W$119)</f>
        <v>0</v>
      </c>
      <c r="X449" s="295">
        <f>SUMIF('7.  Persistence Report'!$D$114:$D$119,'4.  2011-2014 LRAM'!$B448,'7.  Persistence Report'!X$114:X$119)</f>
        <v>0</v>
      </c>
      <c r="Y449" s="411">
        <f>Y448</f>
        <v>0</v>
      </c>
      <c r="Z449" s="411">
        <f>Z448</f>
        <v>0.2</v>
      </c>
      <c r="AA449" s="411">
        <f t="shared" ref="AA449:AL449" si="131">AA448</f>
        <v>0.28000000000000003</v>
      </c>
      <c r="AB449" s="411">
        <f t="shared" si="131"/>
        <v>0.41000000000000003</v>
      </c>
      <c r="AC449" s="411">
        <f t="shared" si="131"/>
        <v>0.16</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v>0</v>
      </c>
      <c r="E451" s="295">
        <f>SUMIF('7.  Persistence Report'!$D$68:$D$84,'4.  2011-2014 LRAM'!$B451,'7.  Persistence Report'!AU$68:AU$84)</f>
        <v>0</v>
      </c>
      <c r="F451" s="295">
        <f>SUMIF('7.  Persistence Report'!$D$68:$D$84,'4.  2011-2014 LRAM'!$B451,'7.  Persistence Report'!AV$68:AV$84)</f>
        <v>0</v>
      </c>
      <c r="G451" s="295">
        <f>SUMIF('7.  Persistence Report'!$D$68:$D$84,'4.  2011-2014 LRAM'!$B451,'7.  Persistence Report'!AW$68:AW$84)</f>
        <v>0</v>
      </c>
      <c r="H451" s="295">
        <f>SUMIF('7.  Persistence Report'!$D$68:$D$84,'4.  2011-2014 LRAM'!$B451,'7.  Persistence Report'!AX$68:AX$84)</f>
        <v>0</v>
      </c>
      <c r="I451" s="295">
        <f>SUMIF('7.  Persistence Report'!$D$68:$D$84,'4.  2011-2014 LRAM'!$B451,'7.  Persistence Report'!AY$68:AY$84)</f>
        <v>0</v>
      </c>
      <c r="J451" s="295">
        <f>SUMIF('7.  Persistence Report'!$D$68:$D$84,'4.  2011-2014 LRAM'!$B451,'7.  Persistence Report'!AZ$68:AZ$84)</f>
        <v>0</v>
      </c>
      <c r="K451" s="295">
        <f>SUMIF('7.  Persistence Report'!$D$68:$D$84,'4.  2011-2014 LRAM'!$B451,'7.  Persistence Report'!BA$68:BA$84)</f>
        <v>0</v>
      </c>
      <c r="L451" s="295">
        <f>SUMIF('7.  Persistence Report'!$D$68:$D$84,'4.  2011-2014 LRAM'!$B451,'7.  Persistence Report'!BB$68:BB$84)</f>
        <v>0</v>
      </c>
      <c r="M451" s="295">
        <f>SUMIF('7.  Persistence Report'!$D$68:$D$84,'4.  2011-2014 LRAM'!$B451,'7.  Persistence Report'!BC$68:BC$84)</f>
        <v>0</v>
      </c>
      <c r="N451" s="291"/>
      <c r="O451" s="295">
        <v>3.3679999999999999</v>
      </c>
      <c r="P451" s="295">
        <f>SUMIF('7.  Persistence Report'!$D$68:$D$84,'4.  2011-2014 LRAM'!$B451,'7.  Persistence Report'!P$68:P$84)</f>
        <v>0</v>
      </c>
      <c r="Q451" s="295">
        <f>SUMIF('7.  Persistence Report'!$D$68:$D$84,'4.  2011-2014 LRAM'!$B451,'7.  Persistence Report'!Q$68:Q$84)</f>
        <v>0</v>
      </c>
      <c r="R451" s="295">
        <f>SUMIF('7.  Persistence Report'!$D$68:$D$84,'4.  2011-2014 LRAM'!$B451,'7.  Persistence Report'!R$68:R$84)</f>
        <v>0</v>
      </c>
      <c r="S451" s="295">
        <f>SUMIF('7.  Persistence Report'!$D$68:$D$84,'4.  2011-2014 LRAM'!$B451,'7.  Persistence Report'!S$68:S$84)</f>
        <v>0</v>
      </c>
      <c r="T451" s="295">
        <f>SUMIF('7.  Persistence Report'!$D$68:$D$84,'4.  2011-2014 LRAM'!$B451,'7.  Persistence Report'!T$68:T$84)</f>
        <v>0</v>
      </c>
      <c r="U451" s="295">
        <f>SUMIF('7.  Persistence Report'!$D$68:$D$84,'4.  2011-2014 LRAM'!$B451,'7.  Persistence Report'!U$68:U$84)</f>
        <v>0</v>
      </c>
      <c r="V451" s="295">
        <f>SUMIF('7.  Persistence Report'!$D$68:$D$84,'4.  2011-2014 LRAM'!$B451,'7.  Persistence Report'!V$68:V$84)</f>
        <v>0</v>
      </c>
      <c r="W451" s="295">
        <f>SUMIF('7.  Persistence Report'!$D$68:$D$84,'4.  2011-2014 LRAM'!$B451,'7.  Persistence Report'!W$68:W$84)</f>
        <v>0</v>
      </c>
      <c r="X451" s="295">
        <f>SUMIF('7.  Persistence Report'!$D$68:$D$84,'4.  2011-2014 LRAM'!$B451,'7.  Persistence Report'!X$68:X$84)</f>
        <v>0</v>
      </c>
      <c r="Y451" s="415"/>
      <c r="Z451" s="469">
        <v>0.2</v>
      </c>
      <c r="AA451" s="469">
        <f>'3-a.  Rate Class Allocations'!$AR$172</f>
        <v>0.28000000000000003</v>
      </c>
      <c r="AB451" s="469">
        <f>'3-a.  Rate Class Allocations'!$AR$173</f>
        <v>0.41000000000000003</v>
      </c>
      <c r="AC451" s="415">
        <f>'3-a.  Rate Class Allocations'!$AR$174</f>
        <v>0.16</v>
      </c>
      <c r="AD451" s="415"/>
      <c r="AE451" s="415"/>
      <c r="AF451" s="415"/>
      <c r="AG451" s="415"/>
      <c r="AH451" s="415"/>
      <c r="AI451" s="415"/>
      <c r="AJ451" s="415"/>
      <c r="AK451" s="415"/>
      <c r="AL451" s="415"/>
      <c r="AM451" s="296">
        <f>SUM(Y451:AL451)</f>
        <v>1.05</v>
      </c>
    </row>
    <row r="452" spans="1:39" s="283" customFormat="1" ht="15" hidden="1" outlineLevel="1">
      <c r="A452" s="509"/>
      <c r="B452" s="314" t="s">
        <v>259</v>
      </c>
      <c r="C452" s="291" t="s">
        <v>163</v>
      </c>
      <c r="D452" s="295">
        <v>0</v>
      </c>
      <c r="E452" s="295">
        <f>SUMIF('7.  Persistence Report'!$D$114:$D$119,'4.  2011-2014 LRAM'!$B451,'7.  Persistence Report'!AU$114:AU$119)</f>
        <v>0</v>
      </c>
      <c r="F452" s="295">
        <f>SUMIF('7.  Persistence Report'!$D$114:$D$119,'4.  2011-2014 LRAM'!$B451,'7.  Persistence Report'!AV$114:AV$119)</f>
        <v>0</v>
      </c>
      <c r="G452" s="295">
        <f>SUMIF('7.  Persistence Report'!$D$114:$D$119,'4.  2011-2014 LRAM'!$B451,'7.  Persistence Report'!AW$114:AW$119)</f>
        <v>0</v>
      </c>
      <c r="H452" s="295">
        <f>SUMIF('7.  Persistence Report'!$D$114:$D$119,'4.  2011-2014 LRAM'!$B451,'7.  Persistence Report'!AX$114:AX$119)</f>
        <v>0</v>
      </c>
      <c r="I452" s="295">
        <f>SUMIF('7.  Persistence Report'!$D$114:$D$119,'4.  2011-2014 LRAM'!$B451,'7.  Persistence Report'!AY$114:AY$119)</f>
        <v>0</v>
      </c>
      <c r="J452" s="295">
        <f>SUMIF('7.  Persistence Report'!$D$114:$D$119,'4.  2011-2014 LRAM'!$B451,'7.  Persistence Report'!AZ$114:AZ$119)</f>
        <v>0</v>
      </c>
      <c r="K452" s="295">
        <f>SUMIF('7.  Persistence Report'!$D$114:$D$119,'4.  2011-2014 LRAM'!$B451,'7.  Persistence Report'!BA$114:BA$119)</f>
        <v>0</v>
      </c>
      <c r="L452" s="295">
        <f>SUMIF('7.  Persistence Report'!$D$114:$D$119,'4.  2011-2014 LRAM'!$B451,'7.  Persistence Report'!BB$114:BB$119)</f>
        <v>0</v>
      </c>
      <c r="M452" s="295">
        <f>SUMIF('7.  Persistence Report'!$D$114:$D$119,'4.  2011-2014 LRAM'!$B451,'7.  Persistence Report'!BC$114:BC$119)</f>
        <v>0</v>
      </c>
      <c r="N452" s="291"/>
      <c r="O452" s="295">
        <v>0</v>
      </c>
      <c r="P452" s="295">
        <f>SUMIF('7.  Persistence Report'!$D$114:$D$119,'4.  2011-2014 LRAM'!$B451,'7.  Persistence Report'!P$114:P$119)</f>
        <v>0</v>
      </c>
      <c r="Q452" s="295">
        <f>SUMIF('7.  Persistence Report'!$D$114:$D$119,'4.  2011-2014 LRAM'!$B451,'7.  Persistence Report'!Q$114:Q$119)</f>
        <v>0</v>
      </c>
      <c r="R452" s="295">
        <f>SUMIF('7.  Persistence Report'!$D$114:$D$119,'4.  2011-2014 LRAM'!$B451,'7.  Persistence Report'!R$114:R$119)</f>
        <v>0</v>
      </c>
      <c r="S452" s="295">
        <f>SUMIF('7.  Persistence Report'!$D$114:$D$119,'4.  2011-2014 LRAM'!$B451,'7.  Persistence Report'!S$114:S$119)</f>
        <v>0</v>
      </c>
      <c r="T452" s="295">
        <f>SUMIF('7.  Persistence Report'!$D$114:$D$119,'4.  2011-2014 LRAM'!$B451,'7.  Persistence Report'!T$114:T$119)</f>
        <v>0</v>
      </c>
      <c r="U452" s="295">
        <f>SUMIF('7.  Persistence Report'!$D$114:$D$119,'4.  2011-2014 LRAM'!$B451,'7.  Persistence Report'!U$114:U$119)</f>
        <v>0</v>
      </c>
      <c r="V452" s="295">
        <f>SUMIF('7.  Persistence Report'!$D$114:$D$119,'4.  2011-2014 LRAM'!$B451,'7.  Persistence Report'!V$114:V$119)</f>
        <v>0</v>
      </c>
      <c r="W452" s="295">
        <f>SUMIF('7.  Persistence Report'!$D$114:$D$119,'4.  2011-2014 LRAM'!$B451,'7.  Persistence Report'!W$114:W$119)</f>
        <v>0</v>
      </c>
      <c r="X452" s="295">
        <f>SUMIF('7.  Persistence Report'!$D$114:$D$119,'4.  2011-2014 LRAM'!$B451,'7.  Persistence Report'!X$114:X$119)</f>
        <v>0</v>
      </c>
      <c r="Y452" s="411">
        <f>Y451</f>
        <v>0</v>
      </c>
      <c r="Z452" s="411">
        <f>Z451</f>
        <v>0.2</v>
      </c>
      <c r="AA452" s="411">
        <f t="shared" ref="AA452:AL452" si="132">AA451</f>
        <v>0.28000000000000003</v>
      </c>
      <c r="AB452" s="411">
        <f t="shared" si="132"/>
        <v>0.41000000000000003</v>
      </c>
      <c r="AC452" s="411">
        <f t="shared" si="132"/>
        <v>0.16</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v>0</v>
      </c>
      <c r="E454" s="295">
        <f>SUMIF('7.  Persistence Report'!$D$68:$D$84,'4.  2011-2014 LRAM'!$B454,'7.  Persistence Report'!AU$68:AU$84)</f>
        <v>0</v>
      </c>
      <c r="F454" s="295">
        <f>SUMIF('7.  Persistence Report'!$D$68:$D$84,'4.  2011-2014 LRAM'!$B454,'7.  Persistence Report'!AV$68:AV$84)</f>
        <v>0</v>
      </c>
      <c r="G454" s="295">
        <f>SUMIF('7.  Persistence Report'!$D$68:$D$84,'4.  2011-2014 LRAM'!$B454,'7.  Persistence Report'!AW$68:AW$84)</f>
        <v>0</v>
      </c>
      <c r="H454" s="295">
        <f>SUMIF('7.  Persistence Report'!$D$68:$D$84,'4.  2011-2014 LRAM'!$B454,'7.  Persistence Report'!AX$68:AX$84)</f>
        <v>0</v>
      </c>
      <c r="I454" s="295">
        <f>SUMIF('7.  Persistence Report'!$D$68:$D$84,'4.  2011-2014 LRAM'!$B454,'7.  Persistence Report'!AY$68:AY$84)</f>
        <v>0</v>
      </c>
      <c r="J454" s="295">
        <f>SUMIF('7.  Persistence Report'!$D$68:$D$84,'4.  2011-2014 LRAM'!$B454,'7.  Persistence Report'!AZ$68:AZ$84)</f>
        <v>0</v>
      </c>
      <c r="K454" s="295">
        <f>SUMIF('7.  Persistence Report'!$D$68:$D$84,'4.  2011-2014 LRAM'!$B454,'7.  Persistence Report'!BA$68:BA$84)</f>
        <v>0</v>
      </c>
      <c r="L454" s="295">
        <f>SUMIF('7.  Persistence Report'!$D$68:$D$84,'4.  2011-2014 LRAM'!$B454,'7.  Persistence Report'!BB$68:BB$84)</f>
        <v>0</v>
      </c>
      <c r="M454" s="295">
        <f>SUMIF('7.  Persistence Report'!$D$68:$D$84,'4.  2011-2014 LRAM'!$B454,'7.  Persistence Report'!BC$68:BC$84)</f>
        <v>0</v>
      </c>
      <c r="N454" s="291"/>
      <c r="O454" s="295">
        <v>0</v>
      </c>
      <c r="P454" s="295">
        <f>SUMIF('7.  Persistence Report'!$D$68:$D$84,'4.  2011-2014 LRAM'!$B454,'7.  Persistence Report'!P$68:P$84)</f>
        <v>0</v>
      </c>
      <c r="Q454" s="295">
        <f>SUMIF('7.  Persistence Report'!$D$68:$D$84,'4.  2011-2014 LRAM'!$B454,'7.  Persistence Report'!Q$68:Q$84)</f>
        <v>0</v>
      </c>
      <c r="R454" s="295">
        <f>SUMIF('7.  Persistence Report'!$D$68:$D$84,'4.  2011-2014 LRAM'!$B454,'7.  Persistence Report'!R$68:R$84)</f>
        <v>0</v>
      </c>
      <c r="S454" s="295">
        <f>SUMIF('7.  Persistence Report'!$D$68:$D$84,'4.  2011-2014 LRAM'!$B454,'7.  Persistence Report'!S$68:S$84)</f>
        <v>0</v>
      </c>
      <c r="T454" s="295">
        <f>SUMIF('7.  Persistence Report'!$D$68:$D$84,'4.  2011-2014 LRAM'!$B454,'7.  Persistence Report'!T$68:T$84)</f>
        <v>0</v>
      </c>
      <c r="U454" s="295">
        <f>SUMIF('7.  Persistence Report'!$D$68:$D$84,'4.  2011-2014 LRAM'!$B454,'7.  Persistence Report'!U$68:U$84)</f>
        <v>0</v>
      </c>
      <c r="V454" s="295">
        <f>SUMIF('7.  Persistence Report'!$D$68:$D$84,'4.  2011-2014 LRAM'!$B454,'7.  Persistence Report'!V$68:V$84)</f>
        <v>0</v>
      </c>
      <c r="W454" s="295">
        <f>SUMIF('7.  Persistence Report'!$D$68:$D$84,'4.  2011-2014 LRAM'!$B454,'7.  Persistence Report'!W$68:W$84)</f>
        <v>0</v>
      </c>
      <c r="X454" s="295">
        <f>SUMIF('7.  Persistence Report'!$D$68:$D$84,'4.  2011-2014 LRAM'!$B454,'7.  Persistence Report'!X$68:X$84)</f>
        <v>0</v>
      </c>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v>0</v>
      </c>
      <c r="E455" s="295">
        <f>SUMIF('7.  Persistence Report'!$D$114:$D$119,'4.  2011-2014 LRAM'!$B454,'7.  Persistence Report'!AU$114:AU$119)</f>
        <v>0</v>
      </c>
      <c r="F455" s="295">
        <f>SUMIF('7.  Persistence Report'!$D$114:$D$119,'4.  2011-2014 LRAM'!$B454,'7.  Persistence Report'!AV$114:AV$119)</f>
        <v>0</v>
      </c>
      <c r="G455" s="295">
        <f>SUMIF('7.  Persistence Report'!$D$114:$D$119,'4.  2011-2014 LRAM'!$B454,'7.  Persistence Report'!AW$114:AW$119)</f>
        <v>0</v>
      </c>
      <c r="H455" s="295">
        <f>SUMIF('7.  Persistence Report'!$D$114:$D$119,'4.  2011-2014 LRAM'!$B454,'7.  Persistence Report'!AX$114:AX$119)</f>
        <v>0</v>
      </c>
      <c r="I455" s="295">
        <f>SUMIF('7.  Persistence Report'!$D$114:$D$119,'4.  2011-2014 LRAM'!$B454,'7.  Persistence Report'!AY$114:AY$119)</f>
        <v>0</v>
      </c>
      <c r="J455" s="295">
        <f>SUMIF('7.  Persistence Report'!$D$114:$D$119,'4.  2011-2014 LRAM'!$B454,'7.  Persistence Report'!AZ$114:AZ$119)</f>
        <v>0</v>
      </c>
      <c r="K455" s="295">
        <f>SUMIF('7.  Persistence Report'!$D$114:$D$119,'4.  2011-2014 LRAM'!$B454,'7.  Persistence Report'!BA$114:BA$119)</f>
        <v>0</v>
      </c>
      <c r="L455" s="295">
        <f>SUMIF('7.  Persistence Report'!$D$114:$D$119,'4.  2011-2014 LRAM'!$B454,'7.  Persistence Report'!BB$114:BB$119)</f>
        <v>0</v>
      </c>
      <c r="M455" s="295">
        <f>SUMIF('7.  Persistence Report'!$D$114:$D$119,'4.  2011-2014 LRAM'!$B454,'7.  Persistence Report'!BC$114:BC$119)</f>
        <v>0</v>
      </c>
      <c r="N455" s="291"/>
      <c r="O455" s="295">
        <v>0</v>
      </c>
      <c r="P455" s="295">
        <f>SUMIF('7.  Persistence Report'!$D$114:$D$119,'4.  2011-2014 LRAM'!$B454,'7.  Persistence Report'!P$114:P$119)</f>
        <v>0</v>
      </c>
      <c r="Q455" s="295">
        <f>SUMIF('7.  Persistence Report'!$D$114:$D$119,'4.  2011-2014 LRAM'!$B454,'7.  Persistence Report'!Q$114:Q$119)</f>
        <v>0</v>
      </c>
      <c r="R455" s="295">
        <f>SUMIF('7.  Persistence Report'!$D$114:$D$119,'4.  2011-2014 LRAM'!$B454,'7.  Persistence Report'!R$114:R$119)</f>
        <v>0</v>
      </c>
      <c r="S455" s="295">
        <f>SUMIF('7.  Persistence Report'!$D$114:$D$119,'4.  2011-2014 LRAM'!$B454,'7.  Persistence Report'!S$114:S$119)</f>
        <v>0</v>
      </c>
      <c r="T455" s="295">
        <f>SUMIF('7.  Persistence Report'!$D$114:$D$119,'4.  2011-2014 LRAM'!$B454,'7.  Persistence Report'!T$114:T$119)</f>
        <v>0</v>
      </c>
      <c r="U455" s="295">
        <f>SUMIF('7.  Persistence Report'!$D$114:$D$119,'4.  2011-2014 LRAM'!$B454,'7.  Persistence Report'!U$114:U$119)</f>
        <v>0</v>
      </c>
      <c r="V455" s="295">
        <f>SUMIF('7.  Persistence Report'!$D$114:$D$119,'4.  2011-2014 LRAM'!$B454,'7.  Persistence Report'!V$114:V$119)</f>
        <v>0</v>
      </c>
      <c r="W455" s="295">
        <f>SUMIF('7.  Persistence Report'!$D$114:$D$119,'4.  2011-2014 LRAM'!$B454,'7.  Persistence Report'!W$114:W$119)</f>
        <v>0</v>
      </c>
      <c r="X455" s="295">
        <f>SUMIF('7.  Persistence Report'!$D$114:$D$119,'4.  2011-2014 LRAM'!$B454,'7.  Persistence Report'!X$114:X$119)</f>
        <v>0</v>
      </c>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v>0</v>
      </c>
      <c r="E457" s="295">
        <f>SUMIF('7.  Persistence Report'!$D$68:$D$84,'4.  2011-2014 LRAM'!$B457,'7.  Persistence Report'!AU$68:AU$84)</f>
        <v>0</v>
      </c>
      <c r="F457" s="295">
        <f>SUMIF('7.  Persistence Report'!$D$68:$D$84,'4.  2011-2014 LRAM'!$B457,'7.  Persistence Report'!AV$68:AV$84)</f>
        <v>0</v>
      </c>
      <c r="G457" s="295">
        <f>SUMIF('7.  Persistence Report'!$D$68:$D$84,'4.  2011-2014 LRAM'!$B457,'7.  Persistence Report'!AW$68:AW$84)</f>
        <v>0</v>
      </c>
      <c r="H457" s="295">
        <f>SUMIF('7.  Persistence Report'!$D$68:$D$84,'4.  2011-2014 LRAM'!$B457,'7.  Persistence Report'!AX$68:AX$84)</f>
        <v>0</v>
      </c>
      <c r="I457" s="295">
        <f>SUMIF('7.  Persistence Report'!$D$68:$D$84,'4.  2011-2014 LRAM'!$B457,'7.  Persistence Report'!AY$68:AY$84)</f>
        <v>0</v>
      </c>
      <c r="J457" s="295">
        <f>SUMIF('7.  Persistence Report'!$D$68:$D$84,'4.  2011-2014 LRAM'!$B457,'7.  Persistence Report'!AZ$68:AZ$84)</f>
        <v>0</v>
      </c>
      <c r="K457" s="295">
        <f>SUMIF('7.  Persistence Report'!$D$68:$D$84,'4.  2011-2014 LRAM'!$B457,'7.  Persistence Report'!BA$68:BA$84)</f>
        <v>0</v>
      </c>
      <c r="L457" s="295">
        <f>SUMIF('7.  Persistence Report'!$D$68:$D$84,'4.  2011-2014 LRAM'!$B457,'7.  Persistence Report'!BB$68:BB$84)</f>
        <v>0</v>
      </c>
      <c r="M457" s="295">
        <f>SUMIF('7.  Persistence Report'!$D$68:$D$84,'4.  2011-2014 LRAM'!$B457,'7.  Persistence Report'!BC$68:BC$84)</f>
        <v>0</v>
      </c>
      <c r="N457" s="291"/>
      <c r="O457" s="295">
        <v>1203.663</v>
      </c>
      <c r="P457" s="295">
        <f>SUMIF('7.  Persistence Report'!$D$68:$D$84,'4.  2011-2014 LRAM'!$B457,'7.  Persistence Report'!P$68:P$84)</f>
        <v>0</v>
      </c>
      <c r="Q457" s="295">
        <f>SUMIF('7.  Persistence Report'!$D$68:$D$84,'4.  2011-2014 LRAM'!$B457,'7.  Persistence Report'!Q$68:Q$84)</f>
        <v>0</v>
      </c>
      <c r="R457" s="295">
        <f>SUMIF('7.  Persistence Report'!$D$68:$D$84,'4.  2011-2014 LRAM'!$B457,'7.  Persistence Report'!R$68:R$84)</f>
        <v>0</v>
      </c>
      <c r="S457" s="295">
        <f>SUMIF('7.  Persistence Report'!$D$68:$D$84,'4.  2011-2014 LRAM'!$B457,'7.  Persistence Report'!S$68:S$84)</f>
        <v>0</v>
      </c>
      <c r="T457" s="295">
        <f>SUMIF('7.  Persistence Report'!$D$68:$D$84,'4.  2011-2014 LRAM'!$B457,'7.  Persistence Report'!T$68:T$84)</f>
        <v>0</v>
      </c>
      <c r="U457" s="295">
        <f>SUMIF('7.  Persistence Report'!$D$68:$D$84,'4.  2011-2014 LRAM'!$B457,'7.  Persistence Report'!U$68:U$84)</f>
        <v>0</v>
      </c>
      <c r="V457" s="295">
        <f>SUMIF('7.  Persistence Report'!$D$68:$D$84,'4.  2011-2014 LRAM'!$B457,'7.  Persistence Report'!V$68:V$84)</f>
        <v>0</v>
      </c>
      <c r="W457" s="295">
        <f>SUMIF('7.  Persistence Report'!$D$68:$D$84,'4.  2011-2014 LRAM'!$B457,'7.  Persistence Report'!W$68:W$84)</f>
        <v>0</v>
      </c>
      <c r="X457" s="295">
        <f>SUMIF('7.  Persistence Report'!$D$68:$D$84,'4.  2011-2014 LRAM'!$B457,'7.  Persistence Report'!X$68:X$84)</f>
        <v>0</v>
      </c>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259</v>
      </c>
      <c r="C458" s="291" t="s">
        <v>163</v>
      </c>
      <c r="D458" s="295">
        <v>0</v>
      </c>
      <c r="E458" s="295">
        <f>SUMIF('7.  Persistence Report'!$D$114:$D$119,'4.  2011-2014 LRAM'!$B457,'7.  Persistence Report'!AU$114:AU$119)</f>
        <v>0</v>
      </c>
      <c r="F458" s="295">
        <f>SUMIF('7.  Persistence Report'!$D$114:$D$119,'4.  2011-2014 LRAM'!$B457,'7.  Persistence Report'!AV$114:AV$119)</f>
        <v>0</v>
      </c>
      <c r="G458" s="295">
        <f>SUMIF('7.  Persistence Report'!$D$114:$D$119,'4.  2011-2014 LRAM'!$B457,'7.  Persistence Report'!AW$114:AW$119)</f>
        <v>0</v>
      </c>
      <c r="H458" s="295">
        <f>SUMIF('7.  Persistence Report'!$D$114:$D$119,'4.  2011-2014 LRAM'!$B457,'7.  Persistence Report'!AX$114:AX$119)</f>
        <v>0</v>
      </c>
      <c r="I458" s="295">
        <f>SUMIF('7.  Persistence Report'!$D$114:$D$119,'4.  2011-2014 LRAM'!$B457,'7.  Persistence Report'!AY$114:AY$119)</f>
        <v>0</v>
      </c>
      <c r="J458" s="295">
        <f>SUMIF('7.  Persistence Report'!$D$114:$D$119,'4.  2011-2014 LRAM'!$B457,'7.  Persistence Report'!AZ$114:AZ$119)</f>
        <v>0</v>
      </c>
      <c r="K458" s="295">
        <f>SUMIF('7.  Persistence Report'!$D$114:$D$119,'4.  2011-2014 LRAM'!$B457,'7.  Persistence Report'!BA$114:BA$119)</f>
        <v>0</v>
      </c>
      <c r="L458" s="295">
        <f>SUMIF('7.  Persistence Report'!$D$114:$D$119,'4.  2011-2014 LRAM'!$B457,'7.  Persistence Report'!BB$114:BB$119)</f>
        <v>0</v>
      </c>
      <c r="M458" s="295">
        <f>SUMIF('7.  Persistence Report'!$D$114:$D$119,'4.  2011-2014 LRAM'!$B457,'7.  Persistence Report'!BC$114:BC$119)</f>
        <v>0</v>
      </c>
      <c r="N458" s="291"/>
      <c r="O458" s="295">
        <v>0</v>
      </c>
      <c r="P458" s="295">
        <f>SUMIF('7.  Persistence Report'!$D$114:$D$119,'4.  2011-2014 LRAM'!$B457,'7.  Persistence Report'!P$114:P$119)</f>
        <v>0</v>
      </c>
      <c r="Q458" s="295">
        <f>SUMIF('7.  Persistence Report'!$D$114:$D$119,'4.  2011-2014 LRAM'!$B457,'7.  Persistence Report'!Q$114:Q$119)</f>
        <v>0</v>
      </c>
      <c r="R458" s="295">
        <f>SUMIF('7.  Persistence Report'!$D$114:$D$119,'4.  2011-2014 LRAM'!$B457,'7.  Persistence Report'!R$114:R$119)</f>
        <v>0</v>
      </c>
      <c r="S458" s="295">
        <f>SUMIF('7.  Persistence Report'!$D$114:$D$119,'4.  2011-2014 LRAM'!$B457,'7.  Persistence Report'!S$114:S$119)</f>
        <v>0</v>
      </c>
      <c r="T458" s="295">
        <f>SUMIF('7.  Persistence Report'!$D$114:$D$119,'4.  2011-2014 LRAM'!$B457,'7.  Persistence Report'!T$114:T$119)</f>
        <v>0</v>
      </c>
      <c r="U458" s="295">
        <f>SUMIF('7.  Persistence Report'!$D$114:$D$119,'4.  2011-2014 LRAM'!$B457,'7.  Persistence Report'!U$114:U$119)</f>
        <v>0</v>
      </c>
      <c r="V458" s="295">
        <f>SUMIF('7.  Persistence Report'!$D$114:$D$119,'4.  2011-2014 LRAM'!$B457,'7.  Persistence Report'!V$114:V$119)</f>
        <v>0</v>
      </c>
      <c r="W458" s="295">
        <f>SUMIF('7.  Persistence Report'!$D$114:$D$119,'4.  2011-2014 LRAM'!$B457,'7.  Persistence Report'!W$114:W$119)</f>
        <v>0</v>
      </c>
      <c r="X458" s="295">
        <f>SUMIF('7.  Persistence Report'!$D$114:$D$119,'4.  2011-2014 LRAM'!$B457,'7.  Persistence Report'!X$114:X$119)</f>
        <v>0</v>
      </c>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v>0</v>
      </c>
      <c r="E461" s="295">
        <f>SUMIF('7.  Persistence Report'!$D$68:$D$84,'4.  2011-2014 LRAM'!$B461,'7.  Persistence Report'!AU$68:AU$84)</f>
        <v>0</v>
      </c>
      <c r="F461" s="295">
        <f>SUMIF('7.  Persistence Report'!$D$68:$D$84,'4.  2011-2014 LRAM'!$B461,'7.  Persistence Report'!AV$68:AV$84)</f>
        <v>0</v>
      </c>
      <c r="G461" s="295">
        <f>SUMIF('7.  Persistence Report'!$D$68:$D$84,'4.  2011-2014 LRAM'!$B461,'7.  Persistence Report'!AW$68:AW$84)</f>
        <v>0</v>
      </c>
      <c r="H461" s="295">
        <f>SUMIF('7.  Persistence Report'!$D$68:$D$84,'4.  2011-2014 LRAM'!$B461,'7.  Persistence Report'!AX$68:AX$84)</f>
        <v>0</v>
      </c>
      <c r="I461" s="295">
        <f>SUMIF('7.  Persistence Report'!$D$68:$D$84,'4.  2011-2014 LRAM'!$B461,'7.  Persistence Report'!AY$68:AY$84)</f>
        <v>0</v>
      </c>
      <c r="J461" s="295">
        <f>SUMIF('7.  Persistence Report'!$D$68:$D$84,'4.  2011-2014 LRAM'!$B461,'7.  Persistence Report'!AZ$68:AZ$84)</f>
        <v>0</v>
      </c>
      <c r="K461" s="295">
        <f>SUMIF('7.  Persistence Report'!$D$68:$D$84,'4.  2011-2014 LRAM'!$B461,'7.  Persistence Report'!BA$68:BA$84)</f>
        <v>0</v>
      </c>
      <c r="L461" s="295">
        <f>SUMIF('7.  Persistence Report'!$D$68:$D$84,'4.  2011-2014 LRAM'!$B461,'7.  Persistence Report'!BB$68:BB$84)</f>
        <v>0</v>
      </c>
      <c r="M461" s="295">
        <f>SUMIF('7.  Persistence Report'!$D$68:$D$84,'4.  2011-2014 LRAM'!$B461,'7.  Persistence Report'!BC$68:BC$84)</f>
        <v>0</v>
      </c>
      <c r="N461" s="295">
        <v>12</v>
      </c>
      <c r="O461" s="295">
        <v>0</v>
      </c>
      <c r="P461" s="295">
        <f>SUMIF('7.  Persistence Report'!$D$68:$D$84,'4.  2011-2014 LRAM'!$B461,'7.  Persistence Report'!P$68:P$84)</f>
        <v>0</v>
      </c>
      <c r="Q461" s="295">
        <f>SUMIF('7.  Persistence Report'!$D$68:$D$84,'4.  2011-2014 LRAM'!$B461,'7.  Persistence Report'!Q$68:Q$84)</f>
        <v>0</v>
      </c>
      <c r="R461" s="295">
        <f>SUMIF('7.  Persistence Report'!$D$68:$D$84,'4.  2011-2014 LRAM'!$B461,'7.  Persistence Report'!R$68:R$84)</f>
        <v>0</v>
      </c>
      <c r="S461" s="295">
        <f>SUMIF('7.  Persistence Report'!$D$68:$D$84,'4.  2011-2014 LRAM'!$B461,'7.  Persistence Report'!S$68:S$84)</f>
        <v>0</v>
      </c>
      <c r="T461" s="295">
        <f>SUMIF('7.  Persistence Report'!$D$68:$D$84,'4.  2011-2014 LRAM'!$B461,'7.  Persistence Report'!T$68:T$84)</f>
        <v>0</v>
      </c>
      <c r="U461" s="295">
        <f>SUMIF('7.  Persistence Report'!$D$68:$D$84,'4.  2011-2014 LRAM'!$B461,'7.  Persistence Report'!U$68:U$84)</f>
        <v>0</v>
      </c>
      <c r="V461" s="295">
        <f>SUMIF('7.  Persistence Report'!$D$68:$D$84,'4.  2011-2014 LRAM'!$B461,'7.  Persistence Report'!V$68:V$84)</f>
        <v>0</v>
      </c>
      <c r="W461" s="295">
        <f>SUMIF('7.  Persistence Report'!$D$68:$D$84,'4.  2011-2014 LRAM'!$B461,'7.  Persistence Report'!W$68:W$84)</f>
        <v>0</v>
      </c>
      <c r="X461" s="295">
        <f>SUMIF('7.  Persistence Report'!$D$68:$D$84,'4.  2011-2014 LRAM'!$B461,'7.  Persistence Report'!X$68:X$84)</f>
        <v>0</v>
      </c>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v>0</v>
      </c>
      <c r="E462" s="295">
        <f>SUMIF('7.  Persistence Report'!$D$114:$D$119,'4.  2011-2014 LRAM'!$B461,'7.  Persistence Report'!AU$114:AU$119)</f>
        <v>0</v>
      </c>
      <c r="F462" s="295">
        <f>SUMIF('7.  Persistence Report'!$D$114:$D$119,'4.  2011-2014 LRAM'!$B461,'7.  Persistence Report'!AV$114:AV$119)</f>
        <v>0</v>
      </c>
      <c r="G462" s="295">
        <f>SUMIF('7.  Persistence Report'!$D$114:$D$119,'4.  2011-2014 LRAM'!$B461,'7.  Persistence Report'!AW$114:AW$119)</f>
        <v>0</v>
      </c>
      <c r="H462" s="295">
        <f>SUMIF('7.  Persistence Report'!$D$114:$D$119,'4.  2011-2014 LRAM'!$B461,'7.  Persistence Report'!AX$114:AX$119)</f>
        <v>0</v>
      </c>
      <c r="I462" s="295">
        <f>SUMIF('7.  Persistence Report'!$D$114:$D$119,'4.  2011-2014 LRAM'!$B461,'7.  Persistence Report'!AY$114:AY$119)</f>
        <v>0</v>
      </c>
      <c r="J462" s="295">
        <f>SUMIF('7.  Persistence Report'!$D$114:$D$119,'4.  2011-2014 LRAM'!$B461,'7.  Persistence Report'!AZ$114:AZ$119)</f>
        <v>0</v>
      </c>
      <c r="K462" s="295">
        <f>SUMIF('7.  Persistence Report'!$D$114:$D$119,'4.  2011-2014 LRAM'!$B461,'7.  Persistence Report'!BA$114:BA$119)</f>
        <v>0</v>
      </c>
      <c r="L462" s="295">
        <f>SUMIF('7.  Persistence Report'!$D$114:$D$119,'4.  2011-2014 LRAM'!$B461,'7.  Persistence Report'!BB$114:BB$119)</f>
        <v>0</v>
      </c>
      <c r="M462" s="295">
        <f>SUMIF('7.  Persistence Report'!$D$114:$D$119,'4.  2011-2014 LRAM'!$B461,'7.  Persistence Report'!BC$114:BC$119)</f>
        <v>0</v>
      </c>
      <c r="N462" s="295">
        <f>N461</f>
        <v>12</v>
      </c>
      <c r="O462" s="295">
        <v>0</v>
      </c>
      <c r="P462" s="295">
        <f>SUMIF('7.  Persistence Report'!$D$114:$D$119,'4.  2011-2014 LRAM'!$B461,'7.  Persistence Report'!P$114:P$119)</f>
        <v>0</v>
      </c>
      <c r="Q462" s="295">
        <f>SUMIF('7.  Persistence Report'!$D$114:$D$119,'4.  2011-2014 LRAM'!$B461,'7.  Persistence Report'!Q$114:Q$119)</f>
        <v>0</v>
      </c>
      <c r="R462" s="295">
        <f>SUMIF('7.  Persistence Report'!$D$114:$D$119,'4.  2011-2014 LRAM'!$B461,'7.  Persistence Report'!R$114:R$119)</f>
        <v>0</v>
      </c>
      <c r="S462" s="295">
        <f>SUMIF('7.  Persistence Report'!$D$114:$D$119,'4.  2011-2014 LRAM'!$B461,'7.  Persistence Report'!S$114:S$119)</f>
        <v>0</v>
      </c>
      <c r="T462" s="295">
        <f>SUMIF('7.  Persistence Report'!$D$114:$D$119,'4.  2011-2014 LRAM'!$B461,'7.  Persistence Report'!T$114:T$119)</f>
        <v>0</v>
      </c>
      <c r="U462" s="295">
        <f>SUMIF('7.  Persistence Report'!$D$114:$D$119,'4.  2011-2014 LRAM'!$B461,'7.  Persistence Report'!U$114:U$119)</f>
        <v>0</v>
      </c>
      <c r="V462" s="295">
        <f>SUMIF('7.  Persistence Report'!$D$114:$D$119,'4.  2011-2014 LRAM'!$B461,'7.  Persistence Report'!V$114:V$119)</f>
        <v>0</v>
      </c>
      <c r="W462" s="295">
        <f>SUMIF('7.  Persistence Report'!$D$114:$D$119,'4.  2011-2014 LRAM'!$B461,'7.  Persistence Report'!W$114:W$119)</f>
        <v>0</v>
      </c>
      <c r="X462" s="295">
        <f>SUMIF('7.  Persistence Report'!$D$114:$D$119,'4.  2011-2014 LRAM'!$B461,'7.  Persistence Report'!X$114:X$119)</f>
        <v>0</v>
      </c>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v>0</v>
      </c>
      <c r="E464" s="295">
        <f>SUMIF('7.  Persistence Report'!$D$68:$D$84,'4.  2011-2014 LRAM'!$B464,'7.  Persistence Report'!AU$68:AU$84)</f>
        <v>0</v>
      </c>
      <c r="F464" s="295">
        <f>SUMIF('7.  Persistence Report'!$D$68:$D$84,'4.  2011-2014 LRAM'!$B464,'7.  Persistence Report'!AV$68:AV$84)</f>
        <v>0</v>
      </c>
      <c r="G464" s="295">
        <f>SUMIF('7.  Persistence Report'!$D$68:$D$84,'4.  2011-2014 LRAM'!$B464,'7.  Persistence Report'!AW$68:AW$84)</f>
        <v>0</v>
      </c>
      <c r="H464" s="295">
        <f>SUMIF('7.  Persistence Report'!$D$68:$D$84,'4.  2011-2014 LRAM'!$B464,'7.  Persistence Report'!AX$68:AX$84)</f>
        <v>0</v>
      </c>
      <c r="I464" s="295">
        <f>SUMIF('7.  Persistence Report'!$D$68:$D$84,'4.  2011-2014 LRAM'!$B464,'7.  Persistence Report'!AY$68:AY$84)</f>
        <v>0</v>
      </c>
      <c r="J464" s="295">
        <f>SUMIF('7.  Persistence Report'!$D$68:$D$84,'4.  2011-2014 LRAM'!$B464,'7.  Persistence Report'!AZ$68:AZ$84)</f>
        <v>0</v>
      </c>
      <c r="K464" s="295">
        <f>SUMIF('7.  Persistence Report'!$D$68:$D$84,'4.  2011-2014 LRAM'!$B464,'7.  Persistence Report'!BA$68:BA$84)</f>
        <v>0</v>
      </c>
      <c r="L464" s="295">
        <f>SUMIF('7.  Persistence Report'!$D$68:$D$84,'4.  2011-2014 LRAM'!$B464,'7.  Persistence Report'!BB$68:BB$84)</f>
        <v>0</v>
      </c>
      <c r="M464" s="295">
        <f>SUMIF('7.  Persistence Report'!$D$68:$D$84,'4.  2011-2014 LRAM'!$B464,'7.  Persistence Report'!BC$68:BC$84)</f>
        <v>0</v>
      </c>
      <c r="N464" s="295">
        <v>12</v>
      </c>
      <c r="O464" s="295">
        <v>0</v>
      </c>
      <c r="P464" s="295">
        <f>SUMIF('7.  Persistence Report'!$D$68:$D$84,'4.  2011-2014 LRAM'!$B464,'7.  Persistence Report'!P$68:P$84)</f>
        <v>0</v>
      </c>
      <c r="Q464" s="295">
        <f>SUMIF('7.  Persistence Report'!$D$68:$D$84,'4.  2011-2014 LRAM'!$B464,'7.  Persistence Report'!Q$68:Q$84)</f>
        <v>0</v>
      </c>
      <c r="R464" s="295">
        <f>SUMIF('7.  Persistence Report'!$D$68:$D$84,'4.  2011-2014 LRAM'!$B464,'7.  Persistence Report'!R$68:R$84)</f>
        <v>0</v>
      </c>
      <c r="S464" s="295">
        <f>SUMIF('7.  Persistence Report'!$D$68:$D$84,'4.  2011-2014 LRAM'!$B464,'7.  Persistence Report'!S$68:S$84)</f>
        <v>0</v>
      </c>
      <c r="T464" s="295">
        <f>SUMIF('7.  Persistence Report'!$D$68:$D$84,'4.  2011-2014 LRAM'!$B464,'7.  Persistence Report'!T$68:T$84)</f>
        <v>0</v>
      </c>
      <c r="U464" s="295">
        <f>SUMIF('7.  Persistence Report'!$D$68:$D$84,'4.  2011-2014 LRAM'!$B464,'7.  Persistence Report'!U$68:U$84)</f>
        <v>0</v>
      </c>
      <c r="V464" s="295">
        <f>SUMIF('7.  Persistence Report'!$D$68:$D$84,'4.  2011-2014 LRAM'!$B464,'7.  Persistence Report'!V$68:V$84)</f>
        <v>0</v>
      </c>
      <c r="W464" s="295">
        <f>SUMIF('7.  Persistence Report'!$D$68:$D$84,'4.  2011-2014 LRAM'!$B464,'7.  Persistence Report'!W$68:W$84)</f>
        <v>0</v>
      </c>
      <c r="X464" s="295">
        <f>SUMIF('7.  Persistence Report'!$D$68:$D$84,'4.  2011-2014 LRAM'!$B464,'7.  Persistence Report'!X$68:X$84)</f>
        <v>0</v>
      </c>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v>0</v>
      </c>
      <c r="E465" s="295">
        <f>SUMIF('7.  Persistence Report'!$D$114:$D$119,'4.  2011-2014 LRAM'!$B464,'7.  Persistence Report'!AU$114:AU$119)</f>
        <v>0</v>
      </c>
      <c r="F465" s="295">
        <f>SUMIF('7.  Persistence Report'!$D$114:$D$119,'4.  2011-2014 LRAM'!$B464,'7.  Persistence Report'!AV$114:AV$119)</f>
        <v>0</v>
      </c>
      <c r="G465" s="295">
        <f>SUMIF('7.  Persistence Report'!$D$114:$D$119,'4.  2011-2014 LRAM'!$B464,'7.  Persistence Report'!AW$114:AW$119)</f>
        <v>0</v>
      </c>
      <c r="H465" s="295">
        <f>SUMIF('7.  Persistence Report'!$D$114:$D$119,'4.  2011-2014 LRAM'!$B464,'7.  Persistence Report'!AX$114:AX$119)</f>
        <v>0</v>
      </c>
      <c r="I465" s="295">
        <f>SUMIF('7.  Persistence Report'!$D$114:$D$119,'4.  2011-2014 LRAM'!$B464,'7.  Persistence Report'!AY$114:AY$119)</f>
        <v>0</v>
      </c>
      <c r="J465" s="295">
        <f>SUMIF('7.  Persistence Report'!$D$114:$D$119,'4.  2011-2014 LRAM'!$B464,'7.  Persistence Report'!AZ$114:AZ$119)</f>
        <v>0</v>
      </c>
      <c r="K465" s="295">
        <f>SUMIF('7.  Persistence Report'!$D$114:$D$119,'4.  2011-2014 LRAM'!$B464,'7.  Persistence Report'!BA$114:BA$119)</f>
        <v>0</v>
      </c>
      <c r="L465" s="295">
        <f>SUMIF('7.  Persistence Report'!$D$114:$D$119,'4.  2011-2014 LRAM'!$B464,'7.  Persistence Report'!BB$114:BB$119)</f>
        <v>0</v>
      </c>
      <c r="M465" s="295">
        <f>SUMIF('7.  Persistence Report'!$D$114:$D$119,'4.  2011-2014 LRAM'!$B464,'7.  Persistence Report'!BC$114:BC$119)</f>
        <v>0</v>
      </c>
      <c r="N465" s="295">
        <f>N464</f>
        <v>12</v>
      </c>
      <c r="O465" s="295">
        <v>0</v>
      </c>
      <c r="P465" s="295">
        <f>SUMIF('7.  Persistence Report'!$D$114:$D$119,'4.  2011-2014 LRAM'!$B464,'7.  Persistence Report'!P$114:P$119)</f>
        <v>0</v>
      </c>
      <c r="Q465" s="295">
        <f>SUMIF('7.  Persistence Report'!$D$114:$D$119,'4.  2011-2014 LRAM'!$B464,'7.  Persistence Report'!Q$114:Q$119)</f>
        <v>0</v>
      </c>
      <c r="R465" s="295">
        <f>SUMIF('7.  Persistence Report'!$D$114:$D$119,'4.  2011-2014 LRAM'!$B464,'7.  Persistence Report'!R$114:R$119)</f>
        <v>0</v>
      </c>
      <c r="S465" s="295">
        <f>SUMIF('7.  Persistence Report'!$D$114:$D$119,'4.  2011-2014 LRAM'!$B464,'7.  Persistence Report'!S$114:S$119)</f>
        <v>0</v>
      </c>
      <c r="T465" s="295">
        <f>SUMIF('7.  Persistence Report'!$D$114:$D$119,'4.  2011-2014 LRAM'!$B464,'7.  Persistence Report'!T$114:T$119)</f>
        <v>0</v>
      </c>
      <c r="U465" s="295">
        <f>SUMIF('7.  Persistence Report'!$D$114:$D$119,'4.  2011-2014 LRAM'!$B464,'7.  Persistence Report'!U$114:U$119)</f>
        <v>0</v>
      </c>
      <c r="V465" s="295">
        <f>SUMIF('7.  Persistence Report'!$D$114:$D$119,'4.  2011-2014 LRAM'!$B464,'7.  Persistence Report'!V$114:V$119)</f>
        <v>0</v>
      </c>
      <c r="W465" s="295">
        <f>SUMIF('7.  Persistence Report'!$D$114:$D$119,'4.  2011-2014 LRAM'!$B464,'7.  Persistence Report'!W$114:W$119)</f>
        <v>0</v>
      </c>
      <c r="X465" s="295">
        <f>SUMIF('7.  Persistence Report'!$D$114:$D$119,'4.  2011-2014 LRAM'!$B464,'7.  Persistence Report'!X$114:X$119)</f>
        <v>0</v>
      </c>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v>0</v>
      </c>
      <c r="E467" s="295">
        <f>SUMIF('7.  Persistence Report'!$D$68:$D$84,'4.  2011-2014 LRAM'!$B467,'7.  Persistence Report'!AU$68:AU$84)</f>
        <v>0</v>
      </c>
      <c r="F467" s="295">
        <f>SUMIF('7.  Persistence Report'!$D$68:$D$84,'4.  2011-2014 LRAM'!$B467,'7.  Persistence Report'!AV$68:AV$84)</f>
        <v>0</v>
      </c>
      <c r="G467" s="295">
        <f>SUMIF('7.  Persistence Report'!$D$68:$D$84,'4.  2011-2014 LRAM'!$B467,'7.  Persistence Report'!AW$68:AW$84)</f>
        <v>0</v>
      </c>
      <c r="H467" s="295">
        <f>SUMIF('7.  Persistence Report'!$D$68:$D$84,'4.  2011-2014 LRAM'!$B467,'7.  Persistence Report'!AX$68:AX$84)</f>
        <v>0</v>
      </c>
      <c r="I467" s="295">
        <f>SUMIF('7.  Persistence Report'!$D$68:$D$84,'4.  2011-2014 LRAM'!$B467,'7.  Persistence Report'!AY$68:AY$84)</f>
        <v>0</v>
      </c>
      <c r="J467" s="295">
        <f>SUMIF('7.  Persistence Report'!$D$68:$D$84,'4.  2011-2014 LRAM'!$B467,'7.  Persistence Report'!AZ$68:AZ$84)</f>
        <v>0</v>
      </c>
      <c r="K467" s="295">
        <f>SUMIF('7.  Persistence Report'!$D$68:$D$84,'4.  2011-2014 LRAM'!$B467,'7.  Persistence Report'!BA$68:BA$84)</f>
        <v>0</v>
      </c>
      <c r="L467" s="295">
        <f>SUMIF('7.  Persistence Report'!$D$68:$D$84,'4.  2011-2014 LRAM'!$B467,'7.  Persistence Report'!BB$68:BB$84)</f>
        <v>0</v>
      </c>
      <c r="M467" s="295">
        <f>SUMIF('7.  Persistence Report'!$D$68:$D$84,'4.  2011-2014 LRAM'!$B467,'7.  Persistence Report'!BC$68:BC$84)</f>
        <v>0</v>
      </c>
      <c r="N467" s="295">
        <v>12</v>
      </c>
      <c r="O467" s="295">
        <v>0</v>
      </c>
      <c r="P467" s="295">
        <f>SUMIF('7.  Persistence Report'!$D$68:$D$84,'4.  2011-2014 LRAM'!$B467,'7.  Persistence Report'!P$68:P$84)</f>
        <v>0</v>
      </c>
      <c r="Q467" s="295">
        <f>SUMIF('7.  Persistence Report'!$D$68:$D$84,'4.  2011-2014 LRAM'!$B467,'7.  Persistence Report'!Q$68:Q$84)</f>
        <v>0</v>
      </c>
      <c r="R467" s="295">
        <f>SUMIF('7.  Persistence Report'!$D$68:$D$84,'4.  2011-2014 LRAM'!$B467,'7.  Persistence Report'!R$68:R$84)</f>
        <v>0</v>
      </c>
      <c r="S467" s="295">
        <f>SUMIF('7.  Persistence Report'!$D$68:$D$84,'4.  2011-2014 LRAM'!$B467,'7.  Persistence Report'!S$68:S$84)</f>
        <v>0</v>
      </c>
      <c r="T467" s="295">
        <f>SUMIF('7.  Persistence Report'!$D$68:$D$84,'4.  2011-2014 LRAM'!$B467,'7.  Persistence Report'!T$68:T$84)</f>
        <v>0</v>
      </c>
      <c r="U467" s="295">
        <f>SUMIF('7.  Persistence Report'!$D$68:$D$84,'4.  2011-2014 LRAM'!$B467,'7.  Persistence Report'!U$68:U$84)</f>
        <v>0</v>
      </c>
      <c r="V467" s="295">
        <f>SUMIF('7.  Persistence Report'!$D$68:$D$84,'4.  2011-2014 LRAM'!$B467,'7.  Persistence Report'!V$68:V$84)</f>
        <v>0</v>
      </c>
      <c r="W467" s="295">
        <f>SUMIF('7.  Persistence Report'!$D$68:$D$84,'4.  2011-2014 LRAM'!$B467,'7.  Persistence Report'!W$68:W$84)</f>
        <v>0</v>
      </c>
      <c r="X467" s="295">
        <f>SUMIF('7.  Persistence Report'!$D$68:$D$84,'4.  2011-2014 LRAM'!$B467,'7.  Persistence Report'!X$68:X$84)</f>
        <v>0</v>
      </c>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v>0</v>
      </c>
      <c r="E468" s="295">
        <f>SUMIF('7.  Persistence Report'!$D$114:$D$119,'4.  2011-2014 LRAM'!$B467,'7.  Persistence Report'!AU$114:AU$119)</f>
        <v>0</v>
      </c>
      <c r="F468" s="295">
        <f>SUMIF('7.  Persistence Report'!$D$114:$D$119,'4.  2011-2014 LRAM'!$B467,'7.  Persistence Report'!AV$114:AV$119)</f>
        <v>0</v>
      </c>
      <c r="G468" s="295">
        <f>SUMIF('7.  Persistence Report'!$D$114:$D$119,'4.  2011-2014 LRAM'!$B467,'7.  Persistence Report'!AW$114:AW$119)</f>
        <v>0</v>
      </c>
      <c r="H468" s="295">
        <f>SUMIF('7.  Persistence Report'!$D$114:$D$119,'4.  2011-2014 LRAM'!$B467,'7.  Persistence Report'!AX$114:AX$119)</f>
        <v>0</v>
      </c>
      <c r="I468" s="295">
        <f>SUMIF('7.  Persistence Report'!$D$114:$D$119,'4.  2011-2014 LRAM'!$B467,'7.  Persistence Report'!AY$114:AY$119)</f>
        <v>0</v>
      </c>
      <c r="J468" s="295">
        <f>SUMIF('7.  Persistence Report'!$D$114:$D$119,'4.  2011-2014 LRAM'!$B467,'7.  Persistence Report'!AZ$114:AZ$119)</f>
        <v>0</v>
      </c>
      <c r="K468" s="295">
        <f>SUMIF('7.  Persistence Report'!$D$114:$D$119,'4.  2011-2014 LRAM'!$B467,'7.  Persistence Report'!BA$114:BA$119)</f>
        <v>0</v>
      </c>
      <c r="L468" s="295">
        <f>SUMIF('7.  Persistence Report'!$D$114:$D$119,'4.  2011-2014 LRAM'!$B467,'7.  Persistence Report'!BB$114:BB$119)</f>
        <v>0</v>
      </c>
      <c r="M468" s="295">
        <f>SUMIF('7.  Persistence Report'!$D$114:$D$119,'4.  2011-2014 LRAM'!$B467,'7.  Persistence Report'!BC$114:BC$119)</f>
        <v>0</v>
      </c>
      <c r="N468" s="295">
        <f>N467</f>
        <v>12</v>
      </c>
      <c r="O468" s="295">
        <v>0</v>
      </c>
      <c r="P468" s="295">
        <f>SUMIF('7.  Persistence Report'!$D$114:$D$119,'4.  2011-2014 LRAM'!$B467,'7.  Persistence Report'!P$114:P$119)</f>
        <v>0</v>
      </c>
      <c r="Q468" s="295">
        <f>SUMIF('7.  Persistence Report'!$D$114:$D$119,'4.  2011-2014 LRAM'!$B467,'7.  Persistence Report'!Q$114:Q$119)</f>
        <v>0</v>
      </c>
      <c r="R468" s="295">
        <f>SUMIF('7.  Persistence Report'!$D$114:$D$119,'4.  2011-2014 LRAM'!$B467,'7.  Persistence Report'!R$114:R$119)</f>
        <v>0</v>
      </c>
      <c r="S468" s="295">
        <f>SUMIF('7.  Persistence Report'!$D$114:$D$119,'4.  2011-2014 LRAM'!$B467,'7.  Persistence Report'!S$114:S$119)</f>
        <v>0</v>
      </c>
      <c r="T468" s="295">
        <f>SUMIF('7.  Persistence Report'!$D$114:$D$119,'4.  2011-2014 LRAM'!$B467,'7.  Persistence Report'!T$114:T$119)</f>
        <v>0</v>
      </c>
      <c r="U468" s="295">
        <f>SUMIF('7.  Persistence Report'!$D$114:$D$119,'4.  2011-2014 LRAM'!$B467,'7.  Persistence Report'!U$114:U$119)</f>
        <v>0</v>
      </c>
      <c r="V468" s="295">
        <f>SUMIF('7.  Persistence Report'!$D$114:$D$119,'4.  2011-2014 LRAM'!$B467,'7.  Persistence Report'!V$114:V$119)</f>
        <v>0</v>
      </c>
      <c r="W468" s="295">
        <f>SUMIF('7.  Persistence Report'!$D$114:$D$119,'4.  2011-2014 LRAM'!$B467,'7.  Persistence Report'!W$114:W$119)</f>
        <v>0</v>
      </c>
      <c r="X468" s="295">
        <f>SUMIF('7.  Persistence Report'!$D$114:$D$119,'4.  2011-2014 LRAM'!$B467,'7.  Persistence Report'!X$114:X$119)</f>
        <v>0</v>
      </c>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v>0</v>
      </c>
      <c r="E470" s="295">
        <f>SUMIF('7.  Persistence Report'!$D$68:$D$84,'4.  2011-2014 LRAM'!$B470,'7.  Persistence Report'!AU$68:AU$84)</f>
        <v>0</v>
      </c>
      <c r="F470" s="295">
        <f>SUMIF('7.  Persistence Report'!$D$68:$D$84,'4.  2011-2014 LRAM'!$B470,'7.  Persistence Report'!AV$68:AV$84)</f>
        <v>0</v>
      </c>
      <c r="G470" s="295">
        <f>SUMIF('7.  Persistence Report'!$D$68:$D$84,'4.  2011-2014 LRAM'!$B470,'7.  Persistence Report'!AW$68:AW$84)</f>
        <v>0</v>
      </c>
      <c r="H470" s="295">
        <f>SUMIF('7.  Persistence Report'!$D$68:$D$84,'4.  2011-2014 LRAM'!$B470,'7.  Persistence Report'!AX$68:AX$84)</f>
        <v>0</v>
      </c>
      <c r="I470" s="295">
        <f>SUMIF('7.  Persistence Report'!$D$68:$D$84,'4.  2011-2014 LRAM'!$B470,'7.  Persistence Report'!AY$68:AY$84)</f>
        <v>0</v>
      </c>
      <c r="J470" s="295">
        <f>SUMIF('7.  Persistence Report'!$D$68:$D$84,'4.  2011-2014 LRAM'!$B470,'7.  Persistence Report'!AZ$68:AZ$84)</f>
        <v>0</v>
      </c>
      <c r="K470" s="295">
        <f>SUMIF('7.  Persistence Report'!$D$68:$D$84,'4.  2011-2014 LRAM'!$B470,'7.  Persistence Report'!BA$68:BA$84)</f>
        <v>0</v>
      </c>
      <c r="L470" s="295">
        <f>SUMIF('7.  Persistence Report'!$D$68:$D$84,'4.  2011-2014 LRAM'!$B470,'7.  Persistence Report'!BB$68:BB$84)</f>
        <v>0</v>
      </c>
      <c r="M470" s="295">
        <f>SUMIF('7.  Persistence Report'!$D$68:$D$84,'4.  2011-2014 LRAM'!$B470,'7.  Persistence Report'!BC$68:BC$84)</f>
        <v>0</v>
      </c>
      <c r="N470" s="295">
        <v>12</v>
      </c>
      <c r="O470" s="295">
        <v>0</v>
      </c>
      <c r="P470" s="295">
        <f>SUMIF('7.  Persistence Report'!$D$68:$D$84,'4.  2011-2014 LRAM'!$B470,'7.  Persistence Report'!P$68:P$84)</f>
        <v>0</v>
      </c>
      <c r="Q470" s="295">
        <f>SUMIF('7.  Persistence Report'!$D$68:$D$84,'4.  2011-2014 LRAM'!$B470,'7.  Persistence Report'!Q$68:Q$84)</f>
        <v>0</v>
      </c>
      <c r="R470" s="295">
        <f>SUMIF('7.  Persistence Report'!$D$68:$D$84,'4.  2011-2014 LRAM'!$B470,'7.  Persistence Report'!R$68:R$84)</f>
        <v>0</v>
      </c>
      <c r="S470" s="295">
        <f>SUMIF('7.  Persistence Report'!$D$68:$D$84,'4.  2011-2014 LRAM'!$B470,'7.  Persistence Report'!S$68:S$84)</f>
        <v>0</v>
      </c>
      <c r="T470" s="295">
        <f>SUMIF('7.  Persistence Report'!$D$68:$D$84,'4.  2011-2014 LRAM'!$B470,'7.  Persistence Report'!T$68:T$84)</f>
        <v>0</v>
      </c>
      <c r="U470" s="295">
        <f>SUMIF('7.  Persistence Report'!$D$68:$D$84,'4.  2011-2014 LRAM'!$B470,'7.  Persistence Report'!U$68:U$84)</f>
        <v>0</v>
      </c>
      <c r="V470" s="295">
        <f>SUMIF('7.  Persistence Report'!$D$68:$D$84,'4.  2011-2014 LRAM'!$B470,'7.  Persistence Report'!V$68:V$84)</f>
        <v>0</v>
      </c>
      <c r="W470" s="295">
        <f>SUMIF('7.  Persistence Report'!$D$68:$D$84,'4.  2011-2014 LRAM'!$B470,'7.  Persistence Report'!W$68:W$84)</f>
        <v>0</v>
      </c>
      <c r="X470" s="295">
        <f>SUMIF('7.  Persistence Report'!$D$68:$D$84,'4.  2011-2014 LRAM'!$B470,'7.  Persistence Report'!X$68:X$84)</f>
        <v>0</v>
      </c>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v>0</v>
      </c>
      <c r="E471" s="295">
        <f>SUMIF('7.  Persistence Report'!$D$114:$D$119,'4.  2011-2014 LRAM'!$B470,'7.  Persistence Report'!AU$114:AU$119)</f>
        <v>0</v>
      </c>
      <c r="F471" s="295">
        <f>SUMIF('7.  Persistence Report'!$D$114:$D$119,'4.  2011-2014 LRAM'!$B470,'7.  Persistence Report'!AV$114:AV$119)</f>
        <v>0</v>
      </c>
      <c r="G471" s="295">
        <f>SUMIF('7.  Persistence Report'!$D$114:$D$119,'4.  2011-2014 LRAM'!$B470,'7.  Persistence Report'!AW$114:AW$119)</f>
        <v>0</v>
      </c>
      <c r="H471" s="295">
        <f>SUMIF('7.  Persistence Report'!$D$114:$D$119,'4.  2011-2014 LRAM'!$B470,'7.  Persistence Report'!AX$114:AX$119)</f>
        <v>0</v>
      </c>
      <c r="I471" s="295">
        <f>SUMIF('7.  Persistence Report'!$D$114:$D$119,'4.  2011-2014 LRAM'!$B470,'7.  Persistence Report'!AY$114:AY$119)</f>
        <v>0</v>
      </c>
      <c r="J471" s="295">
        <f>SUMIF('7.  Persistence Report'!$D$114:$D$119,'4.  2011-2014 LRAM'!$B470,'7.  Persistence Report'!AZ$114:AZ$119)</f>
        <v>0</v>
      </c>
      <c r="K471" s="295">
        <f>SUMIF('7.  Persistence Report'!$D$114:$D$119,'4.  2011-2014 LRAM'!$B470,'7.  Persistence Report'!BA$114:BA$119)</f>
        <v>0</v>
      </c>
      <c r="L471" s="295">
        <f>SUMIF('7.  Persistence Report'!$D$114:$D$119,'4.  2011-2014 LRAM'!$B470,'7.  Persistence Report'!BB$114:BB$119)</f>
        <v>0</v>
      </c>
      <c r="M471" s="295">
        <f>SUMIF('7.  Persistence Report'!$D$114:$D$119,'4.  2011-2014 LRAM'!$B470,'7.  Persistence Report'!BC$114:BC$119)</f>
        <v>0</v>
      </c>
      <c r="N471" s="295">
        <f>N470</f>
        <v>12</v>
      </c>
      <c r="O471" s="295">
        <v>0</v>
      </c>
      <c r="P471" s="295">
        <f>SUMIF('7.  Persistence Report'!$D$114:$D$119,'4.  2011-2014 LRAM'!$B470,'7.  Persistence Report'!P$114:P$119)</f>
        <v>0</v>
      </c>
      <c r="Q471" s="295">
        <f>SUMIF('7.  Persistence Report'!$D$114:$D$119,'4.  2011-2014 LRAM'!$B470,'7.  Persistence Report'!Q$114:Q$119)</f>
        <v>0</v>
      </c>
      <c r="R471" s="295">
        <f>SUMIF('7.  Persistence Report'!$D$114:$D$119,'4.  2011-2014 LRAM'!$B470,'7.  Persistence Report'!R$114:R$119)</f>
        <v>0</v>
      </c>
      <c r="S471" s="295">
        <f>SUMIF('7.  Persistence Report'!$D$114:$D$119,'4.  2011-2014 LRAM'!$B470,'7.  Persistence Report'!S$114:S$119)</f>
        <v>0</v>
      </c>
      <c r="T471" s="295">
        <f>SUMIF('7.  Persistence Report'!$D$114:$D$119,'4.  2011-2014 LRAM'!$B470,'7.  Persistence Report'!T$114:T$119)</f>
        <v>0</v>
      </c>
      <c r="U471" s="295">
        <f>SUMIF('7.  Persistence Report'!$D$114:$D$119,'4.  2011-2014 LRAM'!$B470,'7.  Persistence Report'!U$114:U$119)</f>
        <v>0</v>
      </c>
      <c r="V471" s="295">
        <f>SUMIF('7.  Persistence Report'!$D$114:$D$119,'4.  2011-2014 LRAM'!$B470,'7.  Persistence Report'!V$114:V$119)</f>
        <v>0</v>
      </c>
      <c r="W471" s="295">
        <f>SUMIF('7.  Persistence Report'!$D$114:$D$119,'4.  2011-2014 LRAM'!$B470,'7.  Persistence Report'!W$114:W$119)</f>
        <v>0</v>
      </c>
      <c r="X471" s="295">
        <f>SUMIF('7.  Persistence Report'!$D$114:$D$119,'4.  2011-2014 LRAM'!$B470,'7.  Persistence Report'!X$114:X$119)</f>
        <v>0</v>
      </c>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v>0</v>
      </c>
      <c r="E473" s="295">
        <f>SUMIF('7.  Persistence Report'!$D$68:$D$84,'4.  2011-2014 LRAM'!$B473,'7.  Persistence Report'!AU$68:AU$84)</f>
        <v>0</v>
      </c>
      <c r="F473" s="295">
        <f>SUMIF('7.  Persistence Report'!$D$68:$D$84,'4.  2011-2014 LRAM'!$B473,'7.  Persistence Report'!AV$68:AV$84)</f>
        <v>0</v>
      </c>
      <c r="G473" s="295">
        <f>SUMIF('7.  Persistence Report'!$D$68:$D$84,'4.  2011-2014 LRAM'!$B473,'7.  Persistence Report'!AW$68:AW$84)</f>
        <v>0</v>
      </c>
      <c r="H473" s="295">
        <f>SUMIF('7.  Persistence Report'!$D$68:$D$84,'4.  2011-2014 LRAM'!$B473,'7.  Persistence Report'!AX$68:AX$84)</f>
        <v>0</v>
      </c>
      <c r="I473" s="295">
        <f>SUMIF('7.  Persistence Report'!$D$68:$D$84,'4.  2011-2014 LRAM'!$B473,'7.  Persistence Report'!AY$68:AY$84)</f>
        <v>0</v>
      </c>
      <c r="J473" s="295">
        <f>SUMIF('7.  Persistence Report'!$D$68:$D$84,'4.  2011-2014 LRAM'!$B473,'7.  Persistence Report'!AZ$68:AZ$84)</f>
        <v>0</v>
      </c>
      <c r="K473" s="295">
        <f>SUMIF('7.  Persistence Report'!$D$68:$D$84,'4.  2011-2014 LRAM'!$B473,'7.  Persistence Report'!BA$68:BA$84)</f>
        <v>0</v>
      </c>
      <c r="L473" s="295">
        <f>SUMIF('7.  Persistence Report'!$D$68:$D$84,'4.  2011-2014 LRAM'!$B473,'7.  Persistence Report'!BB$68:BB$84)</f>
        <v>0</v>
      </c>
      <c r="M473" s="295">
        <f>SUMIF('7.  Persistence Report'!$D$68:$D$84,'4.  2011-2014 LRAM'!$B473,'7.  Persistence Report'!BC$68:BC$84)</f>
        <v>0</v>
      </c>
      <c r="N473" s="291"/>
      <c r="O473" s="295">
        <v>3686.4340000000002</v>
      </c>
      <c r="P473" s="295">
        <f>SUMIF('7.  Persistence Report'!$D$68:$D$84,'4.  2011-2014 LRAM'!$B473,'7.  Persistence Report'!P$68:P$84)</f>
        <v>0</v>
      </c>
      <c r="Q473" s="295">
        <f>SUMIF('7.  Persistence Report'!$D$68:$D$84,'4.  2011-2014 LRAM'!$B473,'7.  Persistence Report'!Q$68:Q$84)</f>
        <v>0</v>
      </c>
      <c r="R473" s="295">
        <f>SUMIF('7.  Persistence Report'!$D$68:$D$84,'4.  2011-2014 LRAM'!$B473,'7.  Persistence Report'!R$68:R$84)</f>
        <v>0</v>
      </c>
      <c r="S473" s="295">
        <f>SUMIF('7.  Persistence Report'!$D$68:$D$84,'4.  2011-2014 LRAM'!$B473,'7.  Persistence Report'!S$68:S$84)</f>
        <v>0</v>
      </c>
      <c r="T473" s="295">
        <f>SUMIF('7.  Persistence Report'!$D$68:$D$84,'4.  2011-2014 LRAM'!$B473,'7.  Persistence Report'!T$68:T$84)</f>
        <v>0</v>
      </c>
      <c r="U473" s="295">
        <f>SUMIF('7.  Persistence Report'!$D$68:$D$84,'4.  2011-2014 LRAM'!$B473,'7.  Persistence Report'!U$68:U$84)</f>
        <v>0</v>
      </c>
      <c r="V473" s="295">
        <f>SUMIF('7.  Persistence Report'!$D$68:$D$84,'4.  2011-2014 LRAM'!$B473,'7.  Persistence Report'!V$68:V$84)</f>
        <v>0</v>
      </c>
      <c r="W473" s="295">
        <f>SUMIF('7.  Persistence Report'!$D$68:$D$84,'4.  2011-2014 LRAM'!$B473,'7.  Persistence Report'!W$68:W$84)</f>
        <v>0</v>
      </c>
      <c r="X473" s="295">
        <f>SUMIF('7.  Persistence Report'!$D$68:$D$84,'4.  2011-2014 LRAM'!$B473,'7.  Persistence Report'!X$68:X$84)</f>
        <v>0</v>
      </c>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v>0</v>
      </c>
      <c r="E474" s="295">
        <f>SUMIF('7.  Persistence Report'!$D$114:$D$119,'4.  2011-2014 LRAM'!$B473,'7.  Persistence Report'!AU$114:AU$119)</f>
        <v>0</v>
      </c>
      <c r="F474" s="295">
        <f>SUMIF('7.  Persistence Report'!$D$114:$D$119,'4.  2011-2014 LRAM'!$B473,'7.  Persistence Report'!AV$114:AV$119)</f>
        <v>0</v>
      </c>
      <c r="G474" s="295">
        <f>SUMIF('7.  Persistence Report'!$D$114:$D$119,'4.  2011-2014 LRAM'!$B473,'7.  Persistence Report'!AW$114:AW$119)</f>
        <v>0</v>
      </c>
      <c r="H474" s="295">
        <f>SUMIF('7.  Persistence Report'!$D$114:$D$119,'4.  2011-2014 LRAM'!$B473,'7.  Persistence Report'!AX$114:AX$119)</f>
        <v>0</v>
      </c>
      <c r="I474" s="295">
        <f>SUMIF('7.  Persistence Report'!$D$114:$D$119,'4.  2011-2014 LRAM'!$B473,'7.  Persistence Report'!AY$114:AY$119)</f>
        <v>0</v>
      </c>
      <c r="J474" s="295">
        <f>SUMIF('7.  Persistence Report'!$D$114:$D$119,'4.  2011-2014 LRAM'!$B473,'7.  Persistence Report'!AZ$114:AZ$119)</f>
        <v>0</v>
      </c>
      <c r="K474" s="295">
        <f>SUMIF('7.  Persistence Report'!$D$114:$D$119,'4.  2011-2014 LRAM'!$B473,'7.  Persistence Report'!BA$114:BA$119)</f>
        <v>0</v>
      </c>
      <c r="L474" s="295">
        <f>SUMIF('7.  Persistence Report'!$D$114:$D$119,'4.  2011-2014 LRAM'!$B473,'7.  Persistence Report'!BB$114:BB$119)</f>
        <v>0</v>
      </c>
      <c r="M474" s="295">
        <f>SUMIF('7.  Persistence Report'!$D$114:$D$119,'4.  2011-2014 LRAM'!$B473,'7.  Persistence Report'!BC$114:BC$119)</f>
        <v>0</v>
      </c>
      <c r="N474" s="291"/>
      <c r="O474" s="295">
        <v>0</v>
      </c>
      <c r="P474" s="295">
        <f>SUMIF('7.  Persistence Report'!$D$114:$D$119,'4.  2011-2014 LRAM'!$B473,'7.  Persistence Report'!P$114:P$119)</f>
        <v>0</v>
      </c>
      <c r="Q474" s="295">
        <f>SUMIF('7.  Persistence Report'!$D$114:$D$119,'4.  2011-2014 LRAM'!$B473,'7.  Persistence Report'!Q$114:Q$119)</f>
        <v>0</v>
      </c>
      <c r="R474" s="295">
        <f>SUMIF('7.  Persistence Report'!$D$114:$D$119,'4.  2011-2014 LRAM'!$B473,'7.  Persistence Report'!R$114:R$119)</f>
        <v>0</v>
      </c>
      <c r="S474" s="295">
        <f>SUMIF('7.  Persistence Report'!$D$114:$D$119,'4.  2011-2014 LRAM'!$B473,'7.  Persistence Report'!S$114:S$119)</f>
        <v>0</v>
      </c>
      <c r="T474" s="295">
        <f>SUMIF('7.  Persistence Report'!$D$114:$D$119,'4.  2011-2014 LRAM'!$B473,'7.  Persistence Report'!T$114:T$119)</f>
        <v>0</v>
      </c>
      <c r="U474" s="295">
        <f>SUMIF('7.  Persistence Report'!$D$114:$D$119,'4.  2011-2014 LRAM'!$B473,'7.  Persistence Report'!U$114:U$119)</f>
        <v>0</v>
      </c>
      <c r="V474" s="295">
        <f>SUMIF('7.  Persistence Report'!$D$114:$D$119,'4.  2011-2014 LRAM'!$B473,'7.  Persistence Report'!V$114:V$119)</f>
        <v>0</v>
      </c>
      <c r="W474" s="295">
        <f>SUMIF('7.  Persistence Report'!$D$114:$D$119,'4.  2011-2014 LRAM'!$B473,'7.  Persistence Report'!W$114:W$119)</f>
        <v>0</v>
      </c>
      <c r="X474" s="295">
        <f>SUMIF('7.  Persistence Report'!$D$114:$D$119,'4.  2011-2014 LRAM'!$B473,'7.  Persistence Report'!X$114:X$119)</f>
        <v>0</v>
      </c>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v>20414.023000000001</v>
      </c>
      <c r="E477" s="295">
        <f>SUMIF('7.  Persistence Report'!$D$68:$D$84,'4.  2011-2014 LRAM'!$B477,'7.  Persistence Report'!AU$68:AU$84)</f>
        <v>19537.75402</v>
      </c>
      <c r="F477" s="295">
        <f>SUMIF('7.  Persistence Report'!$D$68:$D$84,'4.  2011-2014 LRAM'!$B477,'7.  Persistence Report'!AV$68:AV$84)</f>
        <v>16800.45306</v>
      </c>
      <c r="G477" s="295">
        <f>SUMIF('7.  Persistence Report'!$D$68:$D$84,'4.  2011-2014 LRAM'!$B477,'7.  Persistence Report'!AW$68:AW$84)</f>
        <v>15723.606809999999</v>
      </c>
      <c r="H477" s="295">
        <f>SUMIF('7.  Persistence Report'!$D$68:$D$84,'4.  2011-2014 LRAM'!$B477,'7.  Persistence Report'!AX$68:AX$84)</f>
        <v>14958.728450000001</v>
      </c>
      <c r="I477" s="295">
        <f>SUMIF('7.  Persistence Report'!$D$68:$D$84,'4.  2011-2014 LRAM'!$B477,'7.  Persistence Report'!AY$68:AY$84)</f>
        <v>14958.728450000001</v>
      </c>
      <c r="J477" s="295">
        <f>SUMIF('7.  Persistence Report'!$D$68:$D$84,'4.  2011-2014 LRAM'!$B477,'7.  Persistence Report'!AZ$68:AZ$84)</f>
        <v>14958.728450000001</v>
      </c>
      <c r="K477" s="295">
        <f>SUMIF('7.  Persistence Report'!$D$68:$D$84,'4.  2011-2014 LRAM'!$B477,'7.  Persistence Report'!BA$68:BA$84)</f>
        <v>14958.728450000001</v>
      </c>
      <c r="L477" s="295">
        <f>SUMIF('7.  Persistence Report'!$D$68:$D$84,'4.  2011-2014 LRAM'!$B477,'7.  Persistence Report'!BB$68:BB$84)</f>
        <v>3497</v>
      </c>
      <c r="M477" s="295">
        <f>SUMIF('7.  Persistence Report'!$D$68:$D$84,'4.  2011-2014 LRAM'!$B477,'7.  Persistence Report'!BC$68:BC$84)</f>
        <v>3375</v>
      </c>
      <c r="N477" s="291"/>
      <c r="O477" s="295">
        <v>1.4179999999999999</v>
      </c>
      <c r="P477" s="295">
        <f>SUMIF('7.  Persistence Report'!$D$68:$D$84,'4.  2011-2014 LRAM'!$B477,'7.  Persistence Report'!P$68:P$84)</f>
        <v>1.3729587999999999</v>
      </c>
      <c r="Q477" s="295">
        <f>SUMIF('7.  Persistence Report'!$D$68:$D$84,'4.  2011-2014 LRAM'!$B477,'7.  Persistence Report'!Q$68:Q$84)</f>
        <v>1.2310427100000001</v>
      </c>
      <c r="R477" s="295">
        <f>SUMIF('7.  Persistence Report'!$D$68:$D$84,'4.  2011-2014 LRAM'!$B477,'7.  Persistence Report'!R$68:R$84)</f>
        <v>1.174959885</v>
      </c>
      <c r="S477" s="295">
        <f>SUMIF('7.  Persistence Report'!$D$68:$D$84,'4.  2011-2014 LRAM'!$B477,'7.  Persistence Report'!S$68:S$84)</f>
        <v>1.1350531939999999</v>
      </c>
      <c r="T477" s="295">
        <f>SUMIF('7.  Persistence Report'!$D$68:$D$84,'4.  2011-2014 LRAM'!$B477,'7.  Persistence Report'!T$68:T$84)</f>
        <v>1.1350531939999999</v>
      </c>
      <c r="U477" s="295">
        <f>SUMIF('7.  Persistence Report'!$D$68:$D$84,'4.  2011-2014 LRAM'!$B477,'7.  Persistence Report'!U$68:U$84)</f>
        <v>1.1350531939999999</v>
      </c>
      <c r="V477" s="295">
        <f>SUMIF('7.  Persistence Report'!$D$68:$D$84,'4.  2011-2014 LRAM'!$B477,'7.  Persistence Report'!V$68:V$84)</f>
        <v>1.1350531939999999</v>
      </c>
      <c r="W477" s="295">
        <f>SUMIF('7.  Persistence Report'!$D$68:$D$84,'4.  2011-2014 LRAM'!$B477,'7.  Persistence Report'!W$68:W$84)</f>
        <v>0.54109998800000003</v>
      </c>
      <c r="X477" s="295">
        <f>SUMIF('7.  Persistence Report'!$D$68:$D$84,'4.  2011-2014 LRAM'!$B477,'7.  Persistence Report'!X$68:X$84)</f>
        <v>0.41049998300000001</v>
      </c>
      <c r="Y477" s="470">
        <v>1</v>
      </c>
      <c r="Z477" s="410"/>
      <c r="AA477" s="410"/>
      <c r="AB477" s="410"/>
      <c r="AC477" s="410"/>
      <c r="AD477" s="410"/>
      <c r="AE477" s="410"/>
      <c r="AF477" s="410"/>
      <c r="AG477" s="410"/>
      <c r="AH477" s="410"/>
      <c r="AI477" s="410"/>
      <c r="AJ477" s="410"/>
      <c r="AK477" s="410"/>
      <c r="AL477" s="410"/>
      <c r="AM477" s="296">
        <f>SUM(Y477:AL477)</f>
        <v>1</v>
      </c>
    </row>
    <row r="478" spans="1:39" ht="15" hidden="1" outlineLevel="1">
      <c r="B478" s="294" t="s">
        <v>259</v>
      </c>
      <c r="C478" s="291" t="s">
        <v>163</v>
      </c>
      <c r="D478" s="295">
        <v>0</v>
      </c>
      <c r="E478" s="295">
        <f>SUMIF('7.  Persistence Report'!$D$114:$D$119,'4.  2011-2014 LRAM'!$B477,'7.  Persistence Report'!AU$114:AU$119)</f>
        <v>0</v>
      </c>
      <c r="F478" s="295">
        <f>SUMIF('7.  Persistence Report'!$D$114:$D$119,'4.  2011-2014 LRAM'!$B477,'7.  Persistence Report'!AV$114:AV$119)</f>
        <v>0</v>
      </c>
      <c r="G478" s="295">
        <f>SUMIF('7.  Persistence Report'!$D$114:$D$119,'4.  2011-2014 LRAM'!$B477,'7.  Persistence Report'!AW$114:AW$119)</f>
        <v>0</v>
      </c>
      <c r="H478" s="295">
        <f>SUMIF('7.  Persistence Report'!$D$114:$D$119,'4.  2011-2014 LRAM'!$B477,'7.  Persistence Report'!AX$114:AX$119)</f>
        <v>0</v>
      </c>
      <c r="I478" s="295">
        <f>SUMIF('7.  Persistence Report'!$D$114:$D$119,'4.  2011-2014 LRAM'!$B477,'7.  Persistence Report'!AY$114:AY$119)</f>
        <v>0</v>
      </c>
      <c r="J478" s="295">
        <f>SUMIF('7.  Persistence Report'!$D$114:$D$119,'4.  2011-2014 LRAM'!$B477,'7.  Persistence Report'!AZ$114:AZ$119)</f>
        <v>0</v>
      </c>
      <c r="K478" s="295">
        <f>SUMIF('7.  Persistence Report'!$D$114:$D$119,'4.  2011-2014 LRAM'!$B477,'7.  Persistence Report'!BA$114:BA$119)</f>
        <v>0</v>
      </c>
      <c r="L478" s="295">
        <f>SUMIF('7.  Persistence Report'!$D$114:$D$119,'4.  2011-2014 LRAM'!$B477,'7.  Persistence Report'!BB$114:BB$119)</f>
        <v>0</v>
      </c>
      <c r="M478" s="295">
        <f>SUMIF('7.  Persistence Report'!$D$114:$D$119,'4.  2011-2014 LRAM'!$B477,'7.  Persistence Report'!BC$114:BC$119)</f>
        <v>0</v>
      </c>
      <c r="N478" s="468"/>
      <c r="O478" s="295">
        <v>0</v>
      </c>
      <c r="P478" s="295">
        <f>SUMIF('7.  Persistence Report'!$D$114:$D$119,'4.  2011-2014 LRAM'!$B477,'7.  Persistence Report'!P$114:P$119)</f>
        <v>0</v>
      </c>
      <c r="Q478" s="295">
        <f>SUMIF('7.  Persistence Report'!$D$114:$D$119,'4.  2011-2014 LRAM'!$B477,'7.  Persistence Report'!Q$114:Q$119)</f>
        <v>0</v>
      </c>
      <c r="R478" s="295">
        <f>SUMIF('7.  Persistence Report'!$D$114:$D$119,'4.  2011-2014 LRAM'!$B477,'7.  Persistence Report'!R$114:R$119)</f>
        <v>0</v>
      </c>
      <c r="S478" s="295">
        <f>SUMIF('7.  Persistence Report'!$D$114:$D$119,'4.  2011-2014 LRAM'!$B477,'7.  Persistence Report'!S$114:S$119)</f>
        <v>0</v>
      </c>
      <c r="T478" s="295">
        <f>SUMIF('7.  Persistence Report'!$D$114:$D$119,'4.  2011-2014 LRAM'!$B477,'7.  Persistence Report'!T$114:T$119)</f>
        <v>0</v>
      </c>
      <c r="U478" s="295">
        <f>SUMIF('7.  Persistence Report'!$D$114:$D$119,'4.  2011-2014 LRAM'!$B477,'7.  Persistence Report'!U$114:U$119)</f>
        <v>0</v>
      </c>
      <c r="V478" s="295">
        <f>SUMIF('7.  Persistence Report'!$D$114:$D$119,'4.  2011-2014 LRAM'!$B477,'7.  Persistence Report'!V$114:V$119)</f>
        <v>0</v>
      </c>
      <c r="W478" s="295">
        <f>SUMIF('7.  Persistence Report'!$D$114:$D$119,'4.  2011-2014 LRAM'!$B477,'7.  Persistence Report'!W$114:W$119)</f>
        <v>0</v>
      </c>
      <c r="X478" s="295">
        <f>SUMIF('7.  Persistence Report'!$D$114:$D$119,'4.  2011-2014 LRAM'!$B477,'7.  Persistence Report'!X$114:X$119)</f>
        <v>0</v>
      </c>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v>0</v>
      </c>
      <c r="E481" s="295">
        <v>0</v>
      </c>
      <c r="F481" s="295">
        <v>0</v>
      </c>
      <c r="G481" s="295">
        <v>0</v>
      </c>
      <c r="H481" s="295">
        <v>0</v>
      </c>
      <c r="I481" s="295">
        <v>0</v>
      </c>
      <c r="J481" s="295">
        <v>0</v>
      </c>
      <c r="K481" s="295">
        <v>0</v>
      </c>
      <c r="L481" s="295">
        <v>0</v>
      </c>
      <c r="M481" s="295">
        <v>0</v>
      </c>
      <c r="N481" s="291"/>
      <c r="O481" s="295">
        <v>0</v>
      </c>
      <c r="P481" s="295">
        <v>0</v>
      </c>
      <c r="Q481" s="295">
        <v>0</v>
      </c>
      <c r="R481" s="295">
        <v>0</v>
      </c>
      <c r="S481" s="295">
        <v>0</v>
      </c>
      <c r="T481" s="295">
        <v>0</v>
      </c>
      <c r="U481" s="295">
        <v>0</v>
      </c>
      <c r="V481" s="295">
        <v>0</v>
      </c>
      <c r="W481" s="295">
        <v>0</v>
      </c>
      <c r="X481" s="295">
        <v>0</v>
      </c>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v>0</v>
      </c>
      <c r="E482" s="295">
        <v>0</v>
      </c>
      <c r="F482" s="295">
        <v>0</v>
      </c>
      <c r="G482" s="295">
        <v>0</v>
      </c>
      <c r="H482" s="295">
        <v>0</v>
      </c>
      <c r="I482" s="295">
        <v>0</v>
      </c>
      <c r="J482" s="295">
        <v>0</v>
      </c>
      <c r="K482" s="295">
        <v>0</v>
      </c>
      <c r="L482" s="295">
        <v>0</v>
      </c>
      <c r="M482" s="295">
        <v>0</v>
      </c>
      <c r="N482" s="468"/>
      <c r="O482" s="295">
        <v>0</v>
      </c>
      <c r="P482" s="295">
        <v>0</v>
      </c>
      <c r="Q482" s="295">
        <v>0</v>
      </c>
      <c r="R482" s="295">
        <v>0</v>
      </c>
      <c r="S482" s="295">
        <v>0</v>
      </c>
      <c r="T482" s="295">
        <v>0</v>
      </c>
      <c r="U482" s="295">
        <v>0</v>
      </c>
      <c r="V482" s="295">
        <v>0</v>
      </c>
      <c r="W482" s="295">
        <v>0</v>
      </c>
      <c r="X482" s="295">
        <v>0</v>
      </c>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v>0</v>
      </c>
      <c r="E484" s="295">
        <v>0</v>
      </c>
      <c r="F484" s="295">
        <v>0</v>
      </c>
      <c r="G484" s="295">
        <v>0</v>
      </c>
      <c r="H484" s="295">
        <v>0</v>
      </c>
      <c r="I484" s="295">
        <v>0</v>
      </c>
      <c r="J484" s="295">
        <v>0</v>
      </c>
      <c r="K484" s="295">
        <v>0</v>
      </c>
      <c r="L484" s="295">
        <v>0</v>
      </c>
      <c r="M484" s="295">
        <v>0</v>
      </c>
      <c r="N484" s="295">
        <v>0</v>
      </c>
      <c r="O484" s="295">
        <v>0</v>
      </c>
      <c r="P484" s="295">
        <v>0</v>
      </c>
      <c r="Q484" s="295">
        <v>0</v>
      </c>
      <c r="R484" s="295">
        <v>0</v>
      </c>
      <c r="S484" s="295">
        <v>0</v>
      </c>
      <c r="T484" s="295">
        <v>0</v>
      </c>
      <c r="U484" s="295">
        <v>0</v>
      </c>
      <c r="V484" s="295">
        <v>0</v>
      </c>
      <c r="W484" s="295">
        <v>0</v>
      </c>
      <c r="X484" s="295">
        <v>0</v>
      </c>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v>0</v>
      </c>
      <c r="E485" s="295">
        <v>0</v>
      </c>
      <c r="F485" s="295">
        <v>0</v>
      </c>
      <c r="G485" s="295">
        <v>0</v>
      </c>
      <c r="H485" s="295">
        <v>0</v>
      </c>
      <c r="I485" s="295">
        <v>0</v>
      </c>
      <c r="J485" s="295">
        <v>0</v>
      </c>
      <c r="K485" s="295">
        <v>0</v>
      </c>
      <c r="L485" s="295">
        <v>0</v>
      </c>
      <c r="M485" s="295">
        <v>0</v>
      </c>
      <c r="N485" s="295">
        <f>N484</f>
        <v>0</v>
      </c>
      <c r="O485" s="295">
        <v>0</v>
      </c>
      <c r="P485" s="295">
        <v>0</v>
      </c>
      <c r="Q485" s="295">
        <v>0</v>
      </c>
      <c r="R485" s="295">
        <v>0</v>
      </c>
      <c r="S485" s="295">
        <v>0</v>
      </c>
      <c r="T485" s="295">
        <v>0</v>
      </c>
      <c r="U485" s="295">
        <v>0</v>
      </c>
      <c r="V485" s="295">
        <v>0</v>
      </c>
      <c r="W485" s="295">
        <v>0</v>
      </c>
      <c r="X485" s="295">
        <v>0</v>
      </c>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v>0</v>
      </c>
      <c r="E488" s="295">
        <f>SUMIF('7.  Persistence Report'!$D$68:$D$84,'4.  2011-2014 LRAM'!$B488,'7.  Persistence Report'!AU$68:AU$84)</f>
        <v>0</v>
      </c>
      <c r="F488" s="295">
        <f>SUMIF('7.  Persistence Report'!$D$68:$D$84,'4.  2011-2014 LRAM'!$B488,'7.  Persistence Report'!AV$68:AV$84)</f>
        <v>0</v>
      </c>
      <c r="G488" s="295">
        <f>SUMIF('7.  Persistence Report'!$D$68:$D$84,'4.  2011-2014 LRAM'!$B488,'7.  Persistence Report'!AW$68:AW$84)</f>
        <v>0</v>
      </c>
      <c r="H488" s="295">
        <f>SUMIF('7.  Persistence Report'!$D$68:$D$84,'4.  2011-2014 LRAM'!$B488,'7.  Persistence Report'!AX$68:AX$84)</f>
        <v>0</v>
      </c>
      <c r="I488" s="295">
        <f>SUMIF('7.  Persistence Report'!$D$68:$D$84,'4.  2011-2014 LRAM'!$B488,'7.  Persistence Report'!AY$68:AY$84)</f>
        <v>0</v>
      </c>
      <c r="J488" s="295">
        <f>SUMIF('7.  Persistence Report'!$D$68:$D$84,'4.  2011-2014 LRAM'!$B488,'7.  Persistence Report'!AZ$68:AZ$84)</f>
        <v>0</v>
      </c>
      <c r="K488" s="295">
        <f>SUMIF('7.  Persistence Report'!$D$68:$D$84,'4.  2011-2014 LRAM'!$B488,'7.  Persistence Report'!BA$68:BA$84)</f>
        <v>0</v>
      </c>
      <c r="L488" s="295">
        <f>SUMIF('7.  Persistence Report'!$D$68:$D$84,'4.  2011-2014 LRAM'!$B488,'7.  Persistence Report'!BB$68:BB$84)</f>
        <v>0</v>
      </c>
      <c r="M488" s="295">
        <f>SUMIF('7.  Persistence Report'!$D$68:$D$84,'4.  2011-2014 LRAM'!$B488,'7.  Persistence Report'!BC$68:BC$84)</f>
        <v>0</v>
      </c>
      <c r="N488" s="295">
        <v>12</v>
      </c>
      <c r="O488" s="295">
        <v>0</v>
      </c>
      <c r="P488" s="295">
        <f>SUMIF('7.  Persistence Report'!$D$68:$D$84,'4.  2011-2014 LRAM'!$B488,'7.  Persistence Report'!P$68:P$84)</f>
        <v>0</v>
      </c>
      <c r="Q488" s="295">
        <f>SUMIF('7.  Persistence Report'!$D$68:$D$84,'4.  2011-2014 LRAM'!$B488,'7.  Persistence Report'!Q$68:Q$84)</f>
        <v>0</v>
      </c>
      <c r="R488" s="295">
        <f>SUMIF('7.  Persistence Report'!$D$68:$D$84,'4.  2011-2014 LRAM'!$B488,'7.  Persistence Report'!R$68:R$84)</f>
        <v>0</v>
      </c>
      <c r="S488" s="295">
        <f>SUMIF('7.  Persistence Report'!$D$68:$D$84,'4.  2011-2014 LRAM'!$B488,'7.  Persistence Report'!S$68:S$84)</f>
        <v>0</v>
      </c>
      <c r="T488" s="295">
        <f>SUMIF('7.  Persistence Report'!$D$68:$D$84,'4.  2011-2014 LRAM'!$B488,'7.  Persistence Report'!T$68:T$84)</f>
        <v>0</v>
      </c>
      <c r="U488" s="295">
        <f>SUMIF('7.  Persistence Report'!$D$68:$D$84,'4.  2011-2014 LRAM'!$B488,'7.  Persistence Report'!U$68:U$84)</f>
        <v>0</v>
      </c>
      <c r="V488" s="295">
        <f>SUMIF('7.  Persistence Report'!$D$68:$D$84,'4.  2011-2014 LRAM'!$B488,'7.  Persistence Report'!V$68:V$84)</f>
        <v>0</v>
      </c>
      <c r="W488" s="295">
        <f>SUMIF('7.  Persistence Report'!$D$68:$D$84,'4.  2011-2014 LRAM'!$B488,'7.  Persistence Report'!W$68:W$84)</f>
        <v>0</v>
      </c>
      <c r="X488" s="295">
        <f>SUMIF('7.  Persistence Report'!$D$68:$D$84,'4.  2011-2014 LRAM'!$B488,'7.  Persistence Report'!X$68:X$84)</f>
        <v>0</v>
      </c>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v>0</v>
      </c>
      <c r="E489" s="295">
        <f>SUMIF('7.  Persistence Report'!$D$114:$D$119,'4.  2011-2014 LRAM'!$B488,'7.  Persistence Report'!AU$114:AU$119)</f>
        <v>0</v>
      </c>
      <c r="F489" s="295">
        <f>SUMIF('7.  Persistence Report'!$D$114:$D$119,'4.  2011-2014 LRAM'!$B488,'7.  Persistence Report'!AV$114:AV$119)</f>
        <v>0</v>
      </c>
      <c r="G489" s="295">
        <f>SUMIF('7.  Persistence Report'!$D$114:$D$119,'4.  2011-2014 LRAM'!$B488,'7.  Persistence Report'!AW$114:AW$119)</f>
        <v>0</v>
      </c>
      <c r="H489" s="295">
        <f>SUMIF('7.  Persistence Report'!$D$114:$D$119,'4.  2011-2014 LRAM'!$B488,'7.  Persistence Report'!AX$114:AX$119)</f>
        <v>0</v>
      </c>
      <c r="I489" s="295">
        <f>SUMIF('7.  Persistence Report'!$D$114:$D$119,'4.  2011-2014 LRAM'!$B488,'7.  Persistence Report'!AY$114:AY$119)</f>
        <v>0</v>
      </c>
      <c r="J489" s="295">
        <f>SUMIF('7.  Persistence Report'!$D$114:$D$119,'4.  2011-2014 LRAM'!$B488,'7.  Persistence Report'!AZ$114:AZ$119)</f>
        <v>0</v>
      </c>
      <c r="K489" s="295">
        <f>SUMIF('7.  Persistence Report'!$D$114:$D$119,'4.  2011-2014 LRAM'!$B488,'7.  Persistence Report'!BA$114:BA$119)</f>
        <v>0</v>
      </c>
      <c r="L489" s="295">
        <f>SUMIF('7.  Persistence Report'!$D$114:$D$119,'4.  2011-2014 LRAM'!$B488,'7.  Persistence Report'!BB$114:BB$119)</f>
        <v>0</v>
      </c>
      <c r="M489" s="295">
        <f>SUMIF('7.  Persistence Report'!$D$114:$D$119,'4.  2011-2014 LRAM'!$B488,'7.  Persistence Report'!BC$114:BC$119)</f>
        <v>0</v>
      </c>
      <c r="N489" s="295">
        <f>N488</f>
        <v>12</v>
      </c>
      <c r="O489" s="295">
        <v>0</v>
      </c>
      <c r="P489" s="295">
        <f>SUMIF('7.  Persistence Report'!$D$114:$D$119,'4.  2011-2014 LRAM'!$B488,'7.  Persistence Report'!P$114:P$119)</f>
        <v>0</v>
      </c>
      <c r="Q489" s="295">
        <f>SUMIF('7.  Persistence Report'!$D$114:$D$119,'4.  2011-2014 LRAM'!$B488,'7.  Persistence Report'!Q$114:Q$119)</f>
        <v>0</v>
      </c>
      <c r="R489" s="295">
        <f>SUMIF('7.  Persistence Report'!$D$114:$D$119,'4.  2011-2014 LRAM'!$B488,'7.  Persistence Report'!R$114:R$119)</f>
        <v>0</v>
      </c>
      <c r="S489" s="295">
        <f>SUMIF('7.  Persistence Report'!$D$114:$D$119,'4.  2011-2014 LRAM'!$B488,'7.  Persistence Report'!S$114:S$119)</f>
        <v>0</v>
      </c>
      <c r="T489" s="295">
        <f>SUMIF('7.  Persistence Report'!$D$114:$D$119,'4.  2011-2014 LRAM'!$B488,'7.  Persistence Report'!T$114:T$119)</f>
        <v>0</v>
      </c>
      <c r="U489" s="295">
        <f>SUMIF('7.  Persistence Report'!$D$114:$D$119,'4.  2011-2014 LRAM'!$B488,'7.  Persistence Report'!U$114:U$119)</f>
        <v>0</v>
      </c>
      <c r="V489" s="295">
        <f>SUMIF('7.  Persistence Report'!$D$114:$D$119,'4.  2011-2014 LRAM'!$B488,'7.  Persistence Report'!V$114:V$119)</f>
        <v>0</v>
      </c>
      <c r="W489" s="295">
        <f>SUMIF('7.  Persistence Report'!$D$114:$D$119,'4.  2011-2014 LRAM'!$B488,'7.  Persistence Report'!W$114:W$119)</f>
        <v>0</v>
      </c>
      <c r="X489" s="295">
        <f>SUMIF('7.  Persistence Report'!$D$114:$D$119,'4.  2011-2014 LRAM'!$B488,'7.  Persistence Report'!X$114:X$119)</f>
        <v>0</v>
      </c>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v>0</v>
      </c>
      <c r="E491" s="295">
        <f>SUMIF('7.  Persistence Report'!$D$68:$D$84,'4.  2011-2014 LRAM'!$B491,'7.  Persistence Report'!AU$68:AU$84)</f>
        <v>0</v>
      </c>
      <c r="F491" s="295">
        <f>SUMIF('7.  Persistence Report'!$D$68:$D$84,'4.  2011-2014 LRAM'!$B491,'7.  Persistence Report'!AV$68:AV$84)</f>
        <v>0</v>
      </c>
      <c r="G491" s="295">
        <f>SUMIF('7.  Persistence Report'!$D$68:$D$84,'4.  2011-2014 LRAM'!$B491,'7.  Persistence Report'!AW$68:AW$84)</f>
        <v>0</v>
      </c>
      <c r="H491" s="295">
        <f>SUMIF('7.  Persistence Report'!$D$68:$D$84,'4.  2011-2014 LRAM'!$B491,'7.  Persistence Report'!AX$68:AX$84)</f>
        <v>0</v>
      </c>
      <c r="I491" s="295">
        <f>SUMIF('7.  Persistence Report'!$D$68:$D$84,'4.  2011-2014 LRAM'!$B491,'7.  Persistence Report'!AY$68:AY$84)</f>
        <v>0</v>
      </c>
      <c r="J491" s="295">
        <f>SUMIF('7.  Persistence Report'!$D$68:$D$84,'4.  2011-2014 LRAM'!$B491,'7.  Persistence Report'!AZ$68:AZ$84)</f>
        <v>0</v>
      </c>
      <c r="K491" s="295">
        <f>SUMIF('7.  Persistence Report'!$D$68:$D$84,'4.  2011-2014 LRAM'!$B491,'7.  Persistence Report'!BA$68:BA$84)</f>
        <v>0</v>
      </c>
      <c r="L491" s="295">
        <f>SUMIF('7.  Persistence Report'!$D$68:$D$84,'4.  2011-2014 LRAM'!$B491,'7.  Persistence Report'!BB$68:BB$84)</f>
        <v>0</v>
      </c>
      <c r="M491" s="295">
        <f>SUMIF('7.  Persistence Report'!$D$68:$D$84,'4.  2011-2014 LRAM'!$B491,'7.  Persistence Report'!BC$68:BC$84)</f>
        <v>0</v>
      </c>
      <c r="N491" s="295">
        <v>12</v>
      </c>
      <c r="O491" s="295">
        <v>0</v>
      </c>
      <c r="P491" s="295">
        <f>SUMIF('7.  Persistence Report'!$D$68:$D$84,'4.  2011-2014 LRAM'!$B491,'7.  Persistence Report'!P$68:P$84)</f>
        <v>0</v>
      </c>
      <c r="Q491" s="295">
        <f>SUMIF('7.  Persistence Report'!$D$68:$D$84,'4.  2011-2014 LRAM'!$B491,'7.  Persistence Report'!Q$68:Q$84)</f>
        <v>0</v>
      </c>
      <c r="R491" s="295">
        <f>SUMIF('7.  Persistence Report'!$D$68:$D$84,'4.  2011-2014 LRAM'!$B491,'7.  Persistence Report'!R$68:R$84)</f>
        <v>0</v>
      </c>
      <c r="S491" s="295">
        <f>SUMIF('7.  Persistence Report'!$D$68:$D$84,'4.  2011-2014 LRAM'!$B491,'7.  Persistence Report'!S$68:S$84)</f>
        <v>0</v>
      </c>
      <c r="T491" s="295">
        <f>SUMIF('7.  Persistence Report'!$D$68:$D$84,'4.  2011-2014 LRAM'!$B491,'7.  Persistence Report'!T$68:T$84)</f>
        <v>0</v>
      </c>
      <c r="U491" s="295">
        <f>SUMIF('7.  Persistence Report'!$D$68:$D$84,'4.  2011-2014 LRAM'!$B491,'7.  Persistence Report'!U$68:U$84)</f>
        <v>0</v>
      </c>
      <c r="V491" s="295">
        <f>SUMIF('7.  Persistence Report'!$D$68:$D$84,'4.  2011-2014 LRAM'!$B491,'7.  Persistence Report'!V$68:V$84)</f>
        <v>0</v>
      </c>
      <c r="W491" s="295">
        <f>SUMIF('7.  Persistence Report'!$D$68:$D$84,'4.  2011-2014 LRAM'!$B491,'7.  Persistence Report'!W$68:W$84)</f>
        <v>0</v>
      </c>
      <c r="X491" s="295">
        <f>SUMIF('7.  Persistence Report'!$D$68:$D$84,'4.  2011-2014 LRAM'!$B491,'7.  Persistence Report'!X$68:X$84)</f>
        <v>0</v>
      </c>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v>0</v>
      </c>
      <c r="E492" s="295">
        <f>SUMIF('7.  Persistence Report'!$D$114:$D$119,'4.  2011-2014 LRAM'!$B491,'7.  Persistence Report'!AU$114:AU$119)</f>
        <v>0</v>
      </c>
      <c r="F492" s="295">
        <f>SUMIF('7.  Persistence Report'!$D$114:$D$119,'4.  2011-2014 LRAM'!$B491,'7.  Persistence Report'!AV$114:AV$119)</f>
        <v>0</v>
      </c>
      <c r="G492" s="295">
        <f>SUMIF('7.  Persistence Report'!$D$114:$D$119,'4.  2011-2014 LRAM'!$B491,'7.  Persistence Report'!AW$114:AW$119)</f>
        <v>0</v>
      </c>
      <c r="H492" s="295">
        <f>SUMIF('7.  Persistence Report'!$D$114:$D$119,'4.  2011-2014 LRAM'!$B491,'7.  Persistence Report'!AX$114:AX$119)</f>
        <v>0</v>
      </c>
      <c r="I492" s="295">
        <f>SUMIF('7.  Persistence Report'!$D$114:$D$119,'4.  2011-2014 LRAM'!$B491,'7.  Persistence Report'!AY$114:AY$119)</f>
        <v>0</v>
      </c>
      <c r="J492" s="295">
        <f>SUMIF('7.  Persistence Report'!$D$114:$D$119,'4.  2011-2014 LRAM'!$B491,'7.  Persistence Report'!AZ$114:AZ$119)</f>
        <v>0</v>
      </c>
      <c r="K492" s="295">
        <f>SUMIF('7.  Persistence Report'!$D$114:$D$119,'4.  2011-2014 LRAM'!$B491,'7.  Persistence Report'!BA$114:BA$119)</f>
        <v>0</v>
      </c>
      <c r="L492" s="295">
        <f>SUMIF('7.  Persistence Report'!$D$114:$D$119,'4.  2011-2014 LRAM'!$B491,'7.  Persistence Report'!BB$114:BB$119)</f>
        <v>0</v>
      </c>
      <c r="M492" s="295">
        <f>SUMIF('7.  Persistence Report'!$D$114:$D$119,'4.  2011-2014 LRAM'!$B491,'7.  Persistence Report'!BC$114:BC$119)</f>
        <v>0</v>
      </c>
      <c r="N492" s="295">
        <f>N491</f>
        <v>12</v>
      </c>
      <c r="O492" s="295">
        <v>0</v>
      </c>
      <c r="P492" s="295">
        <f>SUMIF('7.  Persistence Report'!$D$114:$D$119,'4.  2011-2014 LRAM'!$B491,'7.  Persistence Report'!P$114:P$119)</f>
        <v>0</v>
      </c>
      <c r="Q492" s="295">
        <f>SUMIF('7.  Persistence Report'!$D$114:$D$119,'4.  2011-2014 LRAM'!$B491,'7.  Persistence Report'!Q$114:Q$119)</f>
        <v>0</v>
      </c>
      <c r="R492" s="295">
        <f>SUMIF('7.  Persistence Report'!$D$114:$D$119,'4.  2011-2014 LRAM'!$B491,'7.  Persistence Report'!R$114:R$119)</f>
        <v>0</v>
      </c>
      <c r="S492" s="295">
        <f>SUMIF('7.  Persistence Report'!$D$114:$D$119,'4.  2011-2014 LRAM'!$B491,'7.  Persistence Report'!S$114:S$119)</f>
        <v>0</v>
      </c>
      <c r="T492" s="295">
        <f>SUMIF('7.  Persistence Report'!$D$114:$D$119,'4.  2011-2014 LRAM'!$B491,'7.  Persistence Report'!T$114:T$119)</f>
        <v>0</v>
      </c>
      <c r="U492" s="295">
        <f>SUMIF('7.  Persistence Report'!$D$114:$D$119,'4.  2011-2014 LRAM'!$B491,'7.  Persistence Report'!U$114:U$119)</f>
        <v>0</v>
      </c>
      <c r="V492" s="295">
        <f>SUMIF('7.  Persistence Report'!$D$114:$D$119,'4.  2011-2014 LRAM'!$B491,'7.  Persistence Report'!V$114:V$119)</f>
        <v>0</v>
      </c>
      <c r="W492" s="295">
        <f>SUMIF('7.  Persistence Report'!$D$114:$D$119,'4.  2011-2014 LRAM'!$B491,'7.  Persistence Report'!W$114:W$119)</f>
        <v>0</v>
      </c>
      <c r="X492" s="295">
        <f>SUMIF('7.  Persistence Report'!$D$114:$D$119,'4.  2011-2014 LRAM'!$B491,'7.  Persistence Report'!X$114:X$119)</f>
        <v>0</v>
      </c>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v>0</v>
      </c>
      <c r="E494" s="295">
        <f>SUMIF('7.  Persistence Report'!$D$68:$D$84,'4.  2011-2014 LRAM'!$B494,'7.  Persistence Report'!AU$68:AU$84)</f>
        <v>0</v>
      </c>
      <c r="F494" s="295">
        <f>SUMIF('7.  Persistence Report'!$D$68:$D$84,'4.  2011-2014 LRAM'!$B494,'7.  Persistence Report'!AV$68:AV$84)</f>
        <v>0</v>
      </c>
      <c r="G494" s="295">
        <f>SUMIF('7.  Persistence Report'!$D$68:$D$84,'4.  2011-2014 LRAM'!$B494,'7.  Persistence Report'!AW$68:AW$84)</f>
        <v>0</v>
      </c>
      <c r="H494" s="295">
        <f>SUMIF('7.  Persistence Report'!$D$68:$D$84,'4.  2011-2014 LRAM'!$B494,'7.  Persistence Report'!AX$68:AX$84)</f>
        <v>0</v>
      </c>
      <c r="I494" s="295">
        <f>SUMIF('7.  Persistence Report'!$D$68:$D$84,'4.  2011-2014 LRAM'!$B494,'7.  Persistence Report'!AY$68:AY$84)</f>
        <v>0</v>
      </c>
      <c r="J494" s="295">
        <f>SUMIF('7.  Persistence Report'!$D$68:$D$84,'4.  2011-2014 LRAM'!$B494,'7.  Persistence Report'!AZ$68:AZ$84)</f>
        <v>0</v>
      </c>
      <c r="K494" s="295">
        <f>SUMIF('7.  Persistence Report'!$D$68:$D$84,'4.  2011-2014 LRAM'!$B494,'7.  Persistence Report'!BA$68:BA$84)</f>
        <v>0</v>
      </c>
      <c r="L494" s="295">
        <f>SUMIF('7.  Persistence Report'!$D$68:$D$84,'4.  2011-2014 LRAM'!$B494,'7.  Persistence Report'!BB$68:BB$84)</f>
        <v>0</v>
      </c>
      <c r="M494" s="295">
        <f>SUMIF('7.  Persistence Report'!$D$68:$D$84,'4.  2011-2014 LRAM'!$B494,'7.  Persistence Report'!BC$68:BC$84)</f>
        <v>0</v>
      </c>
      <c r="N494" s="295">
        <v>0</v>
      </c>
      <c r="O494" s="295">
        <v>0</v>
      </c>
      <c r="P494" s="295">
        <f>SUMIF('7.  Persistence Report'!$D$68:$D$84,'4.  2011-2014 LRAM'!$B494,'7.  Persistence Report'!P$68:P$84)</f>
        <v>0</v>
      </c>
      <c r="Q494" s="295">
        <f>SUMIF('7.  Persistence Report'!$D$68:$D$84,'4.  2011-2014 LRAM'!$B494,'7.  Persistence Report'!Q$68:Q$84)</f>
        <v>0</v>
      </c>
      <c r="R494" s="295">
        <f>SUMIF('7.  Persistence Report'!$D$68:$D$84,'4.  2011-2014 LRAM'!$B494,'7.  Persistence Report'!R$68:R$84)</f>
        <v>0</v>
      </c>
      <c r="S494" s="295">
        <f>SUMIF('7.  Persistence Report'!$D$68:$D$84,'4.  2011-2014 LRAM'!$B494,'7.  Persistence Report'!S$68:S$84)</f>
        <v>0</v>
      </c>
      <c r="T494" s="295">
        <f>SUMIF('7.  Persistence Report'!$D$68:$D$84,'4.  2011-2014 LRAM'!$B494,'7.  Persistence Report'!T$68:T$84)</f>
        <v>0</v>
      </c>
      <c r="U494" s="295">
        <f>SUMIF('7.  Persistence Report'!$D$68:$D$84,'4.  2011-2014 LRAM'!$B494,'7.  Persistence Report'!U$68:U$84)</f>
        <v>0</v>
      </c>
      <c r="V494" s="295">
        <f>SUMIF('7.  Persistence Report'!$D$68:$D$84,'4.  2011-2014 LRAM'!$B494,'7.  Persistence Report'!V$68:V$84)</f>
        <v>0</v>
      </c>
      <c r="W494" s="295">
        <f>SUMIF('7.  Persistence Report'!$D$68:$D$84,'4.  2011-2014 LRAM'!$B494,'7.  Persistence Report'!W$68:W$84)</f>
        <v>0</v>
      </c>
      <c r="X494" s="295">
        <f>SUMIF('7.  Persistence Report'!$D$68:$D$84,'4.  2011-2014 LRAM'!$B494,'7.  Persistence Report'!X$68:X$84)</f>
        <v>0</v>
      </c>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v>0</v>
      </c>
      <c r="E495" s="295">
        <f>SUMIF('7.  Persistence Report'!$D$114:$D$119,'4.  2011-2014 LRAM'!$B494,'7.  Persistence Report'!AU$114:AU$119)</f>
        <v>0</v>
      </c>
      <c r="F495" s="295">
        <f>SUMIF('7.  Persistence Report'!$D$114:$D$119,'4.  2011-2014 LRAM'!$B494,'7.  Persistence Report'!AV$114:AV$119)</f>
        <v>0</v>
      </c>
      <c r="G495" s="295">
        <f>SUMIF('7.  Persistence Report'!$D$114:$D$119,'4.  2011-2014 LRAM'!$B494,'7.  Persistence Report'!AW$114:AW$119)</f>
        <v>0</v>
      </c>
      <c r="H495" s="295">
        <f>SUMIF('7.  Persistence Report'!$D$114:$D$119,'4.  2011-2014 LRAM'!$B494,'7.  Persistence Report'!AX$114:AX$119)</f>
        <v>0</v>
      </c>
      <c r="I495" s="295">
        <f>SUMIF('7.  Persistence Report'!$D$114:$D$119,'4.  2011-2014 LRAM'!$B494,'7.  Persistence Report'!AY$114:AY$119)</f>
        <v>0</v>
      </c>
      <c r="J495" s="295">
        <f>SUMIF('7.  Persistence Report'!$D$114:$D$119,'4.  2011-2014 LRAM'!$B494,'7.  Persistence Report'!AZ$114:AZ$119)</f>
        <v>0</v>
      </c>
      <c r="K495" s="295">
        <f>SUMIF('7.  Persistence Report'!$D$114:$D$119,'4.  2011-2014 LRAM'!$B494,'7.  Persistence Report'!BA$114:BA$119)</f>
        <v>0</v>
      </c>
      <c r="L495" s="295">
        <f>SUMIF('7.  Persistence Report'!$D$114:$D$119,'4.  2011-2014 LRAM'!$B494,'7.  Persistence Report'!BB$114:BB$119)</f>
        <v>0</v>
      </c>
      <c r="M495" s="295">
        <f>SUMIF('7.  Persistence Report'!$D$114:$D$119,'4.  2011-2014 LRAM'!$B494,'7.  Persistence Report'!BC$114:BC$119)</f>
        <v>0</v>
      </c>
      <c r="N495" s="295">
        <f>N494</f>
        <v>0</v>
      </c>
      <c r="O495" s="295">
        <v>0</v>
      </c>
      <c r="P495" s="295">
        <f>SUMIF('7.  Persistence Report'!$D$114:$D$119,'4.  2011-2014 LRAM'!$B494,'7.  Persistence Report'!P$114:P$119)</f>
        <v>0</v>
      </c>
      <c r="Q495" s="295">
        <f>SUMIF('7.  Persistence Report'!$D$114:$D$119,'4.  2011-2014 LRAM'!$B494,'7.  Persistence Report'!Q$114:Q$119)</f>
        <v>0</v>
      </c>
      <c r="R495" s="295">
        <f>SUMIF('7.  Persistence Report'!$D$114:$D$119,'4.  2011-2014 LRAM'!$B494,'7.  Persistence Report'!R$114:R$119)</f>
        <v>0</v>
      </c>
      <c r="S495" s="295">
        <f>SUMIF('7.  Persistence Report'!$D$114:$D$119,'4.  2011-2014 LRAM'!$B494,'7.  Persistence Report'!S$114:S$119)</f>
        <v>0</v>
      </c>
      <c r="T495" s="295">
        <f>SUMIF('7.  Persistence Report'!$D$114:$D$119,'4.  2011-2014 LRAM'!$B494,'7.  Persistence Report'!T$114:T$119)</f>
        <v>0</v>
      </c>
      <c r="U495" s="295">
        <f>SUMIF('7.  Persistence Report'!$D$114:$D$119,'4.  2011-2014 LRAM'!$B494,'7.  Persistence Report'!U$114:U$119)</f>
        <v>0</v>
      </c>
      <c r="V495" s="295">
        <f>SUMIF('7.  Persistence Report'!$D$114:$D$119,'4.  2011-2014 LRAM'!$B494,'7.  Persistence Report'!V$114:V$119)</f>
        <v>0</v>
      </c>
      <c r="W495" s="295">
        <f>SUMIF('7.  Persistence Report'!$D$114:$D$119,'4.  2011-2014 LRAM'!$B494,'7.  Persistence Report'!W$114:W$119)</f>
        <v>0</v>
      </c>
      <c r="X495" s="295">
        <f>SUMIF('7.  Persistence Report'!$D$114:$D$119,'4.  2011-2014 LRAM'!$B494,'7.  Persistence Report'!X$114:X$119)</f>
        <v>0</v>
      </c>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v>0</v>
      </c>
      <c r="E497" s="295">
        <f>SUMIF('7.  Persistence Report'!$D$68:$D$84,'4.  2011-2014 LRAM'!$B497,'7.  Persistence Report'!AU$68:AU$84)</f>
        <v>0</v>
      </c>
      <c r="F497" s="295">
        <f>SUMIF('7.  Persistence Report'!$D$68:$D$84,'4.  2011-2014 LRAM'!$B497,'7.  Persistence Report'!AV$68:AV$84)</f>
        <v>0</v>
      </c>
      <c r="G497" s="295">
        <f>SUMIF('7.  Persistence Report'!$D$68:$D$84,'4.  2011-2014 LRAM'!$B497,'7.  Persistence Report'!AW$68:AW$84)</f>
        <v>0</v>
      </c>
      <c r="H497" s="295">
        <f>SUMIF('7.  Persistence Report'!$D$68:$D$84,'4.  2011-2014 LRAM'!$B497,'7.  Persistence Report'!AX$68:AX$84)</f>
        <v>0</v>
      </c>
      <c r="I497" s="295">
        <f>SUMIF('7.  Persistence Report'!$D$68:$D$84,'4.  2011-2014 LRAM'!$B497,'7.  Persistence Report'!AY$68:AY$84)</f>
        <v>0</v>
      </c>
      <c r="J497" s="295">
        <f>SUMIF('7.  Persistence Report'!$D$68:$D$84,'4.  2011-2014 LRAM'!$B497,'7.  Persistence Report'!AZ$68:AZ$84)</f>
        <v>0</v>
      </c>
      <c r="K497" s="295">
        <f>SUMIF('7.  Persistence Report'!$D$68:$D$84,'4.  2011-2014 LRAM'!$B497,'7.  Persistence Report'!BA$68:BA$84)</f>
        <v>0</v>
      </c>
      <c r="L497" s="295">
        <f>SUMIF('7.  Persistence Report'!$D$68:$D$84,'4.  2011-2014 LRAM'!$B497,'7.  Persistence Report'!BB$68:BB$84)</f>
        <v>0</v>
      </c>
      <c r="M497" s="295">
        <f>SUMIF('7.  Persistence Report'!$D$68:$D$84,'4.  2011-2014 LRAM'!$B497,'7.  Persistence Report'!BC$68:BC$84)</f>
        <v>0</v>
      </c>
      <c r="N497" s="295">
        <v>0</v>
      </c>
      <c r="O497" s="295">
        <v>0</v>
      </c>
      <c r="P497" s="295">
        <f>SUMIF('7.  Persistence Report'!$D$68:$D$84,'4.  2011-2014 LRAM'!$B497,'7.  Persistence Report'!P$68:P$84)</f>
        <v>0</v>
      </c>
      <c r="Q497" s="295">
        <f>SUMIF('7.  Persistence Report'!$D$68:$D$84,'4.  2011-2014 LRAM'!$B497,'7.  Persistence Report'!Q$68:Q$84)</f>
        <v>0</v>
      </c>
      <c r="R497" s="295">
        <f>SUMIF('7.  Persistence Report'!$D$68:$D$84,'4.  2011-2014 LRAM'!$B497,'7.  Persistence Report'!R$68:R$84)</f>
        <v>0</v>
      </c>
      <c r="S497" s="295">
        <f>SUMIF('7.  Persistence Report'!$D$68:$D$84,'4.  2011-2014 LRAM'!$B497,'7.  Persistence Report'!S$68:S$84)</f>
        <v>0</v>
      </c>
      <c r="T497" s="295">
        <f>SUMIF('7.  Persistence Report'!$D$68:$D$84,'4.  2011-2014 LRAM'!$B497,'7.  Persistence Report'!T$68:T$84)</f>
        <v>0</v>
      </c>
      <c r="U497" s="295">
        <f>SUMIF('7.  Persistence Report'!$D$68:$D$84,'4.  2011-2014 LRAM'!$B497,'7.  Persistence Report'!U$68:U$84)</f>
        <v>0</v>
      </c>
      <c r="V497" s="295">
        <f>SUMIF('7.  Persistence Report'!$D$68:$D$84,'4.  2011-2014 LRAM'!$B497,'7.  Persistence Report'!V$68:V$84)</f>
        <v>0</v>
      </c>
      <c r="W497" s="295">
        <f>SUMIF('7.  Persistence Report'!$D$68:$D$84,'4.  2011-2014 LRAM'!$B497,'7.  Persistence Report'!W$68:W$84)</f>
        <v>0</v>
      </c>
      <c r="X497" s="295">
        <f>SUMIF('7.  Persistence Report'!$D$68:$D$84,'4.  2011-2014 LRAM'!$B497,'7.  Persistence Report'!X$68:X$84)</f>
        <v>0</v>
      </c>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v>0</v>
      </c>
      <c r="E498" s="295">
        <f>SUMIF('7.  Persistence Report'!$D$114:$D$119,'4.  2011-2014 LRAM'!$B497,'7.  Persistence Report'!AU$114:AU$119)</f>
        <v>0</v>
      </c>
      <c r="F498" s="295">
        <f>SUMIF('7.  Persistence Report'!$D$114:$D$119,'4.  2011-2014 LRAM'!$B497,'7.  Persistence Report'!AV$114:AV$119)</f>
        <v>0</v>
      </c>
      <c r="G498" s="295">
        <f>SUMIF('7.  Persistence Report'!$D$114:$D$119,'4.  2011-2014 LRAM'!$B497,'7.  Persistence Report'!AW$114:AW$119)</f>
        <v>0</v>
      </c>
      <c r="H498" s="295">
        <f>SUMIF('7.  Persistence Report'!$D$114:$D$119,'4.  2011-2014 LRAM'!$B497,'7.  Persistence Report'!AX$114:AX$119)</f>
        <v>0</v>
      </c>
      <c r="I498" s="295">
        <f>SUMIF('7.  Persistence Report'!$D$114:$D$119,'4.  2011-2014 LRAM'!$B497,'7.  Persistence Report'!AY$114:AY$119)</f>
        <v>0</v>
      </c>
      <c r="J498" s="295">
        <f>SUMIF('7.  Persistence Report'!$D$114:$D$119,'4.  2011-2014 LRAM'!$B497,'7.  Persistence Report'!AZ$114:AZ$119)</f>
        <v>0</v>
      </c>
      <c r="K498" s="295">
        <f>SUMIF('7.  Persistence Report'!$D$114:$D$119,'4.  2011-2014 LRAM'!$B497,'7.  Persistence Report'!BA$114:BA$119)</f>
        <v>0</v>
      </c>
      <c r="L498" s="295">
        <f>SUMIF('7.  Persistence Report'!$D$114:$D$119,'4.  2011-2014 LRAM'!$B497,'7.  Persistence Report'!BB$114:BB$119)</f>
        <v>0</v>
      </c>
      <c r="M498" s="295">
        <f>SUMIF('7.  Persistence Report'!$D$114:$D$119,'4.  2011-2014 LRAM'!$B497,'7.  Persistence Report'!BC$114:BC$119)</f>
        <v>0</v>
      </c>
      <c r="N498" s="295">
        <f>N497</f>
        <v>0</v>
      </c>
      <c r="O498" s="295">
        <v>0</v>
      </c>
      <c r="P498" s="295">
        <f>SUMIF('7.  Persistence Report'!$D$114:$D$119,'4.  2011-2014 LRAM'!$B497,'7.  Persistence Report'!P$114:P$119)</f>
        <v>0</v>
      </c>
      <c r="Q498" s="295">
        <f>SUMIF('7.  Persistence Report'!$D$114:$D$119,'4.  2011-2014 LRAM'!$B497,'7.  Persistence Report'!Q$114:Q$119)</f>
        <v>0</v>
      </c>
      <c r="R498" s="295">
        <f>SUMIF('7.  Persistence Report'!$D$114:$D$119,'4.  2011-2014 LRAM'!$B497,'7.  Persistence Report'!R$114:R$119)</f>
        <v>0</v>
      </c>
      <c r="S498" s="295">
        <f>SUMIF('7.  Persistence Report'!$D$114:$D$119,'4.  2011-2014 LRAM'!$B497,'7.  Persistence Report'!S$114:S$119)</f>
        <v>0</v>
      </c>
      <c r="T498" s="295">
        <f>SUMIF('7.  Persistence Report'!$D$114:$D$119,'4.  2011-2014 LRAM'!$B497,'7.  Persistence Report'!T$114:T$119)</f>
        <v>0</v>
      </c>
      <c r="U498" s="295">
        <f>SUMIF('7.  Persistence Report'!$D$114:$D$119,'4.  2011-2014 LRAM'!$B497,'7.  Persistence Report'!U$114:U$119)</f>
        <v>0</v>
      </c>
      <c r="V498" s="295">
        <f>SUMIF('7.  Persistence Report'!$D$114:$D$119,'4.  2011-2014 LRAM'!$B497,'7.  Persistence Report'!V$114:V$119)</f>
        <v>0</v>
      </c>
      <c r="W498" s="295">
        <f>SUMIF('7.  Persistence Report'!$D$114:$D$119,'4.  2011-2014 LRAM'!$B497,'7.  Persistence Report'!W$114:W$119)</f>
        <v>0</v>
      </c>
      <c r="X498" s="295">
        <f>SUMIF('7.  Persistence Report'!$D$114:$D$119,'4.  2011-2014 LRAM'!$B497,'7.  Persistence Report'!X$114:X$119)</f>
        <v>0</v>
      </c>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v>0</v>
      </c>
      <c r="E500" s="295">
        <f>SUMIF('7.  Persistence Report'!$D$68:$D$84,'4.  2011-2014 LRAM'!$B500,'7.  Persistence Report'!AU$68:AU$84)</f>
        <v>0</v>
      </c>
      <c r="F500" s="295">
        <f>SUMIF('7.  Persistence Report'!$D$68:$D$84,'4.  2011-2014 LRAM'!$B500,'7.  Persistence Report'!AV$68:AV$84)</f>
        <v>0</v>
      </c>
      <c r="G500" s="295">
        <f>SUMIF('7.  Persistence Report'!$D$68:$D$84,'4.  2011-2014 LRAM'!$B500,'7.  Persistence Report'!AW$68:AW$84)</f>
        <v>0</v>
      </c>
      <c r="H500" s="295">
        <f>SUMIF('7.  Persistence Report'!$D$68:$D$84,'4.  2011-2014 LRAM'!$B500,'7.  Persistence Report'!AX$68:AX$84)</f>
        <v>0</v>
      </c>
      <c r="I500" s="295">
        <f>SUMIF('7.  Persistence Report'!$D$68:$D$84,'4.  2011-2014 LRAM'!$B500,'7.  Persistence Report'!AY$68:AY$84)</f>
        <v>0</v>
      </c>
      <c r="J500" s="295">
        <f>SUMIF('7.  Persistence Report'!$D$68:$D$84,'4.  2011-2014 LRAM'!$B500,'7.  Persistence Report'!AZ$68:AZ$84)</f>
        <v>0</v>
      </c>
      <c r="K500" s="295">
        <f>SUMIF('7.  Persistence Report'!$D$68:$D$84,'4.  2011-2014 LRAM'!$B500,'7.  Persistence Report'!BA$68:BA$84)</f>
        <v>0</v>
      </c>
      <c r="L500" s="295">
        <f>SUMIF('7.  Persistence Report'!$D$68:$D$84,'4.  2011-2014 LRAM'!$B500,'7.  Persistence Report'!BB$68:BB$84)</f>
        <v>0</v>
      </c>
      <c r="M500" s="295">
        <f>SUMIF('7.  Persistence Report'!$D$68:$D$84,'4.  2011-2014 LRAM'!$B500,'7.  Persistence Report'!BC$68:BC$84)</f>
        <v>0</v>
      </c>
      <c r="N500" s="295">
        <v>0</v>
      </c>
      <c r="O500" s="295">
        <v>0</v>
      </c>
      <c r="P500" s="295">
        <f>SUMIF('7.  Persistence Report'!$D$68:$D$84,'4.  2011-2014 LRAM'!$B500,'7.  Persistence Report'!P$68:P$84)</f>
        <v>0</v>
      </c>
      <c r="Q500" s="295">
        <f>SUMIF('7.  Persistence Report'!$D$68:$D$84,'4.  2011-2014 LRAM'!$B500,'7.  Persistence Report'!Q$68:Q$84)</f>
        <v>0</v>
      </c>
      <c r="R500" s="295">
        <f>SUMIF('7.  Persistence Report'!$D$68:$D$84,'4.  2011-2014 LRAM'!$B500,'7.  Persistence Report'!R$68:R$84)</f>
        <v>0</v>
      </c>
      <c r="S500" s="295">
        <f>SUMIF('7.  Persistence Report'!$D$68:$D$84,'4.  2011-2014 LRAM'!$B500,'7.  Persistence Report'!S$68:S$84)</f>
        <v>0</v>
      </c>
      <c r="T500" s="295">
        <f>SUMIF('7.  Persistence Report'!$D$68:$D$84,'4.  2011-2014 LRAM'!$B500,'7.  Persistence Report'!T$68:T$84)</f>
        <v>0</v>
      </c>
      <c r="U500" s="295">
        <f>SUMIF('7.  Persistence Report'!$D$68:$D$84,'4.  2011-2014 LRAM'!$B500,'7.  Persistence Report'!U$68:U$84)</f>
        <v>0</v>
      </c>
      <c r="V500" s="295">
        <f>SUMIF('7.  Persistence Report'!$D$68:$D$84,'4.  2011-2014 LRAM'!$B500,'7.  Persistence Report'!V$68:V$84)</f>
        <v>0</v>
      </c>
      <c r="W500" s="295">
        <f>SUMIF('7.  Persistence Report'!$D$68:$D$84,'4.  2011-2014 LRAM'!$B500,'7.  Persistence Report'!W$68:W$84)</f>
        <v>0</v>
      </c>
      <c r="X500" s="295">
        <f>SUMIF('7.  Persistence Report'!$D$68:$D$84,'4.  2011-2014 LRAM'!$B500,'7.  Persistence Report'!X$68:X$84)</f>
        <v>0</v>
      </c>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v>0</v>
      </c>
      <c r="E501" s="295">
        <f>SUMIF('7.  Persistence Report'!$D$114:$D$119,'4.  2011-2014 LRAM'!$B500,'7.  Persistence Report'!AU$114:AU$119)</f>
        <v>0</v>
      </c>
      <c r="F501" s="295">
        <f>SUMIF('7.  Persistence Report'!$D$114:$D$119,'4.  2011-2014 LRAM'!$B500,'7.  Persistence Report'!AV$114:AV$119)</f>
        <v>0</v>
      </c>
      <c r="G501" s="295">
        <f>SUMIF('7.  Persistence Report'!$D$114:$D$119,'4.  2011-2014 LRAM'!$B500,'7.  Persistence Report'!AW$114:AW$119)</f>
        <v>0</v>
      </c>
      <c r="H501" s="295">
        <f>SUMIF('7.  Persistence Report'!$D$114:$D$119,'4.  2011-2014 LRAM'!$B500,'7.  Persistence Report'!AX$114:AX$119)</f>
        <v>0</v>
      </c>
      <c r="I501" s="295">
        <f>SUMIF('7.  Persistence Report'!$D$114:$D$119,'4.  2011-2014 LRAM'!$B500,'7.  Persistence Report'!AY$114:AY$119)</f>
        <v>0</v>
      </c>
      <c r="J501" s="295">
        <f>SUMIF('7.  Persistence Report'!$D$114:$D$119,'4.  2011-2014 LRAM'!$B500,'7.  Persistence Report'!AZ$114:AZ$119)</f>
        <v>0</v>
      </c>
      <c r="K501" s="295">
        <f>SUMIF('7.  Persistence Report'!$D$114:$D$119,'4.  2011-2014 LRAM'!$B500,'7.  Persistence Report'!BA$114:BA$119)</f>
        <v>0</v>
      </c>
      <c r="L501" s="295">
        <f>SUMIF('7.  Persistence Report'!$D$114:$D$119,'4.  2011-2014 LRAM'!$B500,'7.  Persistence Report'!BB$114:BB$119)</f>
        <v>0</v>
      </c>
      <c r="M501" s="295">
        <f>SUMIF('7.  Persistence Report'!$D$114:$D$119,'4.  2011-2014 LRAM'!$B500,'7.  Persistence Report'!BC$114:BC$119)</f>
        <v>0</v>
      </c>
      <c r="N501" s="295">
        <f>N500</f>
        <v>0</v>
      </c>
      <c r="O501" s="295">
        <v>0</v>
      </c>
      <c r="P501" s="295">
        <f>SUMIF('7.  Persistence Report'!$D$114:$D$119,'4.  2011-2014 LRAM'!$B500,'7.  Persistence Report'!P$114:P$119)</f>
        <v>0</v>
      </c>
      <c r="Q501" s="295">
        <f>SUMIF('7.  Persistence Report'!$D$114:$D$119,'4.  2011-2014 LRAM'!$B500,'7.  Persistence Report'!Q$114:Q$119)</f>
        <v>0</v>
      </c>
      <c r="R501" s="295">
        <f>SUMIF('7.  Persistence Report'!$D$114:$D$119,'4.  2011-2014 LRAM'!$B500,'7.  Persistence Report'!R$114:R$119)</f>
        <v>0</v>
      </c>
      <c r="S501" s="295">
        <f>SUMIF('7.  Persistence Report'!$D$114:$D$119,'4.  2011-2014 LRAM'!$B500,'7.  Persistence Report'!S$114:S$119)</f>
        <v>0</v>
      </c>
      <c r="T501" s="295">
        <f>SUMIF('7.  Persistence Report'!$D$114:$D$119,'4.  2011-2014 LRAM'!$B500,'7.  Persistence Report'!T$114:T$119)</f>
        <v>0</v>
      </c>
      <c r="U501" s="295">
        <f>SUMIF('7.  Persistence Report'!$D$114:$D$119,'4.  2011-2014 LRAM'!$B500,'7.  Persistence Report'!U$114:U$119)</f>
        <v>0</v>
      </c>
      <c r="V501" s="295">
        <f>SUMIF('7.  Persistence Report'!$D$114:$D$119,'4.  2011-2014 LRAM'!$B500,'7.  Persistence Report'!V$114:V$119)</f>
        <v>0</v>
      </c>
      <c r="W501" s="295">
        <f>SUMIF('7.  Persistence Report'!$D$114:$D$119,'4.  2011-2014 LRAM'!$B500,'7.  Persistence Report'!W$114:W$119)</f>
        <v>0</v>
      </c>
      <c r="X501" s="295">
        <f>SUMIF('7.  Persistence Report'!$D$114:$D$119,'4.  2011-2014 LRAM'!$B500,'7.  Persistence Report'!X$114:X$119)</f>
        <v>0</v>
      </c>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v>0</v>
      </c>
      <c r="E504" s="295">
        <f>SUMIF('7.  Persistence Report'!$D$68:$D$84,'4.  2011-2014 LRAM'!$B504,'7.  Persistence Report'!AU$68:AU$84)</f>
        <v>0</v>
      </c>
      <c r="F504" s="295">
        <f>SUMIF('7.  Persistence Report'!$D$68:$D$84,'4.  2011-2014 LRAM'!$B504,'7.  Persistence Report'!AV$68:AV$84)</f>
        <v>0</v>
      </c>
      <c r="G504" s="295">
        <f>SUMIF('7.  Persistence Report'!$D$68:$D$84,'4.  2011-2014 LRAM'!$B504,'7.  Persistence Report'!AW$68:AW$84)</f>
        <v>0</v>
      </c>
      <c r="H504" s="295">
        <f>SUMIF('7.  Persistence Report'!$D$68:$D$84,'4.  2011-2014 LRAM'!$B504,'7.  Persistence Report'!AX$68:AX$84)</f>
        <v>0</v>
      </c>
      <c r="I504" s="295">
        <f>SUMIF('7.  Persistence Report'!$D$68:$D$84,'4.  2011-2014 LRAM'!$B504,'7.  Persistence Report'!AY$68:AY$84)</f>
        <v>0</v>
      </c>
      <c r="J504" s="295">
        <f>SUMIF('7.  Persistence Report'!$D$68:$D$84,'4.  2011-2014 LRAM'!$B504,'7.  Persistence Report'!AZ$68:AZ$84)</f>
        <v>0</v>
      </c>
      <c r="K504" s="295">
        <f>SUMIF('7.  Persistence Report'!$D$68:$D$84,'4.  2011-2014 LRAM'!$B504,'7.  Persistence Report'!BA$68:BA$84)</f>
        <v>0</v>
      </c>
      <c r="L504" s="295">
        <f>SUMIF('7.  Persistence Report'!$D$68:$D$84,'4.  2011-2014 LRAM'!$B504,'7.  Persistence Report'!BB$68:BB$84)</f>
        <v>0</v>
      </c>
      <c r="M504" s="295">
        <f>SUMIF('7.  Persistence Report'!$D$68:$D$84,'4.  2011-2014 LRAM'!$B504,'7.  Persistence Report'!BC$68:BC$84)</f>
        <v>0</v>
      </c>
      <c r="N504" s="295">
        <v>0</v>
      </c>
      <c r="O504" s="295">
        <v>0</v>
      </c>
      <c r="P504" s="295">
        <f>SUMIF('7.  Persistence Report'!$D$68:$D$84,'4.  2011-2014 LRAM'!$B504,'7.  Persistence Report'!P$68:P$84)</f>
        <v>0</v>
      </c>
      <c r="Q504" s="295">
        <f>SUMIF('7.  Persistence Report'!$D$68:$D$84,'4.  2011-2014 LRAM'!$B504,'7.  Persistence Report'!Q$68:Q$84)</f>
        <v>0</v>
      </c>
      <c r="R504" s="295">
        <f>SUMIF('7.  Persistence Report'!$D$68:$D$84,'4.  2011-2014 LRAM'!$B504,'7.  Persistence Report'!R$68:R$84)</f>
        <v>0</v>
      </c>
      <c r="S504" s="295">
        <f>SUMIF('7.  Persistence Report'!$D$68:$D$84,'4.  2011-2014 LRAM'!$B504,'7.  Persistence Report'!S$68:S$84)</f>
        <v>0</v>
      </c>
      <c r="T504" s="295">
        <f>SUMIF('7.  Persistence Report'!$D$68:$D$84,'4.  2011-2014 LRAM'!$B504,'7.  Persistence Report'!T$68:T$84)</f>
        <v>0</v>
      </c>
      <c r="U504" s="295">
        <f>SUMIF('7.  Persistence Report'!$D$68:$D$84,'4.  2011-2014 LRAM'!$B504,'7.  Persistence Report'!U$68:U$84)</f>
        <v>0</v>
      </c>
      <c r="V504" s="295">
        <f>SUMIF('7.  Persistence Report'!$D$68:$D$84,'4.  2011-2014 LRAM'!$B504,'7.  Persistence Report'!V$68:V$84)</f>
        <v>0</v>
      </c>
      <c r="W504" s="295">
        <f>SUMIF('7.  Persistence Report'!$D$68:$D$84,'4.  2011-2014 LRAM'!$B504,'7.  Persistence Report'!W$68:W$84)</f>
        <v>0</v>
      </c>
      <c r="X504" s="295">
        <f>SUMIF('7.  Persistence Report'!$D$68:$D$84,'4.  2011-2014 LRAM'!$B504,'7.  Persistence Report'!X$68:X$84)</f>
        <v>0</v>
      </c>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v>0</v>
      </c>
      <c r="E505" s="295">
        <f>SUMIF('7.  Persistence Report'!$D$114:$D$119,'4.  2011-2014 LRAM'!$B504,'7.  Persistence Report'!AU$114:AU$119)</f>
        <v>0</v>
      </c>
      <c r="F505" s="295">
        <f>SUMIF('7.  Persistence Report'!$D$114:$D$119,'4.  2011-2014 LRAM'!$B504,'7.  Persistence Report'!AV$114:AV$119)</f>
        <v>0</v>
      </c>
      <c r="G505" s="295">
        <f>SUMIF('7.  Persistence Report'!$D$114:$D$119,'4.  2011-2014 LRAM'!$B504,'7.  Persistence Report'!AW$114:AW$119)</f>
        <v>0</v>
      </c>
      <c r="H505" s="295">
        <f>SUMIF('7.  Persistence Report'!$D$114:$D$119,'4.  2011-2014 LRAM'!$B504,'7.  Persistence Report'!AX$114:AX$119)</f>
        <v>0</v>
      </c>
      <c r="I505" s="295">
        <f>SUMIF('7.  Persistence Report'!$D$114:$D$119,'4.  2011-2014 LRAM'!$B504,'7.  Persistence Report'!AY$114:AY$119)</f>
        <v>0</v>
      </c>
      <c r="J505" s="295">
        <f>SUMIF('7.  Persistence Report'!$D$114:$D$119,'4.  2011-2014 LRAM'!$B504,'7.  Persistence Report'!AZ$114:AZ$119)</f>
        <v>0</v>
      </c>
      <c r="K505" s="295">
        <f>SUMIF('7.  Persistence Report'!$D$114:$D$119,'4.  2011-2014 LRAM'!$B504,'7.  Persistence Report'!BA$114:BA$119)</f>
        <v>0</v>
      </c>
      <c r="L505" s="295">
        <f>SUMIF('7.  Persistence Report'!$D$114:$D$119,'4.  2011-2014 LRAM'!$B504,'7.  Persistence Report'!BB$114:BB$119)</f>
        <v>0</v>
      </c>
      <c r="M505" s="295">
        <f>SUMIF('7.  Persistence Report'!$D$114:$D$119,'4.  2011-2014 LRAM'!$B504,'7.  Persistence Report'!BC$114:BC$119)</f>
        <v>0</v>
      </c>
      <c r="N505" s="295">
        <f>N504</f>
        <v>0</v>
      </c>
      <c r="O505" s="295">
        <v>0</v>
      </c>
      <c r="P505" s="295">
        <f>SUMIF('7.  Persistence Report'!$D$114:$D$119,'4.  2011-2014 LRAM'!$B504,'7.  Persistence Report'!P$114:P$119)</f>
        <v>0</v>
      </c>
      <c r="Q505" s="295">
        <f>SUMIF('7.  Persistence Report'!$D$114:$D$119,'4.  2011-2014 LRAM'!$B504,'7.  Persistence Report'!Q$114:Q$119)</f>
        <v>0</v>
      </c>
      <c r="R505" s="295">
        <f>SUMIF('7.  Persistence Report'!$D$114:$D$119,'4.  2011-2014 LRAM'!$B504,'7.  Persistence Report'!R$114:R$119)</f>
        <v>0</v>
      </c>
      <c r="S505" s="295">
        <f>SUMIF('7.  Persistence Report'!$D$114:$D$119,'4.  2011-2014 LRAM'!$B504,'7.  Persistence Report'!S$114:S$119)</f>
        <v>0</v>
      </c>
      <c r="T505" s="295">
        <f>SUMIF('7.  Persistence Report'!$D$114:$D$119,'4.  2011-2014 LRAM'!$B504,'7.  Persistence Report'!T$114:T$119)</f>
        <v>0</v>
      </c>
      <c r="U505" s="295">
        <f>SUMIF('7.  Persistence Report'!$D$114:$D$119,'4.  2011-2014 LRAM'!$B504,'7.  Persistence Report'!U$114:U$119)</f>
        <v>0</v>
      </c>
      <c r="V505" s="295">
        <f>SUMIF('7.  Persistence Report'!$D$114:$D$119,'4.  2011-2014 LRAM'!$B504,'7.  Persistence Report'!V$114:V$119)</f>
        <v>0</v>
      </c>
      <c r="W505" s="295">
        <f>SUMIF('7.  Persistence Report'!$D$114:$D$119,'4.  2011-2014 LRAM'!$B504,'7.  Persistence Report'!W$114:W$119)</f>
        <v>0</v>
      </c>
      <c r="X505" s="295">
        <f>SUMIF('7.  Persistence Report'!$D$114:$D$119,'4.  2011-2014 LRAM'!$B504,'7.  Persistence Report'!X$114:X$119)</f>
        <v>0</v>
      </c>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v>0</v>
      </c>
      <c r="E507" s="295">
        <f>SUMIF('7.  Persistence Report'!$D$68:$D$84,'4.  2011-2014 LRAM'!$B507,'7.  Persistence Report'!AU$68:AU$84)</f>
        <v>0</v>
      </c>
      <c r="F507" s="295">
        <f>SUMIF('7.  Persistence Report'!$D$68:$D$84,'4.  2011-2014 LRAM'!$B507,'7.  Persistence Report'!AV$68:AV$84)</f>
        <v>0</v>
      </c>
      <c r="G507" s="295">
        <f>SUMIF('7.  Persistence Report'!$D$68:$D$84,'4.  2011-2014 LRAM'!$B507,'7.  Persistence Report'!AW$68:AW$84)</f>
        <v>0</v>
      </c>
      <c r="H507" s="295">
        <f>SUMIF('7.  Persistence Report'!$D$68:$D$84,'4.  2011-2014 LRAM'!$B507,'7.  Persistence Report'!AX$68:AX$84)</f>
        <v>0</v>
      </c>
      <c r="I507" s="295">
        <f>SUMIF('7.  Persistence Report'!$D$68:$D$84,'4.  2011-2014 LRAM'!$B507,'7.  Persistence Report'!AY$68:AY$84)</f>
        <v>0</v>
      </c>
      <c r="J507" s="295">
        <f>SUMIF('7.  Persistence Report'!$D$68:$D$84,'4.  2011-2014 LRAM'!$B507,'7.  Persistence Report'!AZ$68:AZ$84)</f>
        <v>0</v>
      </c>
      <c r="K507" s="295">
        <f>SUMIF('7.  Persistence Report'!$D$68:$D$84,'4.  2011-2014 LRAM'!$B507,'7.  Persistence Report'!BA$68:BA$84)</f>
        <v>0</v>
      </c>
      <c r="L507" s="295">
        <f>SUMIF('7.  Persistence Report'!$D$68:$D$84,'4.  2011-2014 LRAM'!$B507,'7.  Persistence Report'!BB$68:BB$84)</f>
        <v>0</v>
      </c>
      <c r="M507" s="295">
        <f>SUMIF('7.  Persistence Report'!$D$68:$D$84,'4.  2011-2014 LRAM'!$B507,'7.  Persistence Report'!BC$68:BC$84)</f>
        <v>0</v>
      </c>
      <c r="N507" s="295">
        <v>0</v>
      </c>
      <c r="O507" s="295">
        <v>688.42399999999998</v>
      </c>
      <c r="P507" s="295">
        <f>SUMIF('7.  Persistence Report'!$D$68:$D$84,'4.  2011-2014 LRAM'!$B507,'7.  Persistence Report'!P$68:P$84)</f>
        <v>0</v>
      </c>
      <c r="Q507" s="295">
        <f>SUMIF('7.  Persistence Report'!$D$68:$D$84,'4.  2011-2014 LRAM'!$B507,'7.  Persistence Report'!Q$68:Q$84)</f>
        <v>0</v>
      </c>
      <c r="R507" s="295">
        <f>SUMIF('7.  Persistence Report'!$D$68:$D$84,'4.  2011-2014 LRAM'!$B507,'7.  Persistence Report'!R$68:R$84)</f>
        <v>0</v>
      </c>
      <c r="S507" s="295">
        <f>SUMIF('7.  Persistence Report'!$D$68:$D$84,'4.  2011-2014 LRAM'!$B507,'7.  Persistence Report'!S$68:S$84)</f>
        <v>0</v>
      </c>
      <c r="T507" s="295">
        <f>SUMIF('7.  Persistence Report'!$D$68:$D$84,'4.  2011-2014 LRAM'!$B507,'7.  Persistence Report'!T$68:T$84)</f>
        <v>0</v>
      </c>
      <c r="U507" s="295">
        <f>SUMIF('7.  Persistence Report'!$D$68:$D$84,'4.  2011-2014 LRAM'!$B507,'7.  Persistence Report'!U$68:U$84)</f>
        <v>0</v>
      </c>
      <c r="V507" s="295">
        <f>SUMIF('7.  Persistence Report'!$D$68:$D$84,'4.  2011-2014 LRAM'!$B507,'7.  Persistence Report'!V$68:V$84)</f>
        <v>0</v>
      </c>
      <c r="W507" s="295">
        <f>SUMIF('7.  Persistence Report'!$D$68:$D$84,'4.  2011-2014 LRAM'!$B507,'7.  Persistence Report'!W$68:W$84)</f>
        <v>0</v>
      </c>
      <c r="X507" s="295">
        <f>SUMIF('7.  Persistence Report'!$D$68:$D$84,'4.  2011-2014 LRAM'!$B507,'7.  Persistence Report'!X$68:X$84)</f>
        <v>0</v>
      </c>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 hidden="1" outlineLevel="1">
      <c r="A508" s="509"/>
      <c r="B508" s="324" t="s">
        <v>259</v>
      </c>
      <c r="C508" s="291" t="s">
        <v>163</v>
      </c>
      <c r="D508" s="295">
        <v>0</v>
      </c>
      <c r="E508" s="295">
        <f>SUMIF('7.  Persistence Report'!$D$114:$D$119,'4.  2011-2014 LRAM'!$B507,'7.  Persistence Report'!AU$114:AU$119)</f>
        <v>0</v>
      </c>
      <c r="F508" s="295">
        <f>SUMIF('7.  Persistence Report'!$D$114:$D$119,'4.  2011-2014 LRAM'!$B507,'7.  Persistence Report'!AV$114:AV$119)</f>
        <v>0</v>
      </c>
      <c r="G508" s="295">
        <f>SUMIF('7.  Persistence Report'!$D$114:$D$119,'4.  2011-2014 LRAM'!$B507,'7.  Persistence Report'!AW$114:AW$119)</f>
        <v>0</v>
      </c>
      <c r="H508" s="295">
        <f>SUMIF('7.  Persistence Report'!$D$114:$D$119,'4.  2011-2014 LRAM'!$B507,'7.  Persistence Report'!AX$114:AX$119)</f>
        <v>0</v>
      </c>
      <c r="I508" s="295">
        <f>SUMIF('7.  Persistence Report'!$D$114:$D$119,'4.  2011-2014 LRAM'!$B507,'7.  Persistence Report'!AY$114:AY$119)</f>
        <v>0</v>
      </c>
      <c r="J508" s="295">
        <f>SUMIF('7.  Persistence Report'!$D$114:$D$119,'4.  2011-2014 LRAM'!$B507,'7.  Persistence Report'!AZ$114:AZ$119)</f>
        <v>0</v>
      </c>
      <c r="K508" s="295">
        <f>SUMIF('7.  Persistence Report'!$D$114:$D$119,'4.  2011-2014 LRAM'!$B507,'7.  Persistence Report'!BA$114:BA$119)</f>
        <v>0</v>
      </c>
      <c r="L508" s="295">
        <f>SUMIF('7.  Persistence Report'!$D$114:$D$119,'4.  2011-2014 LRAM'!$B507,'7.  Persistence Report'!BB$114:BB$119)</f>
        <v>0</v>
      </c>
      <c r="M508" s="295">
        <f>SUMIF('7.  Persistence Report'!$D$114:$D$119,'4.  2011-2014 LRAM'!$B507,'7.  Persistence Report'!BC$114:BC$119)</f>
        <v>0</v>
      </c>
      <c r="N508" s="295">
        <f>N507</f>
        <v>0</v>
      </c>
      <c r="O508" s="295">
        <v>0</v>
      </c>
      <c r="P508" s="295">
        <f>SUMIF('7.  Persistence Report'!$D$114:$D$119,'4.  2011-2014 LRAM'!$B507,'7.  Persistence Report'!P$114:P$119)</f>
        <v>0</v>
      </c>
      <c r="Q508" s="295">
        <f>SUMIF('7.  Persistence Report'!$D$114:$D$119,'4.  2011-2014 LRAM'!$B507,'7.  Persistence Report'!Q$114:Q$119)</f>
        <v>0</v>
      </c>
      <c r="R508" s="295">
        <f>SUMIF('7.  Persistence Report'!$D$114:$D$119,'4.  2011-2014 LRAM'!$B507,'7.  Persistence Report'!R$114:R$119)</f>
        <v>0</v>
      </c>
      <c r="S508" s="295">
        <f>SUMIF('7.  Persistence Report'!$D$114:$D$119,'4.  2011-2014 LRAM'!$B507,'7.  Persistence Report'!S$114:S$119)</f>
        <v>0</v>
      </c>
      <c r="T508" s="295">
        <f>SUMIF('7.  Persistence Report'!$D$114:$D$119,'4.  2011-2014 LRAM'!$B507,'7.  Persistence Report'!T$114:T$119)</f>
        <v>0</v>
      </c>
      <c r="U508" s="295">
        <f>SUMIF('7.  Persistence Report'!$D$114:$D$119,'4.  2011-2014 LRAM'!$B507,'7.  Persistence Report'!U$114:U$119)</f>
        <v>0</v>
      </c>
      <c r="V508" s="295">
        <f>SUMIF('7.  Persistence Report'!$D$114:$D$119,'4.  2011-2014 LRAM'!$B507,'7.  Persistence Report'!V$114:V$119)</f>
        <v>0</v>
      </c>
      <c r="W508" s="295">
        <f>SUMIF('7.  Persistence Report'!$D$114:$D$119,'4.  2011-2014 LRAM'!$B507,'7.  Persistence Report'!W$114:W$119)</f>
        <v>0</v>
      </c>
      <c r="X508" s="295">
        <f>SUMIF('7.  Persistence Report'!$D$114:$D$119,'4.  2011-2014 LRAM'!$B507,'7.  Persistence Report'!X$114:X$119)</f>
        <v>0</v>
      </c>
      <c r="Y508" s="411">
        <f>Y507</f>
        <v>1</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v>0</v>
      </c>
      <c r="E510" s="295">
        <f>SUMIF('7.  Persistence Report'!$D$68:$D$84,'4.  2011-2014 LRAM'!$B510,'7.  Persistence Report'!AU$68:AU$84)</f>
        <v>0</v>
      </c>
      <c r="F510" s="295">
        <f>SUMIF('7.  Persistence Report'!$D$68:$D$84,'4.  2011-2014 LRAM'!$B510,'7.  Persistence Report'!AV$68:AV$84)</f>
        <v>0</v>
      </c>
      <c r="G510" s="295">
        <f>SUMIF('7.  Persistence Report'!$D$68:$D$84,'4.  2011-2014 LRAM'!$B510,'7.  Persistence Report'!AW$68:AW$84)</f>
        <v>0</v>
      </c>
      <c r="H510" s="295">
        <f>SUMIF('7.  Persistence Report'!$D$68:$D$84,'4.  2011-2014 LRAM'!$B510,'7.  Persistence Report'!AX$68:AX$84)</f>
        <v>0</v>
      </c>
      <c r="I510" s="295">
        <f>SUMIF('7.  Persistence Report'!$D$68:$D$84,'4.  2011-2014 LRAM'!$B510,'7.  Persistence Report'!AY$68:AY$84)</f>
        <v>0</v>
      </c>
      <c r="J510" s="295">
        <f>SUMIF('7.  Persistence Report'!$D$68:$D$84,'4.  2011-2014 LRAM'!$B510,'7.  Persistence Report'!AZ$68:AZ$84)</f>
        <v>0</v>
      </c>
      <c r="K510" s="295">
        <f>SUMIF('7.  Persistence Report'!$D$68:$D$84,'4.  2011-2014 LRAM'!$B510,'7.  Persistence Report'!BA$68:BA$84)</f>
        <v>0</v>
      </c>
      <c r="L510" s="295">
        <f>SUMIF('7.  Persistence Report'!$D$68:$D$84,'4.  2011-2014 LRAM'!$B510,'7.  Persistence Report'!BB$68:BB$84)</f>
        <v>0</v>
      </c>
      <c r="M510" s="295">
        <f>SUMIF('7.  Persistence Report'!$D$68:$D$84,'4.  2011-2014 LRAM'!$B510,'7.  Persistence Report'!BC$68:BC$84)</f>
        <v>0</v>
      </c>
      <c r="N510" s="295">
        <v>12</v>
      </c>
      <c r="O510" s="295">
        <v>0</v>
      </c>
      <c r="P510" s="295">
        <f>SUMIF('7.  Persistence Report'!$D$68:$D$84,'4.  2011-2014 LRAM'!$B510,'7.  Persistence Report'!P$68:P$84)</f>
        <v>0</v>
      </c>
      <c r="Q510" s="295">
        <f>SUMIF('7.  Persistence Report'!$D$68:$D$84,'4.  2011-2014 LRAM'!$B510,'7.  Persistence Report'!Q$68:Q$84)</f>
        <v>0</v>
      </c>
      <c r="R510" s="295">
        <f>SUMIF('7.  Persistence Report'!$D$68:$D$84,'4.  2011-2014 LRAM'!$B510,'7.  Persistence Report'!R$68:R$84)</f>
        <v>0</v>
      </c>
      <c r="S510" s="295">
        <f>SUMIF('7.  Persistence Report'!$D$68:$D$84,'4.  2011-2014 LRAM'!$B510,'7.  Persistence Report'!S$68:S$84)</f>
        <v>0</v>
      </c>
      <c r="T510" s="295">
        <f>SUMIF('7.  Persistence Report'!$D$68:$D$84,'4.  2011-2014 LRAM'!$B510,'7.  Persistence Report'!T$68:T$84)</f>
        <v>0</v>
      </c>
      <c r="U510" s="295">
        <f>SUMIF('7.  Persistence Report'!$D$68:$D$84,'4.  2011-2014 LRAM'!$B510,'7.  Persistence Report'!U$68:U$84)</f>
        <v>0</v>
      </c>
      <c r="V510" s="295">
        <f>SUMIF('7.  Persistence Report'!$D$68:$D$84,'4.  2011-2014 LRAM'!$B510,'7.  Persistence Report'!V$68:V$84)</f>
        <v>0</v>
      </c>
      <c r="W510" s="295">
        <f>SUMIF('7.  Persistence Report'!$D$68:$D$84,'4.  2011-2014 LRAM'!$B510,'7.  Persistence Report'!W$68:W$84)</f>
        <v>0</v>
      </c>
      <c r="X510" s="295">
        <f>SUMIF('7.  Persistence Report'!$D$68:$D$84,'4.  2011-2014 LRAM'!$B510,'7.  Persistence Report'!X$68:X$84)</f>
        <v>0</v>
      </c>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v>0</v>
      </c>
      <c r="E511" s="295">
        <f>SUMIF('7.  Persistence Report'!$D$114:$D$119,'4.  2011-2014 LRAM'!$B510,'7.  Persistence Report'!AU$114:AU$119)</f>
        <v>0</v>
      </c>
      <c r="F511" s="295">
        <f>SUMIF('7.  Persistence Report'!$D$114:$D$119,'4.  2011-2014 LRAM'!$B510,'7.  Persistence Report'!AV$114:AV$119)</f>
        <v>0</v>
      </c>
      <c r="G511" s="295">
        <f>SUMIF('7.  Persistence Report'!$D$114:$D$119,'4.  2011-2014 LRAM'!$B510,'7.  Persistence Report'!AW$114:AW$119)</f>
        <v>0</v>
      </c>
      <c r="H511" s="295">
        <f>SUMIF('7.  Persistence Report'!$D$114:$D$119,'4.  2011-2014 LRAM'!$B510,'7.  Persistence Report'!AX$114:AX$119)</f>
        <v>0</v>
      </c>
      <c r="I511" s="295">
        <f>SUMIF('7.  Persistence Report'!$D$114:$D$119,'4.  2011-2014 LRAM'!$B510,'7.  Persistence Report'!AY$114:AY$119)</f>
        <v>0</v>
      </c>
      <c r="J511" s="295">
        <f>SUMIF('7.  Persistence Report'!$D$114:$D$119,'4.  2011-2014 LRAM'!$B510,'7.  Persistence Report'!AZ$114:AZ$119)</f>
        <v>0</v>
      </c>
      <c r="K511" s="295">
        <f>SUMIF('7.  Persistence Report'!$D$114:$D$119,'4.  2011-2014 LRAM'!$B510,'7.  Persistence Report'!BA$114:BA$119)</f>
        <v>0</v>
      </c>
      <c r="L511" s="295">
        <f>SUMIF('7.  Persistence Report'!$D$114:$D$119,'4.  2011-2014 LRAM'!$B510,'7.  Persistence Report'!BB$114:BB$119)</f>
        <v>0</v>
      </c>
      <c r="M511" s="295">
        <f>SUMIF('7.  Persistence Report'!$D$114:$D$119,'4.  2011-2014 LRAM'!$B510,'7.  Persistence Report'!BC$114:BC$119)</f>
        <v>0</v>
      </c>
      <c r="N511" s="295">
        <f>N510</f>
        <v>12</v>
      </c>
      <c r="O511" s="295">
        <v>0</v>
      </c>
      <c r="P511" s="295">
        <f>SUMIF('7.  Persistence Report'!$D$114:$D$119,'4.  2011-2014 LRAM'!$B510,'7.  Persistence Report'!P$114:P$119)</f>
        <v>0</v>
      </c>
      <c r="Q511" s="295">
        <f>SUMIF('7.  Persistence Report'!$D$114:$D$119,'4.  2011-2014 LRAM'!$B510,'7.  Persistence Report'!Q$114:Q$119)</f>
        <v>0</v>
      </c>
      <c r="R511" s="295">
        <f>SUMIF('7.  Persistence Report'!$D$114:$D$119,'4.  2011-2014 LRAM'!$B510,'7.  Persistence Report'!R$114:R$119)</f>
        <v>0</v>
      </c>
      <c r="S511" s="295">
        <f>SUMIF('7.  Persistence Report'!$D$114:$D$119,'4.  2011-2014 LRAM'!$B510,'7.  Persistence Report'!S$114:S$119)</f>
        <v>0</v>
      </c>
      <c r="T511" s="295">
        <f>SUMIF('7.  Persistence Report'!$D$114:$D$119,'4.  2011-2014 LRAM'!$B510,'7.  Persistence Report'!T$114:T$119)</f>
        <v>0</v>
      </c>
      <c r="U511" s="295">
        <f>SUMIF('7.  Persistence Report'!$D$114:$D$119,'4.  2011-2014 LRAM'!$B510,'7.  Persistence Report'!U$114:U$119)</f>
        <v>0</v>
      </c>
      <c r="V511" s="295">
        <f>SUMIF('7.  Persistence Report'!$D$114:$D$119,'4.  2011-2014 LRAM'!$B510,'7.  Persistence Report'!V$114:V$119)</f>
        <v>0</v>
      </c>
      <c r="W511" s="295">
        <f>SUMIF('7.  Persistence Report'!$D$114:$D$119,'4.  2011-2014 LRAM'!$B510,'7.  Persistence Report'!W$114:W$119)</f>
        <v>0</v>
      </c>
      <c r="X511" s="295">
        <f>SUMIF('7.  Persistence Report'!$D$114:$D$119,'4.  2011-2014 LRAM'!$B510,'7.  Persistence Report'!X$114:X$119)</f>
        <v>0</v>
      </c>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10053732.892999999</v>
      </c>
      <c r="E513" s="329">
        <f t="shared" ref="E513:M513" si="151">SUM(E408:E511)</f>
        <v>9859194.3441833779</v>
      </c>
      <c r="F513" s="329">
        <f t="shared" si="151"/>
        <v>9756349.7455233783</v>
      </c>
      <c r="G513" s="329">
        <f t="shared" si="151"/>
        <v>9575832.6966335773</v>
      </c>
      <c r="H513" s="329">
        <f t="shared" si="151"/>
        <v>9234338.7584983036</v>
      </c>
      <c r="I513" s="329">
        <f t="shared" si="151"/>
        <v>9184092.8394259997</v>
      </c>
      <c r="J513" s="329">
        <f t="shared" si="151"/>
        <v>9089225.290426001</v>
      </c>
      <c r="K513" s="329">
        <f t="shared" si="151"/>
        <v>9076340.064026</v>
      </c>
      <c r="L513" s="329">
        <f t="shared" si="151"/>
        <v>8408559.6925760005</v>
      </c>
      <c r="M513" s="329">
        <f t="shared" si="151"/>
        <v>7753658.1631759992</v>
      </c>
      <c r="N513" s="329"/>
      <c r="O513" s="329">
        <f>SUM(O408:O511)</f>
        <v>7575.2969999999996</v>
      </c>
      <c r="P513" s="329">
        <f t="shared" ref="P513:X513" si="152">SUM(P408:P511)</f>
        <v>1723.6743720659474</v>
      </c>
      <c r="Q513" s="329">
        <f t="shared" si="152"/>
        <v>1714.5464108959472</v>
      </c>
      <c r="R513" s="329">
        <f t="shared" si="152"/>
        <v>1659.6676749489475</v>
      </c>
      <c r="S513" s="329">
        <f t="shared" si="152"/>
        <v>1582.9980815368549</v>
      </c>
      <c r="T513" s="329">
        <f t="shared" si="152"/>
        <v>1575.6137326189998</v>
      </c>
      <c r="U513" s="329">
        <f t="shared" si="152"/>
        <v>1555.953953619</v>
      </c>
      <c r="V513" s="329">
        <f t="shared" si="152"/>
        <v>1555.1027497590001</v>
      </c>
      <c r="W513" s="329">
        <f t="shared" si="152"/>
        <v>1515.751640553</v>
      </c>
      <c r="X513" s="329">
        <f t="shared" si="152"/>
        <v>1426.404355288</v>
      </c>
      <c r="Y513" s="329">
        <f>IF(Y407="kWh",SUMPRODUCT(D408:D511,Y408:Y511))</f>
        <v>2158067.2760000001</v>
      </c>
      <c r="Z513" s="329">
        <f>IF(Z407="kWh",SUMPRODUCT(D408:D511,Z408:Z511))</f>
        <v>1887059.0745999999</v>
      </c>
      <c r="AA513" s="329">
        <f>IF(AA407="kW",SUMPRODUCT(N408:N511,O408:O511,AA408:AA511),SUMPRODUCT(D408:D511,AA408:AA511))</f>
        <v>3904.6022400000002</v>
      </c>
      <c r="AB513" s="329">
        <f>IF(AB407="kW",SUMPRODUCT(N408:N511,O408:O511,AB408:AB511),SUMPRODUCT(D408:D511,AB408:AB511))</f>
        <v>5717.4532800000006</v>
      </c>
      <c r="AC513" s="329">
        <f>IF(AC407="kW",SUMPRODUCT(N408:N511,O408:O511,AC408:AC511),SUMPRODUCT(D408:D511,AC408:AC511))</f>
        <v>2231.2012800000002</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3">Z137*Z516</f>
        <v>0</v>
      </c>
      <c r="AA517" s="378">
        <f t="shared" si="153"/>
        <v>0</v>
      </c>
      <c r="AB517" s="378">
        <f t="shared" si="153"/>
        <v>0</v>
      </c>
      <c r="AC517" s="378">
        <f t="shared" si="153"/>
        <v>0</v>
      </c>
      <c r="AD517" s="378">
        <f t="shared" si="153"/>
        <v>0</v>
      </c>
      <c r="AE517" s="378">
        <f t="shared" si="153"/>
        <v>0</v>
      </c>
      <c r="AF517" s="378">
        <f t="shared" si="153"/>
        <v>0</v>
      </c>
      <c r="AG517" s="378">
        <f t="shared" si="153"/>
        <v>0</v>
      </c>
      <c r="AH517" s="378">
        <f t="shared" si="153"/>
        <v>0</v>
      </c>
      <c r="AI517" s="378">
        <f t="shared" si="153"/>
        <v>0</v>
      </c>
      <c r="AJ517" s="378">
        <f t="shared" si="153"/>
        <v>0</v>
      </c>
      <c r="AK517" s="378">
        <f t="shared" si="153"/>
        <v>0</v>
      </c>
      <c r="AL517" s="378">
        <f t="shared" si="153"/>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4">Z266*Z516</f>
        <v>0</v>
      </c>
      <c r="AA518" s="378">
        <f t="shared" si="154"/>
        <v>0</v>
      </c>
      <c r="AB518" s="378">
        <f t="shared" si="154"/>
        <v>0</v>
      </c>
      <c r="AC518" s="378">
        <f t="shared" si="154"/>
        <v>0</v>
      </c>
      <c r="AD518" s="378">
        <f t="shared" si="154"/>
        <v>0</v>
      </c>
      <c r="AE518" s="378">
        <f t="shared" si="154"/>
        <v>0</v>
      </c>
      <c r="AF518" s="378">
        <f t="shared" si="154"/>
        <v>0</v>
      </c>
      <c r="AG518" s="378">
        <f t="shared" si="154"/>
        <v>0</v>
      </c>
      <c r="AH518" s="378">
        <f t="shared" si="154"/>
        <v>0</v>
      </c>
      <c r="AI518" s="378">
        <f t="shared" si="154"/>
        <v>0</v>
      </c>
      <c r="AJ518" s="378">
        <f t="shared" si="154"/>
        <v>0</v>
      </c>
      <c r="AK518" s="378">
        <f t="shared" si="154"/>
        <v>0</v>
      </c>
      <c r="AL518" s="378">
        <f t="shared" si="154"/>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5">Z395*Z516</f>
        <v>0</v>
      </c>
      <c r="AA519" s="378">
        <f t="shared" si="155"/>
        <v>0</v>
      </c>
      <c r="AB519" s="378">
        <f t="shared" si="155"/>
        <v>0</v>
      </c>
      <c r="AC519" s="378">
        <f t="shared" si="155"/>
        <v>0</v>
      </c>
      <c r="AD519" s="378">
        <f t="shared" si="155"/>
        <v>0</v>
      </c>
      <c r="AE519" s="378">
        <f t="shared" si="155"/>
        <v>0</v>
      </c>
      <c r="AF519" s="378">
        <f t="shared" si="155"/>
        <v>0</v>
      </c>
      <c r="AG519" s="378">
        <f t="shared" si="155"/>
        <v>0</v>
      </c>
      <c r="AH519" s="378">
        <f t="shared" si="155"/>
        <v>0</v>
      </c>
      <c r="AI519" s="378">
        <f t="shared" si="155"/>
        <v>0</v>
      </c>
      <c r="AJ519" s="378">
        <f t="shared" si="155"/>
        <v>0</v>
      </c>
      <c r="AK519" s="378">
        <f t="shared" si="155"/>
        <v>0</v>
      </c>
      <c r="AL519" s="378">
        <f t="shared" si="155"/>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6">Z513*Z516</f>
        <v>0</v>
      </c>
      <c r="AA520" s="378">
        <f t="shared" si="156"/>
        <v>0</v>
      </c>
      <c r="AB520" s="378">
        <f t="shared" si="156"/>
        <v>0</v>
      </c>
      <c r="AC520" s="378">
        <f t="shared" si="156"/>
        <v>0</v>
      </c>
      <c r="AD520" s="378">
        <f t="shared" si="156"/>
        <v>0</v>
      </c>
      <c r="AE520" s="378">
        <f t="shared" si="156"/>
        <v>0</v>
      </c>
      <c r="AF520" s="378">
        <f t="shared" si="156"/>
        <v>0</v>
      </c>
      <c r="AG520" s="378">
        <f t="shared" si="156"/>
        <v>0</v>
      </c>
      <c r="AH520" s="378">
        <f t="shared" si="156"/>
        <v>0</v>
      </c>
      <c r="AI520" s="378">
        <f>AI513*AI516</f>
        <v>0</v>
      </c>
      <c r="AJ520" s="378">
        <f t="shared" si="156"/>
        <v>0</v>
      </c>
      <c r="AK520" s="378">
        <f t="shared" si="156"/>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7">SUM(Z517:Z520)</f>
        <v>0</v>
      </c>
      <c r="AA521" s="346">
        <f t="shared" si="157"/>
        <v>0</v>
      </c>
      <c r="AB521" s="346">
        <f t="shared" si="157"/>
        <v>0</v>
      </c>
      <c r="AC521" s="346">
        <f t="shared" si="157"/>
        <v>0</v>
      </c>
      <c r="AD521" s="346">
        <f t="shared" si="157"/>
        <v>0</v>
      </c>
      <c r="AE521" s="346">
        <f t="shared" si="157"/>
        <v>0</v>
      </c>
      <c r="AF521" s="346">
        <f t="shared" si="157"/>
        <v>0</v>
      </c>
      <c r="AG521" s="346">
        <f t="shared" si="157"/>
        <v>0</v>
      </c>
      <c r="AH521" s="346">
        <f t="shared" si="157"/>
        <v>0</v>
      </c>
      <c r="AI521" s="346">
        <f t="shared" si="157"/>
        <v>0</v>
      </c>
      <c r="AJ521" s="346">
        <f t="shared" si="157"/>
        <v>0</v>
      </c>
      <c r="AK521" s="346">
        <f t="shared" si="157"/>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8">Z514*Z516</f>
        <v>0</v>
      </c>
      <c r="AA522" s="347">
        <f>AA514*AA516</f>
        <v>0</v>
      </c>
      <c r="AB522" s="347">
        <f t="shared" si="158"/>
        <v>0</v>
      </c>
      <c r="AC522" s="347">
        <f t="shared" si="158"/>
        <v>0</v>
      </c>
      <c r="AD522" s="347">
        <f>AD514*AD516</f>
        <v>0</v>
      </c>
      <c r="AE522" s="347">
        <f t="shared" si="158"/>
        <v>0</v>
      </c>
      <c r="AF522" s="347">
        <f t="shared" si="158"/>
        <v>0</v>
      </c>
      <c r="AG522" s="347">
        <f t="shared" si="158"/>
        <v>0</v>
      </c>
      <c r="AH522" s="347">
        <f t="shared" si="158"/>
        <v>0</v>
      </c>
      <c r="AI522" s="347">
        <f t="shared" si="158"/>
        <v>0</v>
      </c>
      <c r="AJ522" s="347">
        <f t="shared" si="158"/>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1992771.8461933767</v>
      </c>
      <c r="Z526" s="291">
        <f>SUMPRODUCT(E408:E511,Z408:Z511)</f>
        <v>1873670.739518</v>
      </c>
      <c r="AA526" s="291">
        <f>IF(AA407="kW",SUMPRODUCT(N408:N511,P408:P511,AA408:AA511),SUMPRODUCT(E408:E511,AA408:AA511))</f>
        <v>3885.6146661561602</v>
      </c>
      <c r="AB526" s="291">
        <f>IF(AB407="kW",SUMPRODUCT(N408:N511,P408:P511,AB408:AB511),SUMPRODUCT(E408:E511,AB408:AB511))</f>
        <v>5689.6500468715203</v>
      </c>
      <c r="AC526" s="291">
        <f>IF(AC407="kW",SUMPRODUCT(N408:N511,P408:P511,AC408:AC511),SUMPRODUCT(E408:E511,AC408:AC511))</f>
        <v>2220.3512378035198</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1904751.2540333765</v>
      </c>
      <c r="Z527" s="291">
        <f>SUMPRODUCT(F408:F511,Z408:Z511)</f>
        <v>1858846.7330180001</v>
      </c>
      <c r="AA527" s="291">
        <f>IF(AA407="kW",SUMPRODUCT(N408:N511,Q408:Q511,AA408:AA511),SUMPRODUCT(F408:F511,AA408:AA511))</f>
        <v>3885.6146661561602</v>
      </c>
      <c r="AB527" s="291">
        <f>IF(AB407="kW",SUMPRODUCT(N408:N511,Q408:Q511,AB408:AB511),SUMPRODUCT(F408:F511,AB408:AB511))</f>
        <v>5689.6500468715203</v>
      </c>
      <c r="AC527" s="291">
        <f>IF(AC407="kW",SUMPRODUCT(N408:N511,Q408:Q511,AC408:AC511),SUMPRODUCT(F408:F511, AC408:AC511))</f>
        <v>2220.3512378035198</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1903361.1836435765</v>
      </c>
      <c r="Z528" s="291">
        <f>SUMPRODUCT(G408:G511,Z408:Z511)</f>
        <v>1731281.7273180003</v>
      </c>
      <c r="AA528" s="291">
        <f>IF(AA407="kW",SUMPRODUCT(N408:N511,R408:R511,AA408:AA511),SUMPRODUCT(G408:G511,AA408:AA511))</f>
        <v>3823.5326147961605</v>
      </c>
      <c r="AB528" s="291">
        <f>IF(AB407="kW",SUMPRODUCT(N408:N511,R408:R511,AB408:AB511),SUMPRODUCT(G408:G511,AB408:AB511))</f>
        <v>5598.7441859515202</v>
      </c>
      <c r="AC528" s="291">
        <f>IF(AC407="kW",SUMPRODUCT(N408:N511,R408:R511,AC408:AC511),SUMPRODUCT(G408:G511, AC408:AC511))</f>
        <v>2184.8757798835204</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1841772.6047083035</v>
      </c>
      <c r="Z529" s="291">
        <f>SUMPRODUCT(H408:H511,Z408:Z511)</f>
        <v>1675300.6554779999</v>
      </c>
      <c r="AA529" s="291">
        <f>IF(AA407="kW",SUMPRODUCT(N408:N511,S408:S511,AA408:AA511),SUMPRODUCT(H408:H511,AA408:AA511))</f>
        <v>3631.2322814745598</v>
      </c>
      <c r="AB529" s="291">
        <f>IF(AB407="kW",SUMPRODUCT(N408:N511,S408:S511,AB408:AB511),SUMPRODUCT(H408:H511,AB408:AB511))</f>
        <v>5317.1615550163197</v>
      </c>
      <c r="AC529" s="291">
        <f>IF(AC407="kW",SUMPRODUCT(N408:N511,S408:S511,AC408:AC511),SUMPRODUCT(H408:H511, AC408:AC511))</f>
        <v>2074.9898751283199</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1791526.685636</v>
      </c>
      <c r="Z530" s="291">
        <f>SUMPRODUCT(I408:I511,Z408:Z511)</f>
        <v>1675300.6554779999</v>
      </c>
      <c r="AA530" s="291">
        <f>IF(AA407="kW",SUMPRODUCT(N408:N511,T408:T511,AA408:AA511),SUMPRODUCT(I408:I511,AA408:AA511))</f>
        <v>3631.2322814745598</v>
      </c>
      <c r="AB530" s="291">
        <f>IF(AB407="kW",SUMPRODUCT(N408:N511,T408:T511,AB408:AB511),SUMPRODUCT(I408:I511,AB408:AB511))</f>
        <v>5317.1615550163197</v>
      </c>
      <c r="AC530" s="291">
        <f>IF(AC407="kW",SUMPRODUCT(N408:N511,T408:T511,AC408:AC511),SUMPRODUCT(I408:I511, AC408:AC511))</f>
        <v>2074.9898751283199</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1791526.685636</v>
      </c>
      <c r="Z531" s="326">
        <f>SUMPRODUCT(J408:J511,Z408:Z511)</f>
        <v>1656327.1456780003</v>
      </c>
      <c r="AA531" s="326">
        <f>IF(AA407="kW",SUMPRODUCT(N408:N511,U408:U511,AA408:AA511),SUMPRODUCT(J408:J511,AA408:AA511))</f>
        <v>3565.1754240345604</v>
      </c>
      <c r="AB531" s="326">
        <f>IF(AB407="kW",SUMPRODUCT(N408:N511,U408:U511,AB408:AB511),SUMPRODUCT(J408:J511,AB408:AB511))</f>
        <v>5220.4354423363202</v>
      </c>
      <c r="AC531" s="326">
        <f>IF(AC407="kW",SUMPRODUCT(N408:N511,U408:U511,AC408:AC511),SUMPRODUCT(J408:J511, AC408:AC511))</f>
        <v>2037.2430994483202</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6"/>
  <sheetViews>
    <sheetView topLeftCell="A676" zoomScale="90" zoomScaleNormal="90" workbookViewId="0">
      <pane xSplit="2" topLeftCell="C1" activePane="topRight" state="frozen"/>
      <selection pane="topRight" activeCell="AA600" sqref="AA600"/>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112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12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124"/>
      <c r="C16" s="1087" t="s">
        <v>551</v>
      </c>
      <c r="D16" s="108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124" t="s">
        <v>505</v>
      </c>
      <c r="C18" s="1123" t="s">
        <v>697</v>
      </c>
      <c r="D18" s="1123"/>
      <c r="E18" s="1123"/>
      <c r="F18" s="1123"/>
      <c r="G18" s="1123"/>
      <c r="H18" s="1123"/>
      <c r="I18" s="1123"/>
      <c r="J18" s="1123"/>
      <c r="K18" s="1123"/>
      <c r="L18" s="1123"/>
      <c r="M18" s="1123"/>
      <c r="N18" s="1123"/>
      <c r="O18" s="1123"/>
      <c r="P18" s="1123"/>
      <c r="Q18" s="1123"/>
      <c r="R18" s="1123"/>
      <c r="S18" s="1123"/>
      <c r="T18" s="1123"/>
      <c r="U18" s="1123"/>
      <c r="V18" s="1123"/>
      <c r="W18" s="1123"/>
      <c r="X18" s="1123"/>
      <c r="Y18" s="606"/>
      <c r="Z18" s="606"/>
      <c r="AA18" s="606"/>
      <c r="AB18" s="606"/>
      <c r="AC18" s="606"/>
      <c r="AD18" s="606"/>
      <c r="AE18" s="270"/>
      <c r="AF18" s="265"/>
      <c r="AG18" s="265"/>
      <c r="AH18" s="265"/>
      <c r="AI18" s="265"/>
      <c r="AJ18" s="265"/>
      <c r="AK18" s="265"/>
      <c r="AL18" s="265"/>
      <c r="AM18" s="265"/>
    </row>
    <row r="19" spans="2:39" ht="45.75" customHeight="1">
      <c r="B19" s="1124"/>
      <c r="C19" s="1123" t="s">
        <v>576</v>
      </c>
      <c r="D19" s="1123"/>
      <c r="E19" s="1123"/>
      <c r="F19" s="1123"/>
      <c r="G19" s="1123"/>
      <c r="H19" s="1123"/>
      <c r="I19" s="1123"/>
      <c r="J19" s="1123"/>
      <c r="K19" s="1123"/>
      <c r="L19" s="1123"/>
      <c r="M19" s="1123"/>
      <c r="N19" s="1123"/>
      <c r="O19" s="1123"/>
      <c r="P19" s="1123"/>
      <c r="Q19" s="1123"/>
      <c r="R19" s="1123"/>
      <c r="S19" s="1123"/>
      <c r="T19" s="1123"/>
      <c r="U19" s="1123"/>
      <c r="V19" s="1123"/>
      <c r="W19" s="1123"/>
      <c r="X19" s="1123"/>
      <c r="Y19" s="606"/>
      <c r="Z19" s="606"/>
      <c r="AA19" s="606"/>
      <c r="AB19" s="606"/>
      <c r="AC19" s="606"/>
      <c r="AD19" s="606"/>
      <c r="AE19" s="270"/>
      <c r="AF19" s="265"/>
      <c r="AG19" s="265"/>
      <c r="AH19" s="265"/>
      <c r="AI19" s="265"/>
      <c r="AJ19" s="265"/>
      <c r="AK19" s="265"/>
      <c r="AL19" s="265"/>
      <c r="AM19" s="265"/>
    </row>
    <row r="20" spans="2:39" ht="62.25" customHeight="1">
      <c r="B20" s="273"/>
      <c r="C20" s="1123" t="s">
        <v>574</v>
      </c>
      <c r="D20" s="1123"/>
      <c r="E20" s="1123"/>
      <c r="F20" s="1123"/>
      <c r="G20" s="1123"/>
      <c r="H20" s="1123"/>
      <c r="I20" s="1123"/>
      <c r="J20" s="1123"/>
      <c r="K20" s="1123"/>
      <c r="L20" s="1123"/>
      <c r="M20" s="1123"/>
      <c r="N20" s="1123"/>
      <c r="O20" s="1123"/>
      <c r="P20" s="1123"/>
      <c r="Q20" s="1123"/>
      <c r="R20" s="1123"/>
      <c r="S20" s="1123"/>
      <c r="T20" s="1123"/>
      <c r="U20" s="1123"/>
      <c r="V20" s="1123"/>
      <c r="W20" s="1123"/>
      <c r="X20" s="1123"/>
      <c r="Y20" s="606"/>
      <c r="Z20" s="606"/>
      <c r="AA20" s="606"/>
      <c r="AB20" s="606"/>
      <c r="AC20" s="606"/>
      <c r="AD20" s="606"/>
      <c r="AE20" s="428"/>
      <c r="AF20" s="265"/>
      <c r="AG20" s="265"/>
      <c r="AH20" s="265"/>
      <c r="AI20" s="265"/>
      <c r="AJ20" s="265"/>
      <c r="AK20" s="265"/>
      <c r="AL20" s="265"/>
      <c r="AM20" s="265"/>
    </row>
    <row r="21" spans="2:39" ht="37.5" customHeight="1">
      <c r="B21" s="273"/>
      <c r="C21" s="1123" t="s">
        <v>640</v>
      </c>
      <c r="D21" s="1123"/>
      <c r="E21" s="1123"/>
      <c r="F21" s="1123"/>
      <c r="G21" s="1123"/>
      <c r="H21" s="1123"/>
      <c r="I21" s="1123"/>
      <c r="J21" s="1123"/>
      <c r="K21" s="1123"/>
      <c r="L21" s="1123"/>
      <c r="M21" s="1123"/>
      <c r="N21" s="1123"/>
      <c r="O21" s="1123"/>
      <c r="P21" s="1123"/>
      <c r="Q21" s="1123"/>
      <c r="R21" s="1123"/>
      <c r="S21" s="1123"/>
      <c r="T21" s="1123"/>
      <c r="U21" s="1123"/>
      <c r="V21" s="1123"/>
      <c r="W21" s="1123"/>
      <c r="X21" s="1123"/>
      <c r="Y21" s="606"/>
      <c r="Z21" s="606"/>
      <c r="AA21" s="606"/>
      <c r="AB21" s="606"/>
      <c r="AC21" s="606"/>
      <c r="AD21" s="606"/>
      <c r="AE21" s="276"/>
      <c r="AF21" s="265"/>
      <c r="AG21" s="265"/>
      <c r="AH21" s="265"/>
      <c r="AI21" s="265"/>
      <c r="AJ21" s="265"/>
      <c r="AK21" s="265"/>
      <c r="AL21" s="265"/>
      <c r="AM21" s="265"/>
    </row>
    <row r="22" spans="2:39" ht="54.75" customHeight="1">
      <c r="B22" s="273"/>
      <c r="C22" s="1123" t="s">
        <v>624</v>
      </c>
      <c r="D22" s="1123"/>
      <c r="E22" s="1123"/>
      <c r="F22" s="1123"/>
      <c r="G22" s="1123"/>
      <c r="H22" s="1123"/>
      <c r="I22" s="1123"/>
      <c r="J22" s="1123"/>
      <c r="K22" s="1123"/>
      <c r="L22" s="1123"/>
      <c r="M22" s="1123"/>
      <c r="N22" s="1123"/>
      <c r="O22" s="1123"/>
      <c r="P22" s="1123"/>
      <c r="Q22" s="1123"/>
      <c r="R22" s="1123"/>
      <c r="S22" s="1123"/>
      <c r="T22" s="1123"/>
      <c r="U22" s="1123"/>
      <c r="V22" s="1123"/>
      <c r="W22" s="1123"/>
      <c r="X22" s="1123"/>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1124"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1124"/>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114" t="s">
        <v>211</v>
      </c>
      <c r="C34" s="1116" t="s">
        <v>33</v>
      </c>
      <c r="D34" s="284" t="s">
        <v>422</v>
      </c>
      <c r="E34" s="1118" t="s">
        <v>209</v>
      </c>
      <c r="F34" s="1119"/>
      <c r="G34" s="1119"/>
      <c r="H34" s="1119"/>
      <c r="I34" s="1119"/>
      <c r="J34" s="1119"/>
      <c r="K34" s="1119"/>
      <c r="L34" s="1119"/>
      <c r="M34" s="1120"/>
      <c r="N34" s="1121" t="s">
        <v>213</v>
      </c>
      <c r="O34" s="284" t="s">
        <v>423</v>
      </c>
      <c r="P34" s="1118" t="s">
        <v>212</v>
      </c>
      <c r="Q34" s="1119"/>
      <c r="R34" s="1119"/>
      <c r="S34" s="1119"/>
      <c r="T34" s="1119"/>
      <c r="U34" s="1119"/>
      <c r="V34" s="1119"/>
      <c r="W34" s="1119"/>
      <c r="X34" s="1120"/>
      <c r="Y34" s="1111" t="s">
        <v>243</v>
      </c>
      <c r="Z34" s="1112"/>
      <c r="AA34" s="1112"/>
      <c r="AB34" s="1112"/>
      <c r="AC34" s="1112"/>
      <c r="AD34" s="1112"/>
      <c r="AE34" s="1112"/>
      <c r="AF34" s="1112"/>
      <c r="AG34" s="1112"/>
      <c r="AH34" s="1112"/>
      <c r="AI34" s="1112"/>
      <c r="AJ34" s="1112"/>
      <c r="AK34" s="1112"/>
      <c r="AL34" s="1112"/>
      <c r="AM34" s="1113"/>
    </row>
    <row r="35" spans="1:39" ht="65.25" customHeight="1">
      <c r="B35" s="1115"/>
      <c r="C35" s="1117"/>
      <c r="D35" s="285">
        <v>2015</v>
      </c>
      <c r="E35" s="285">
        <v>2016</v>
      </c>
      <c r="F35" s="285">
        <v>2017</v>
      </c>
      <c r="G35" s="285">
        <v>2018</v>
      </c>
      <c r="H35" s="285">
        <v>2019</v>
      </c>
      <c r="I35" s="285">
        <v>2020</v>
      </c>
      <c r="J35" s="285">
        <v>2021</v>
      </c>
      <c r="K35" s="285">
        <v>2022</v>
      </c>
      <c r="L35" s="285">
        <v>2023</v>
      </c>
      <c r="M35" s="429">
        <v>2024</v>
      </c>
      <c r="N35" s="112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to 999 kW</v>
      </c>
      <c r="AB35" s="285" t="str">
        <f>'1.  LRAMVA Summary'!G52</f>
        <v>General Service 1,000 to 4,999 kW</v>
      </c>
      <c r="AC35" s="285" t="str">
        <f>'1.  LRAMVA Summary'!H52</f>
        <v>Large Use</v>
      </c>
      <c r="AD35" s="285" t="str">
        <f>'1.  LRAMVA Summary'!I52</f>
        <v>Unmetered Scattered Load</v>
      </c>
      <c r="AE35" s="285" t="str">
        <f>'1.  LRAMVA Summary'!J52</f>
        <v>Sentinel Lighting</v>
      </c>
      <c r="AF35" s="285" t="str">
        <f>'1.  LRAMVA Summary'!K52</f>
        <v>Street Lighting</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223005</v>
      </c>
      <c r="E38" s="295">
        <f>SUMIF('7.  Persistence Report'!$D$121:$D$132,$B38,'7.  Persistence Report'!AV$121:AV$132)</f>
        <v>220890</v>
      </c>
      <c r="F38" s="295">
        <f>SUMIF('7.  Persistence Report'!$D$121:$D$132,$B38,'7.  Persistence Report'!AW$121:AW$132)</f>
        <v>220890</v>
      </c>
      <c r="G38" s="295">
        <f>SUMIF('7.  Persistence Report'!$D$121:$D$132,$B38,'7.  Persistence Report'!AX$121:AX$132)</f>
        <v>220890</v>
      </c>
      <c r="H38" s="295">
        <f>SUMIF('7.  Persistence Report'!$D$121:$D$132,$B38,'7.  Persistence Report'!AY$121:AY$132)</f>
        <v>220890</v>
      </c>
      <c r="I38" s="295">
        <f>SUMIF('7.  Persistence Report'!$D$121:$D$132,$B38,'7.  Persistence Report'!AZ$121:AZ$132)</f>
        <v>220890</v>
      </c>
      <c r="J38" s="295">
        <f>SUMIF('7.  Persistence Report'!$D$121:$D$132,$B38,'7.  Persistence Report'!BA$121:BA$132)</f>
        <v>220890</v>
      </c>
      <c r="K38" s="295">
        <f>SUMIF('7.  Persistence Report'!$D$121:$D$132,$B38,'7.  Persistence Report'!BB$121:BB$132)</f>
        <v>220841</v>
      </c>
      <c r="L38" s="295">
        <f>SUMIF('7.  Persistence Report'!$D$121:$D$132,$B38,'7.  Persistence Report'!BC$121:BC$132)</f>
        <v>220841</v>
      </c>
      <c r="M38" s="295">
        <f>SUMIF('7.  Persistence Report'!$D$121:$D$132,$B38,'7.  Persistence Report'!BD$121:BD$132)</f>
        <v>220841</v>
      </c>
      <c r="N38" s="291"/>
      <c r="O38" s="295">
        <v>14</v>
      </c>
      <c r="P38" s="295">
        <f>SUMIF('7.  Persistence Report'!$D$121:$D$132,$B38,'7.  Persistence Report'!Q$121:Q$132)</f>
        <v>14</v>
      </c>
      <c r="Q38" s="295">
        <f>SUMIF('7.  Persistence Report'!$D$121:$D$132,$B38,'7.  Persistence Report'!R$121:R$132)</f>
        <v>14</v>
      </c>
      <c r="R38" s="295">
        <f>SUMIF('7.  Persistence Report'!$D$121:$D$132,$B38,'7.  Persistence Report'!S$121:S$132)</f>
        <v>14</v>
      </c>
      <c r="S38" s="295">
        <f>SUMIF('7.  Persistence Report'!$D$121:$D$132,$B38,'7.  Persistence Report'!T$121:T$132)</f>
        <v>14</v>
      </c>
      <c r="T38" s="295">
        <f>SUMIF('7.  Persistence Report'!$D$121:$D$132,$B38,'7.  Persistence Report'!U$121:U$132)</f>
        <v>14</v>
      </c>
      <c r="U38" s="295">
        <f>SUMIF('7.  Persistence Report'!$D$121:$D$132,$B38,'7.  Persistence Report'!V$121:V$132)</f>
        <v>14</v>
      </c>
      <c r="V38" s="295">
        <f>SUMIF('7.  Persistence Report'!$D$121:$D$132,$B38,'7.  Persistence Report'!W$121:W$132)</f>
        <v>14</v>
      </c>
      <c r="W38" s="295">
        <f>SUMIF('7.  Persistence Report'!$D$121:$D$132,$B38,'7.  Persistence Report'!X$121:X$132)</f>
        <v>14</v>
      </c>
      <c r="X38" s="295">
        <f>SUMIF('7.  Persistence Report'!$D$121:$D$132,$B38,'7.  Persistence Report'!Y$121:Y$132)</f>
        <v>14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5350</v>
      </c>
      <c r="E39" s="295">
        <f>SUMIF('7.  Persistence Report'!$D$134:$D$143,$B38,'7.  Persistence Report'!AV$134:AV$143)</f>
        <v>5303</v>
      </c>
      <c r="F39" s="295">
        <f>SUMIF('7.  Persistence Report'!$D$134:$D$143,$B38,'7.  Persistence Report'!AW$134:AW$143)</f>
        <v>5303</v>
      </c>
      <c r="G39" s="295">
        <f>SUMIF('7.  Persistence Report'!$D$134:$D$143,$B38,'7.  Persistence Report'!AX$134:AX$143)</f>
        <v>5303</v>
      </c>
      <c r="H39" s="295">
        <f>SUMIF('7.  Persistence Report'!$D$134:$D$143,$B38,'7.  Persistence Report'!AY$134:AY$143)</f>
        <v>5303</v>
      </c>
      <c r="I39" s="295">
        <f>SUMIF('7.  Persistence Report'!$D$134:$D$143,$B38,'7.  Persistence Report'!AZ$134:AZ$143)</f>
        <v>5303</v>
      </c>
      <c r="J39" s="295">
        <f>SUMIF('7.  Persistence Report'!$D$134:$D$143,$B38,'7.  Persistence Report'!BA$134:BA$143)</f>
        <v>5303</v>
      </c>
      <c r="K39" s="295">
        <f>SUMIF('7.  Persistence Report'!$D$134:$D$143,$B38,'7.  Persistence Report'!BB$134:BB$143)</f>
        <v>5303</v>
      </c>
      <c r="L39" s="295">
        <f>SUMIF('7.  Persistence Report'!$D$134:$D$143,$B38,'7.  Persistence Report'!BC$134:BC$143)</f>
        <v>5303</v>
      </c>
      <c r="M39" s="295">
        <f>SUMIF('7.  Persistence Report'!$D$134:$D$143,$B38,'7.  Persistence Report'!BD$134:BD$143)</f>
        <v>5303</v>
      </c>
      <c r="N39" s="468"/>
      <c r="O39" s="295">
        <v>0</v>
      </c>
      <c r="P39" s="295">
        <f>SUMIF('7.  Persistence Report'!$D$134:$D$143,$B38,'7.  Persistence Report'!Q$134:Q$143)</f>
        <v>0</v>
      </c>
      <c r="Q39" s="295">
        <f>SUMIF('7.  Persistence Report'!$D$134:$D$143,$B38,'7.  Persistence Report'!R$134:R$143)</f>
        <v>0</v>
      </c>
      <c r="R39" s="295">
        <f>SUMIF('7.  Persistence Report'!$D$134:$D$143,$B38,'7.  Persistence Report'!S$134:S$143)</f>
        <v>0</v>
      </c>
      <c r="S39" s="295">
        <f>SUMIF('7.  Persistence Report'!$D$134:$D$143,$B38,'7.  Persistence Report'!T$134:T$143)</f>
        <v>0</v>
      </c>
      <c r="T39" s="295">
        <f>SUMIF('7.  Persistence Report'!$D$134:$D$143,$B38,'7.  Persistence Report'!U$134:U$143)</f>
        <v>0</v>
      </c>
      <c r="U39" s="295">
        <f>SUMIF('7.  Persistence Report'!$D$134:$D$143,$B38,'7.  Persistence Report'!V$134:V$143)</f>
        <v>0</v>
      </c>
      <c r="V39" s="295">
        <f>SUMIF('7.  Persistence Report'!$D$134:$D$143,$B38,'7.  Persistence Report'!W$134:W$143)</f>
        <v>0</v>
      </c>
      <c r="W39" s="295">
        <f>SUMIF('7.  Persistence Report'!$D$134:$D$143,$B38,'7.  Persistence Report'!X$134:X$143)</f>
        <v>0</v>
      </c>
      <c r="X39" s="295">
        <f>SUMIF('7.  Persistence Report'!$D$134:$D$143,$B38,'7.  Persistence Report'!Y$134:Y$143)</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327422</v>
      </c>
      <c r="E41" s="295">
        <f>SUMIF('7.  Persistence Report'!$D$121:$D$132,$B41,'7.  Persistence Report'!AV$121:AV$132)</f>
        <v>316563</v>
      </c>
      <c r="F41" s="295">
        <f>SUMIF('7.  Persistence Report'!$D$121:$D$132,$B41,'7.  Persistence Report'!AW$121:AW$132)</f>
        <v>316563</v>
      </c>
      <c r="G41" s="295">
        <f>SUMIF('7.  Persistence Report'!$D$121:$D$132,$B41,'7.  Persistence Report'!AX$121:AX$132)</f>
        <v>316563</v>
      </c>
      <c r="H41" s="295">
        <f>SUMIF('7.  Persistence Report'!$D$121:$D$132,$B41,'7.  Persistence Report'!AY$121:AY$132)</f>
        <v>316563</v>
      </c>
      <c r="I41" s="295">
        <f>SUMIF('7.  Persistence Report'!$D$121:$D$132,$B41,'7.  Persistence Report'!AZ$121:AZ$132)</f>
        <v>316563</v>
      </c>
      <c r="J41" s="295">
        <f>SUMIF('7.  Persistence Report'!$D$121:$D$132,$B41,'7.  Persistence Report'!BA$121:BA$132)</f>
        <v>316563</v>
      </c>
      <c r="K41" s="295">
        <f>SUMIF('7.  Persistence Report'!$D$121:$D$132,$B41,'7.  Persistence Report'!BB$121:BB$132)</f>
        <v>316552</v>
      </c>
      <c r="L41" s="295">
        <f>SUMIF('7.  Persistence Report'!$D$121:$D$132,$B41,'7.  Persistence Report'!BC$121:BC$132)</f>
        <v>316552</v>
      </c>
      <c r="M41" s="295">
        <f>SUMIF('7.  Persistence Report'!$D$121:$D$132,$B41,'7.  Persistence Report'!BD$121:BD$132)</f>
        <v>316552</v>
      </c>
      <c r="N41" s="291"/>
      <c r="O41" s="295">
        <v>24</v>
      </c>
      <c r="P41" s="295">
        <f>SUMIF('7.  Persistence Report'!$D$121:$D$132,$B41,'7.  Persistence Report'!Q$121:Q$132)</f>
        <v>24</v>
      </c>
      <c r="Q41" s="295">
        <f>SUMIF('7.  Persistence Report'!$D$121:$D$132,$B41,'7.  Persistence Report'!R$121:R$132)</f>
        <v>24</v>
      </c>
      <c r="R41" s="295">
        <f>SUMIF('7.  Persistence Report'!$D$121:$D$132,$B41,'7.  Persistence Report'!S$121:S$132)</f>
        <v>24</v>
      </c>
      <c r="S41" s="295">
        <f>SUMIF('7.  Persistence Report'!$D$121:$D$132,$B41,'7.  Persistence Report'!T$121:T$132)</f>
        <v>24</v>
      </c>
      <c r="T41" s="295">
        <f>SUMIF('7.  Persistence Report'!$D$121:$D$132,$B41,'7.  Persistence Report'!U$121:U$132)</f>
        <v>24</v>
      </c>
      <c r="U41" s="295">
        <f>SUMIF('7.  Persistence Report'!$D$121:$D$132,$B41,'7.  Persistence Report'!V$121:V$132)</f>
        <v>24</v>
      </c>
      <c r="V41" s="295">
        <f>SUMIF('7.  Persistence Report'!$D$121:$D$132,$B41,'7.  Persistence Report'!W$121:W$132)</f>
        <v>24</v>
      </c>
      <c r="W41" s="295">
        <f>SUMIF('7.  Persistence Report'!$D$121:$D$132,$B41,'7.  Persistence Report'!X$121:X$132)</f>
        <v>24</v>
      </c>
      <c r="X41" s="295">
        <f>SUMIF('7.  Persistence Report'!$D$121:$D$132,$B41,'7.  Persistence Report'!Y$121:Y$132)</f>
        <v>24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0</v>
      </c>
      <c r="E42" s="295">
        <f>SUMIF('7.  Persistence Report'!$D$134:$D$143,$B41,'7.  Persistence Report'!AV$134:AV$143)</f>
        <v>0</v>
      </c>
      <c r="F42" s="295">
        <f>SUMIF('7.  Persistence Report'!$D$134:$D$143,$B41,'7.  Persistence Report'!AW$134:AW$143)</f>
        <v>0</v>
      </c>
      <c r="G42" s="295">
        <f>SUMIF('7.  Persistence Report'!$D$134:$D$143,$B41,'7.  Persistence Report'!AX$134:AX$143)</f>
        <v>0</v>
      </c>
      <c r="H42" s="295">
        <f>SUMIF('7.  Persistence Report'!$D$134:$D$143,$B41,'7.  Persistence Report'!AY$134:AY$143)</f>
        <v>0</v>
      </c>
      <c r="I42" s="295">
        <f>SUMIF('7.  Persistence Report'!$D$134:$D$143,$B41,'7.  Persistence Report'!AZ$134:AZ$143)</f>
        <v>0</v>
      </c>
      <c r="J42" s="295">
        <f>SUMIF('7.  Persistence Report'!$D$134:$D$143,$B41,'7.  Persistence Report'!BA$134:BA$143)</f>
        <v>0</v>
      </c>
      <c r="K42" s="295">
        <f>SUMIF('7.  Persistence Report'!$D$134:$D$143,$B41,'7.  Persistence Report'!BB$134:BB$143)</f>
        <v>0</v>
      </c>
      <c r="L42" s="295">
        <f>SUMIF('7.  Persistence Report'!$D$134:$D$143,$B41,'7.  Persistence Report'!BC$134:BC$143)</f>
        <v>0</v>
      </c>
      <c r="M42" s="295">
        <f>SUMIF('7.  Persistence Report'!$D$134:$D$143,$B41,'7.  Persistence Report'!BD$134:BD$143)</f>
        <v>0</v>
      </c>
      <c r="N42" s="468"/>
      <c r="O42" s="295">
        <v>0</v>
      </c>
      <c r="P42" s="295">
        <f>SUMIF('7.  Persistence Report'!$D$134:$D$143,$B41,'7.  Persistence Report'!Q$134:Q$143)</f>
        <v>0</v>
      </c>
      <c r="Q42" s="295">
        <f>SUMIF('7.  Persistence Report'!$D$134:$D$143,$B41,'7.  Persistence Report'!R$134:R$143)</f>
        <v>0</v>
      </c>
      <c r="R42" s="295">
        <f>SUMIF('7.  Persistence Report'!$D$134:$D$143,$B41,'7.  Persistence Report'!S$134:S$143)</f>
        <v>0</v>
      </c>
      <c r="S42" s="295">
        <f>SUMIF('7.  Persistence Report'!$D$134:$D$143,$B41,'7.  Persistence Report'!T$134:T$143)</f>
        <v>0</v>
      </c>
      <c r="T42" s="295">
        <f>SUMIF('7.  Persistence Report'!$D$134:$D$143,$B41,'7.  Persistence Report'!U$134:U$143)</f>
        <v>0</v>
      </c>
      <c r="U42" s="295">
        <f>SUMIF('7.  Persistence Report'!$D$134:$D$143,$B41,'7.  Persistence Report'!V$134:V$143)</f>
        <v>0</v>
      </c>
      <c r="V42" s="295">
        <f>SUMIF('7.  Persistence Report'!$D$134:$D$143,$B41,'7.  Persistence Report'!W$134:W$143)</f>
        <v>0</v>
      </c>
      <c r="W42" s="295">
        <f>SUMIF('7.  Persistence Report'!$D$134:$D$143,$B41,'7.  Persistence Report'!X$134:X$143)</f>
        <v>0</v>
      </c>
      <c r="X42" s="295">
        <f>SUMIF('7.  Persistence Report'!$D$134:$D$143,$B41,'7.  Persistence Report'!Y$134:Y$143)</f>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46864</v>
      </c>
      <c r="E44" s="295">
        <f>SUMIF('7.  Persistence Report'!$D$121:$D$132,$B44,'7.  Persistence Report'!AV$121:AV$132)</f>
        <v>46864</v>
      </c>
      <c r="F44" s="295">
        <f>SUMIF('7.  Persistence Report'!$D$121:$D$132,$B44,'7.  Persistence Report'!AW$121:AW$132)</f>
        <v>46864</v>
      </c>
      <c r="G44" s="295">
        <f>SUMIF('7.  Persistence Report'!$D$121:$D$132,$B44,'7.  Persistence Report'!AX$121:AX$132)</f>
        <v>46656</v>
      </c>
      <c r="H44" s="295">
        <f>SUMIF('7.  Persistence Report'!$D$121:$D$132,$B44,'7.  Persistence Report'!AY$121:AY$132)</f>
        <v>26046</v>
      </c>
      <c r="I44" s="295">
        <f>SUMIF('7.  Persistence Report'!$D$121:$D$132,$B44,'7.  Persistence Report'!AZ$121:AZ$132)</f>
        <v>0</v>
      </c>
      <c r="J44" s="295">
        <f>SUMIF('7.  Persistence Report'!$D$121:$D$132,$B44,'7.  Persistence Report'!BA$121:BA$132)</f>
        <v>0</v>
      </c>
      <c r="K44" s="295">
        <f>SUMIF('7.  Persistence Report'!$D$121:$D$132,$B44,'7.  Persistence Report'!BB$121:BB$132)</f>
        <v>0</v>
      </c>
      <c r="L44" s="295">
        <f>SUMIF('7.  Persistence Report'!$D$121:$D$132,$B44,'7.  Persistence Report'!BC$121:BC$132)</f>
        <v>0</v>
      </c>
      <c r="M44" s="295">
        <f>SUMIF('7.  Persistence Report'!$D$121:$D$132,$B44,'7.  Persistence Report'!BD$121:BD$132)</f>
        <v>0</v>
      </c>
      <c r="N44" s="291"/>
      <c r="O44" s="295">
        <v>7</v>
      </c>
      <c r="P44" s="295">
        <f>SUMIF('7.  Persistence Report'!$D$121:$D$132,$B44,'7.  Persistence Report'!Q$121:Q$132)</f>
        <v>7</v>
      </c>
      <c r="Q44" s="295">
        <f>SUMIF('7.  Persistence Report'!$D$121:$D$132,$B44,'7.  Persistence Report'!R$121:R$132)</f>
        <v>7</v>
      </c>
      <c r="R44" s="295">
        <f>SUMIF('7.  Persistence Report'!$D$121:$D$132,$B44,'7.  Persistence Report'!S$121:S$132)</f>
        <v>7</v>
      </c>
      <c r="S44" s="295">
        <f>SUMIF('7.  Persistence Report'!$D$121:$D$132,$B44,'7.  Persistence Report'!T$121:T$132)</f>
        <v>4</v>
      </c>
      <c r="T44" s="295">
        <f>SUMIF('7.  Persistence Report'!$D$121:$D$132,$B44,'7.  Persistence Report'!U$121:U$132)</f>
        <v>0</v>
      </c>
      <c r="U44" s="295">
        <f>SUMIF('7.  Persistence Report'!$D$121:$D$132,$B44,'7.  Persistence Report'!V$121:V$132)</f>
        <v>0</v>
      </c>
      <c r="V44" s="295">
        <f>SUMIF('7.  Persistence Report'!$D$121:$D$132,$B44,'7.  Persistence Report'!W$121:W$132)</f>
        <v>0</v>
      </c>
      <c r="W44" s="295">
        <f>SUMIF('7.  Persistence Report'!$D$121:$D$132,$B44,'7.  Persistence Report'!X$121:X$132)</f>
        <v>0</v>
      </c>
      <c r="X44" s="295">
        <f>SUMIF('7.  Persistence Report'!$D$121:$D$132,$B44,'7.  Persistence Report'!Y$121:Y$132)</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v>0</v>
      </c>
      <c r="E45" s="295">
        <f>SUMIF('7.  Persistence Report'!$D$134:$D$143,$B44,'7.  Persistence Report'!AV$134:AV$143)</f>
        <v>0</v>
      </c>
      <c r="F45" s="295">
        <f>SUMIF('7.  Persistence Report'!$D$134:$D$143,$B44,'7.  Persistence Report'!AW$134:AW$143)</f>
        <v>0</v>
      </c>
      <c r="G45" s="295">
        <f>SUMIF('7.  Persistence Report'!$D$134:$D$143,$B44,'7.  Persistence Report'!AX$134:AX$143)</f>
        <v>0</v>
      </c>
      <c r="H45" s="295">
        <f>SUMIF('7.  Persistence Report'!$D$134:$D$143,$B44,'7.  Persistence Report'!AY$134:AY$143)</f>
        <v>0</v>
      </c>
      <c r="I45" s="295">
        <f>SUMIF('7.  Persistence Report'!$D$134:$D$143,$B44,'7.  Persistence Report'!AZ$134:AZ$143)</f>
        <v>0</v>
      </c>
      <c r="J45" s="295">
        <f>SUMIF('7.  Persistence Report'!$D$134:$D$143,$B44,'7.  Persistence Report'!BA$134:BA$143)</f>
        <v>0</v>
      </c>
      <c r="K45" s="295">
        <f>SUMIF('7.  Persistence Report'!$D$134:$D$143,$B44,'7.  Persistence Report'!BB$134:BB$143)</f>
        <v>0</v>
      </c>
      <c r="L45" s="295">
        <f>SUMIF('7.  Persistence Report'!$D$134:$D$143,$B44,'7.  Persistence Report'!BC$134:BC$143)</f>
        <v>0</v>
      </c>
      <c r="M45" s="295">
        <f>SUMIF('7.  Persistence Report'!$D$134:$D$143,$B44,'7.  Persistence Report'!BD$134:BD$143)</f>
        <v>0</v>
      </c>
      <c r="N45" s="468"/>
      <c r="O45" s="295">
        <v>0</v>
      </c>
      <c r="P45" s="295">
        <f>SUMIF('7.  Persistence Report'!$D$134:$D$143,$B44,'7.  Persistence Report'!Q$134:Q$143)</f>
        <v>0</v>
      </c>
      <c r="Q45" s="295">
        <f>SUMIF('7.  Persistence Report'!$D$134:$D$143,$B44,'7.  Persistence Report'!R$134:R$143)</f>
        <v>0</v>
      </c>
      <c r="R45" s="295">
        <f>SUMIF('7.  Persistence Report'!$D$134:$D$143,$B44,'7.  Persistence Report'!S$134:S$143)</f>
        <v>0</v>
      </c>
      <c r="S45" s="295">
        <f>SUMIF('7.  Persistence Report'!$D$134:$D$143,$B44,'7.  Persistence Report'!T$134:T$143)</f>
        <v>0</v>
      </c>
      <c r="T45" s="295">
        <f>SUMIF('7.  Persistence Report'!$D$134:$D$143,$B44,'7.  Persistence Report'!U$134:U$143)</f>
        <v>0</v>
      </c>
      <c r="U45" s="295">
        <f>SUMIF('7.  Persistence Report'!$D$134:$D$143,$B44,'7.  Persistence Report'!V$134:V$143)</f>
        <v>0</v>
      </c>
      <c r="V45" s="295">
        <f>SUMIF('7.  Persistence Report'!$D$134:$D$143,$B44,'7.  Persistence Report'!W$134:W$143)</f>
        <v>0</v>
      </c>
      <c r="W45" s="295">
        <f>SUMIF('7.  Persistence Report'!$D$134:$D$143,$B44,'7.  Persistence Report'!X$134:X$143)</f>
        <v>0</v>
      </c>
      <c r="X45" s="295">
        <f>SUMIF('7.  Persistence Report'!$D$134:$D$143,$B44,'7.  Persistence Report'!Y$134:Y$143)</f>
        <v>0</v>
      </c>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683</v>
      </c>
      <c r="C47" s="291" t="s">
        <v>25</v>
      </c>
      <c r="D47" s="295">
        <v>515733</v>
      </c>
      <c r="E47" s="295">
        <f>SUMIF('7.  Persistence Report'!$D$121:$D$132,$B47,'7.  Persistence Report'!AV$121:AV$132)</f>
        <v>515733</v>
      </c>
      <c r="F47" s="295">
        <f>SUMIF('7.  Persistence Report'!$D$121:$D$132,$B47,'7.  Persistence Report'!AW$121:AW$132)</f>
        <v>515733</v>
      </c>
      <c r="G47" s="295">
        <f>SUMIF('7.  Persistence Report'!$D$121:$D$132,$B47,'7.  Persistence Report'!AX$121:AX$132)</f>
        <v>515733</v>
      </c>
      <c r="H47" s="295">
        <f>SUMIF('7.  Persistence Report'!$D$121:$D$132,$B47,'7.  Persistence Report'!AY$121:AY$132)</f>
        <v>515733</v>
      </c>
      <c r="I47" s="295">
        <f>SUMIF('7.  Persistence Report'!$D$121:$D$132,$B47,'7.  Persistence Report'!AZ$121:AZ$132)</f>
        <v>515733</v>
      </c>
      <c r="J47" s="295">
        <f>SUMIF('7.  Persistence Report'!$D$121:$D$132,$B47,'7.  Persistence Report'!BA$121:BA$132)</f>
        <v>515733</v>
      </c>
      <c r="K47" s="295">
        <f>SUMIF('7.  Persistence Report'!$D$121:$D$132,$B47,'7.  Persistence Report'!BB$121:BB$132)</f>
        <v>515733</v>
      </c>
      <c r="L47" s="295">
        <f>SUMIF('7.  Persistence Report'!$D$121:$D$132,$B47,'7.  Persistence Report'!BC$121:BC$132)</f>
        <v>515733</v>
      </c>
      <c r="M47" s="295">
        <f>SUMIF('7.  Persistence Report'!$D$121:$D$132,$B47,'7.  Persistence Report'!BD$121:BD$132)</f>
        <v>515733</v>
      </c>
      <c r="N47" s="291"/>
      <c r="O47" s="295">
        <v>273</v>
      </c>
      <c r="P47" s="295">
        <f>SUMIF('7.  Persistence Report'!$D$121:$D$132,$B47,'7.  Persistence Report'!Q$121:Q$132)</f>
        <v>273</v>
      </c>
      <c r="Q47" s="295">
        <f>SUMIF('7.  Persistence Report'!$D$121:$D$132,$B47,'7.  Persistence Report'!R$121:R$132)</f>
        <v>273</v>
      </c>
      <c r="R47" s="295">
        <f>SUMIF('7.  Persistence Report'!$D$121:$D$132,$B47,'7.  Persistence Report'!S$121:S$132)</f>
        <v>273</v>
      </c>
      <c r="S47" s="295">
        <f>SUMIF('7.  Persistence Report'!$D$121:$D$132,$B47,'7.  Persistence Report'!T$121:T$132)</f>
        <v>273</v>
      </c>
      <c r="T47" s="295">
        <f>SUMIF('7.  Persistence Report'!$D$121:$D$132,$B47,'7.  Persistence Report'!U$121:U$132)</f>
        <v>273</v>
      </c>
      <c r="U47" s="295">
        <f>SUMIF('7.  Persistence Report'!$D$121:$D$132,$B47,'7.  Persistence Report'!V$121:V$132)</f>
        <v>273</v>
      </c>
      <c r="V47" s="295">
        <f>SUMIF('7.  Persistence Report'!$D$121:$D$132,$B47,'7.  Persistence Report'!W$121:W$132)</f>
        <v>273</v>
      </c>
      <c r="W47" s="295">
        <f>SUMIF('7.  Persistence Report'!$D$121:$D$132,$B47,'7.  Persistence Report'!X$121:X$132)</f>
        <v>273</v>
      </c>
      <c r="X47" s="295">
        <f>SUMIF('7.  Persistence Report'!$D$121:$D$132,$B47,'7.  Persistence Report'!Y$121:Y$132)</f>
        <v>273</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12605</v>
      </c>
      <c r="E48" s="295">
        <f>SUMIF('7.  Persistence Report'!$D$134:$D$143,$B47,'7.  Persistence Report'!AV$134:AV$143)</f>
        <v>12605</v>
      </c>
      <c r="F48" s="295">
        <f>SUMIF('7.  Persistence Report'!$D$134:$D$143,$B47,'7.  Persistence Report'!AW$134:AW$143)</f>
        <v>12605</v>
      </c>
      <c r="G48" s="295">
        <f>SUMIF('7.  Persistence Report'!$D$134:$D$143,$B47,'7.  Persistence Report'!AX$134:AX$143)</f>
        <v>12605</v>
      </c>
      <c r="H48" s="295">
        <f>SUMIF('7.  Persistence Report'!$D$134:$D$143,$B47,'7.  Persistence Report'!AY$134:AY$143)</f>
        <v>12605</v>
      </c>
      <c r="I48" s="295">
        <f>SUMIF('7.  Persistence Report'!$D$134:$D$143,$B47,'7.  Persistence Report'!AZ$134:AZ$143)</f>
        <v>12605</v>
      </c>
      <c r="J48" s="295">
        <f>SUMIF('7.  Persistence Report'!$D$134:$D$143,$B47,'7.  Persistence Report'!BA$134:BA$143)</f>
        <v>12605</v>
      </c>
      <c r="K48" s="295">
        <f>SUMIF('7.  Persistence Report'!$D$134:$D$143,$B47,'7.  Persistence Report'!BB$134:BB$143)</f>
        <v>12605</v>
      </c>
      <c r="L48" s="295">
        <f>SUMIF('7.  Persistence Report'!$D$134:$D$143,$B47,'7.  Persistence Report'!BC$134:BC$143)</f>
        <v>12605</v>
      </c>
      <c r="M48" s="295">
        <f>SUMIF('7.  Persistence Report'!$D$134:$D$143,$B47,'7.  Persistence Report'!BD$134:BD$143)</f>
        <v>12605</v>
      </c>
      <c r="N48" s="468"/>
      <c r="O48" s="295">
        <v>6</v>
      </c>
      <c r="P48" s="295">
        <f>SUMIF('7.  Persistence Report'!$D$134:$D$143,$B47,'7.  Persistence Report'!Q$134:Q$143)</f>
        <v>6</v>
      </c>
      <c r="Q48" s="295">
        <f>SUMIF('7.  Persistence Report'!$D$134:$D$143,$B47,'7.  Persistence Report'!R$134:R$143)</f>
        <v>6</v>
      </c>
      <c r="R48" s="295">
        <f>SUMIF('7.  Persistence Report'!$D$134:$D$143,$B47,'7.  Persistence Report'!S$134:S$143)</f>
        <v>6</v>
      </c>
      <c r="S48" s="295">
        <f>SUMIF('7.  Persistence Report'!$D$134:$D$143,$B47,'7.  Persistence Report'!T$134:T$143)</f>
        <v>6</v>
      </c>
      <c r="T48" s="295">
        <f>SUMIF('7.  Persistence Report'!$D$134:$D$143,$B47,'7.  Persistence Report'!U$134:U$143)</f>
        <v>6</v>
      </c>
      <c r="U48" s="295">
        <f>SUMIF('7.  Persistence Report'!$D$134:$D$143,$B47,'7.  Persistence Report'!V$134:V$143)</f>
        <v>6</v>
      </c>
      <c r="V48" s="295">
        <f>SUMIF('7.  Persistence Report'!$D$134:$D$143,$B47,'7.  Persistence Report'!W$134:W$143)</f>
        <v>6</v>
      </c>
      <c r="W48" s="295">
        <f>SUMIF('7.  Persistence Report'!$D$134:$D$143,$B47,'7.  Persistence Report'!X$134:X$143)</f>
        <v>6</v>
      </c>
      <c r="X48" s="295">
        <f>SUMIF('7.  Persistence Report'!$D$134:$D$143,$B47,'7.  Persistence Report'!Y$134:Y$143)</f>
        <v>6</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0</v>
      </c>
      <c r="E50" s="295">
        <f>SUMIF('7.  Persistence Report'!$D$121:$D$132,$B50,'7.  Persistence Report'!AV$121:AV$132)</f>
        <v>0</v>
      </c>
      <c r="F50" s="295">
        <f>SUMIF('7.  Persistence Report'!$D$121:$D$132,$B50,'7.  Persistence Report'!AW$121:AW$132)</f>
        <v>0</v>
      </c>
      <c r="G50" s="295">
        <f>SUMIF('7.  Persistence Report'!$D$121:$D$132,$B50,'7.  Persistence Report'!AX$121:AX$132)</f>
        <v>0</v>
      </c>
      <c r="H50" s="295">
        <f>SUMIF('7.  Persistence Report'!$D$121:$D$132,$B50,'7.  Persistence Report'!AY$121:AY$132)</f>
        <v>0</v>
      </c>
      <c r="I50" s="295">
        <f>SUMIF('7.  Persistence Report'!$D$121:$D$132,$B50,'7.  Persistence Report'!AZ$121:AZ$132)</f>
        <v>0</v>
      </c>
      <c r="J50" s="295">
        <f>SUMIF('7.  Persistence Report'!$D$121:$D$132,$B50,'7.  Persistence Report'!BA$121:BA$132)</f>
        <v>0</v>
      </c>
      <c r="K50" s="295">
        <f>SUMIF('7.  Persistence Report'!$D$121:$D$132,$B50,'7.  Persistence Report'!BB$121:BB$132)</f>
        <v>0</v>
      </c>
      <c r="L50" s="295">
        <f>SUMIF('7.  Persistence Report'!$D$121:$D$132,$B50,'7.  Persistence Report'!BC$121:BC$132)</f>
        <v>0</v>
      </c>
      <c r="M50" s="295">
        <f>SUMIF('7.  Persistence Report'!$D$121:$D$132,$B50,'7.  Persistence Report'!BD$121:BD$132)</f>
        <v>0</v>
      </c>
      <c r="N50" s="291"/>
      <c r="O50" s="295">
        <v>0</v>
      </c>
      <c r="P50" s="295">
        <f>SUMIF('7.  Persistence Report'!$D$121:$D$132,$B50,'7.  Persistence Report'!Q$121:Q$132)</f>
        <v>0</v>
      </c>
      <c r="Q50" s="295">
        <f>SUMIF('7.  Persistence Report'!$D$121:$D$132,$B50,'7.  Persistence Report'!R$121:R$132)</f>
        <v>0</v>
      </c>
      <c r="R50" s="295">
        <f>SUMIF('7.  Persistence Report'!$D$121:$D$132,$B50,'7.  Persistence Report'!S$121:S$132)</f>
        <v>0</v>
      </c>
      <c r="S50" s="295">
        <f>SUMIF('7.  Persistence Report'!$D$121:$D$132,$B50,'7.  Persistence Report'!T$121:T$132)</f>
        <v>0</v>
      </c>
      <c r="T50" s="295">
        <f>SUMIF('7.  Persistence Report'!$D$121:$D$132,$B50,'7.  Persistence Report'!U$121:U$132)</f>
        <v>0</v>
      </c>
      <c r="U50" s="295">
        <f>SUMIF('7.  Persistence Report'!$D$121:$D$132,$B50,'7.  Persistence Report'!V$121:V$132)</f>
        <v>0</v>
      </c>
      <c r="V50" s="295">
        <f>SUMIF('7.  Persistence Report'!$D$121:$D$132,$B50,'7.  Persistence Report'!W$121:W$132)</f>
        <v>0</v>
      </c>
      <c r="W50" s="295">
        <f>SUMIF('7.  Persistence Report'!$D$121:$D$132,$B50,'7.  Persistence Report'!X$121:X$132)</f>
        <v>0</v>
      </c>
      <c r="X50" s="295">
        <f>SUMIF('7.  Persistence Report'!$D$121:$D$132,$B50,'7.  Persistence Report'!Y$121:Y$132)</f>
        <v>0</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v>0</v>
      </c>
      <c r="E51" s="295">
        <f>SUMIF('7.  Persistence Report'!$D$134:$D$143,$B50,'7.  Persistence Report'!AV$134:AV$143)</f>
        <v>0</v>
      </c>
      <c r="F51" s="295">
        <f>SUMIF('7.  Persistence Report'!$D$134:$D$143,$B50,'7.  Persistence Report'!AW$134:AW$143)</f>
        <v>0</v>
      </c>
      <c r="G51" s="295">
        <f>SUMIF('7.  Persistence Report'!$D$134:$D$143,$B50,'7.  Persistence Report'!AX$134:AX$143)</f>
        <v>0</v>
      </c>
      <c r="H51" s="295">
        <f>SUMIF('7.  Persistence Report'!$D$134:$D$143,$B50,'7.  Persistence Report'!AY$134:AY$143)</f>
        <v>0</v>
      </c>
      <c r="I51" s="295">
        <f>SUMIF('7.  Persistence Report'!$D$134:$D$143,$B50,'7.  Persistence Report'!AZ$134:AZ$143)</f>
        <v>0</v>
      </c>
      <c r="J51" s="295">
        <f>SUMIF('7.  Persistence Report'!$D$134:$D$143,$B50,'7.  Persistence Report'!BA$134:BA$143)</f>
        <v>0</v>
      </c>
      <c r="K51" s="295">
        <f>SUMIF('7.  Persistence Report'!$D$134:$D$143,$B50,'7.  Persistence Report'!BB$134:BB$143)</f>
        <v>0</v>
      </c>
      <c r="L51" s="295">
        <f>SUMIF('7.  Persistence Report'!$D$134:$D$143,$B50,'7.  Persistence Report'!BC$134:BC$143)</f>
        <v>0</v>
      </c>
      <c r="M51" s="295">
        <f>SUMIF('7.  Persistence Report'!$D$134:$D$143,$B50,'7.  Persistence Report'!BD$134:BD$143)</f>
        <v>0</v>
      </c>
      <c r="N51" s="468"/>
      <c r="O51" s="295">
        <v>0</v>
      </c>
      <c r="P51" s="295">
        <f>SUMIF('7.  Persistence Report'!$D$134:$D$143,$B50,'7.  Persistence Report'!Q$134:Q$143)</f>
        <v>0</v>
      </c>
      <c r="Q51" s="295">
        <f>SUMIF('7.  Persistence Report'!$D$134:$D$143,$B50,'7.  Persistence Report'!R$134:R$143)</f>
        <v>0</v>
      </c>
      <c r="R51" s="295">
        <f>SUMIF('7.  Persistence Report'!$D$134:$D$143,$B50,'7.  Persistence Report'!S$134:S$143)</f>
        <v>0</v>
      </c>
      <c r="S51" s="295">
        <f>SUMIF('7.  Persistence Report'!$D$134:$D$143,$B50,'7.  Persistence Report'!T$134:T$143)</f>
        <v>0</v>
      </c>
      <c r="T51" s="295">
        <f>SUMIF('7.  Persistence Report'!$D$134:$D$143,$B50,'7.  Persistence Report'!U$134:U$143)</f>
        <v>0</v>
      </c>
      <c r="U51" s="295">
        <f>SUMIF('7.  Persistence Report'!$D$134:$D$143,$B50,'7.  Persistence Report'!V$134:V$143)</f>
        <v>0</v>
      </c>
      <c r="V51" s="295">
        <f>SUMIF('7.  Persistence Report'!$D$134:$D$143,$B50,'7.  Persistence Report'!W$134:W$143)</f>
        <v>0</v>
      </c>
      <c r="W51" s="295">
        <f>SUMIF('7.  Persistence Report'!$D$134:$D$143,$B50,'7.  Persistence Report'!X$134:X$143)</f>
        <v>0</v>
      </c>
      <c r="X51" s="295">
        <f>SUMIF('7.  Persistence Report'!$D$134:$D$143,$B50,'7.  Persistence Report'!Y$134:Y$143)</f>
        <v>0</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142541</v>
      </c>
      <c r="E54" s="295">
        <f>SUMIF('7.  Persistence Report'!$D$121:$D$132,$B54,'7.  Persistence Report'!AV$121:AV$132)</f>
        <v>142541</v>
      </c>
      <c r="F54" s="295">
        <f>SUMIF('7.  Persistence Report'!$D$121:$D$132,$B54,'7.  Persistence Report'!AW$121:AW$132)</f>
        <v>142541</v>
      </c>
      <c r="G54" s="295">
        <f>SUMIF('7.  Persistence Report'!$D$121:$D$132,$B54,'7.  Persistence Report'!AX$121:AX$132)</f>
        <v>142541</v>
      </c>
      <c r="H54" s="295">
        <f>SUMIF('7.  Persistence Report'!$D$121:$D$132,$B54,'7.  Persistence Report'!AY$121:AY$132)</f>
        <v>0</v>
      </c>
      <c r="I54" s="295">
        <f>SUMIF('7.  Persistence Report'!$D$121:$D$132,$B54,'7.  Persistence Report'!AZ$121:AZ$132)</f>
        <v>0</v>
      </c>
      <c r="J54" s="295">
        <f>SUMIF('7.  Persistence Report'!$D$121:$D$132,$B54,'7.  Persistence Report'!BA$121:BA$132)</f>
        <v>0</v>
      </c>
      <c r="K54" s="295">
        <f>SUMIF('7.  Persistence Report'!$D$121:$D$132,$B54,'7.  Persistence Report'!BB$121:BB$132)</f>
        <v>0</v>
      </c>
      <c r="L54" s="295">
        <f>SUMIF('7.  Persistence Report'!$D$121:$D$132,$B54,'7.  Persistence Report'!BC$121:BC$132)</f>
        <v>0</v>
      </c>
      <c r="M54" s="295">
        <f>SUMIF('7.  Persistence Report'!$D$121:$D$132,$B54,'7.  Persistence Report'!BD$121:BD$132)</f>
        <v>0</v>
      </c>
      <c r="N54" s="295">
        <v>12</v>
      </c>
      <c r="O54" s="295">
        <v>30</v>
      </c>
      <c r="P54" s="295">
        <f>SUMIF('7.  Persistence Report'!$D$121:$D$132,$B54,'7.  Persistence Report'!Q$121:Q$132)</f>
        <v>30</v>
      </c>
      <c r="Q54" s="295">
        <f>SUMIF('7.  Persistence Report'!$D$121:$D$132,$B54,'7.  Persistence Report'!R$121:R$132)</f>
        <v>30</v>
      </c>
      <c r="R54" s="295">
        <f>SUMIF('7.  Persistence Report'!$D$121:$D$132,$B54,'7.  Persistence Report'!S$121:S$132)</f>
        <v>30</v>
      </c>
      <c r="S54" s="295">
        <f>SUMIF('7.  Persistence Report'!$D$121:$D$132,$B54,'7.  Persistence Report'!T$121:T$132)</f>
        <v>0</v>
      </c>
      <c r="T54" s="295">
        <f>SUMIF('7.  Persistence Report'!$D$121:$D$132,$B54,'7.  Persistence Report'!U$121:U$132)</f>
        <v>0</v>
      </c>
      <c r="U54" s="295">
        <f>SUMIF('7.  Persistence Report'!$D$121:$D$132,$B54,'7.  Persistence Report'!V$121:V$132)</f>
        <v>0</v>
      </c>
      <c r="V54" s="295">
        <f>SUMIF('7.  Persistence Report'!$D$121:$D$132,$B54,'7.  Persistence Report'!W$121:W$132)</f>
        <v>0</v>
      </c>
      <c r="W54" s="295">
        <f>SUMIF('7.  Persistence Report'!$D$121:$D$132,$B54,'7.  Persistence Report'!X$121:X$132)</f>
        <v>0</v>
      </c>
      <c r="X54" s="295">
        <f>SUMIF('7.  Persistence Report'!$D$121:$D$132,$B54,'7.  Persistence Report'!Y$121:Y$132)</f>
        <v>0</v>
      </c>
      <c r="Y54" s="415"/>
      <c r="Z54" s="410">
        <v>0</v>
      </c>
      <c r="AA54" s="410">
        <v>1</v>
      </c>
      <c r="AB54" s="410">
        <v>0</v>
      </c>
      <c r="AC54" s="410"/>
      <c r="AD54" s="410"/>
      <c r="AE54" s="410"/>
      <c r="AF54" s="415"/>
      <c r="AG54" s="415"/>
      <c r="AH54" s="415"/>
      <c r="AI54" s="415"/>
      <c r="AJ54" s="415"/>
      <c r="AK54" s="415"/>
      <c r="AL54" s="415"/>
      <c r="AM54" s="296">
        <f>SUM(Y54:AL54)</f>
        <v>1</v>
      </c>
    </row>
    <row r="55" spans="1:39" outlineLevel="1">
      <c r="B55" s="294" t="s">
        <v>267</v>
      </c>
      <c r="C55" s="291" t="s">
        <v>163</v>
      </c>
      <c r="D55" s="295">
        <v>9592</v>
      </c>
      <c r="E55" s="295">
        <f>SUMIF('7.  Persistence Report'!$D$134:$D$143,$B54,'7.  Persistence Report'!AV$134:AV$143)</f>
        <v>9592</v>
      </c>
      <c r="F55" s="295">
        <f>SUMIF('7.  Persistence Report'!$D$134:$D$143,$B54,'7.  Persistence Report'!AW$134:AW$143)</f>
        <v>9592</v>
      </c>
      <c r="G55" s="295">
        <f>SUMIF('7.  Persistence Report'!$D$134:$D$143,$B54,'7.  Persistence Report'!AX$134:AX$143)</f>
        <v>9592</v>
      </c>
      <c r="H55" s="295">
        <f>SUMIF('7.  Persistence Report'!$D$134:$D$143,$B54,'7.  Persistence Report'!AY$134:AY$143)</f>
        <v>152133</v>
      </c>
      <c r="I55" s="295">
        <f>SUMIF('7.  Persistence Report'!$D$134:$D$143,$B54,'7.  Persistence Report'!AZ$134:AZ$143)</f>
        <v>152133</v>
      </c>
      <c r="J55" s="295">
        <f>SUMIF('7.  Persistence Report'!$D$134:$D$143,$B54,'7.  Persistence Report'!BA$134:BA$143)</f>
        <v>152133</v>
      </c>
      <c r="K55" s="295">
        <f>SUMIF('7.  Persistence Report'!$D$134:$D$143,$B54,'7.  Persistence Report'!BB$134:BB$143)</f>
        <v>152133</v>
      </c>
      <c r="L55" s="295">
        <f>SUMIF('7.  Persistence Report'!$D$134:$D$143,$B54,'7.  Persistence Report'!BC$134:BC$143)</f>
        <v>152133</v>
      </c>
      <c r="M55" s="295">
        <f>SUMIF('7.  Persistence Report'!$D$134:$D$143,$B54,'7.  Persistence Report'!BD$134:BD$143)</f>
        <v>152133</v>
      </c>
      <c r="N55" s="295">
        <f>N54</f>
        <v>12</v>
      </c>
      <c r="O55" s="295">
        <v>2</v>
      </c>
      <c r="P55" s="295">
        <f>SUMIF('7.  Persistence Report'!$D$134:$D$143,$B54,'7.  Persistence Report'!Q$134:Q$143)</f>
        <v>2</v>
      </c>
      <c r="Q55" s="295">
        <f>SUMIF('7.  Persistence Report'!$D$134:$D$143,$B54,'7.  Persistence Report'!R$134:R$143)</f>
        <v>2</v>
      </c>
      <c r="R55" s="295">
        <f>SUMIF('7.  Persistence Report'!$D$134:$D$143,$B54,'7.  Persistence Report'!S$134:S$143)</f>
        <v>2</v>
      </c>
      <c r="S55" s="295">
        <f>SUMIF('7.  Persistence Report'!$D$134:$D$143,$B54,'7.  Persistence Report'!T$134:T$143)</f>
        <v>32</v>
      </c>
      <c r="T55" s="295">
        <f>SUMIF('7.  Persistence Report'!$D$134:$D$143,$B54,'7.  Persistence Report'!U$134:U$143)</f>
        <v>32</v>
      </c>
      <c r="U55" s="295">
        <f>SUMIF('7.  Persistence Report'!$D$134:$D$143,$B54,'7.  Persistence Report'!V$134:V$143)</f>
        <v>32</v>
      </c>
      <c r="V55" s="295">
        <f>SUMIF('7.  Persistence Report'!$D$134:$D$143,$B54,'7.  Persistence Report'!W$134:W$143)</f>
        <v>32</v>
      </c>
      <c r="W55" s="295">
        <f>SUMIF('7.  Persistence Report'!$D$134:$D$143,$B54,'7.  Persistence Report'!X$134:X$143)</f>
        <v>32</v>
      </c>
      <c r="X55" s="295">
        <f>SUMIF('7.  Persistence Report'!$D$134:$D$143,$B54,'7.  Persistence Report'!Y$134:Y$143)</f>
        <v>32</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14020784</v>
      </c>
      <c r="E57" s="295">
        <f>SUMIF('7.  Persistence Report'!$D$121:$D$132,$B57,'7.  Persistence Report'!AV$121:AV$132)</f>
        <v>14020784</v>
      </c>
      <c r="F57" s="295">
        <f>SUMIF('7.  Persistence Report'!$D$121:$D$132,$B57,'7.  Persistence Report'!AW$121:AW$132)</f>
        <v>13976235</v>
      </c>
      <c r="G57" s="295">
        <f>SUMIF('7.  Persistence Report'!$D$121:$D$132,$B57,'7.  Persistence Report'!AX$121:AX$132)</f>
        <v>13976235</v>
      </c>
      <c r="H57" s="295">
        <f>SUMIF('7.  Persistence Report'!$D$121:$D$132,$B57,'7.  Persistence Report'!AY$121:AY$132)</f>
        <v>13976235</v>
      </c>
      <c r="I57" s="295">
        <f>SUMIF('7.  Persistence Report'!$D$121:$D$132,$B57,'7.  Persistence Report'!AZ$121:AZ$132)</f>
        <v>13976235</v>
      </c>
      <c r="J57" s="295">
        <f>SUMIF('7.  Persistence Report'!$D$121:$D$132,$B57,'7.  Persistence Report'!BA$121:BA$132)</f>
        <v>13571889</v>
      </c>
      <c r="K57" s="295">
        <f>SUMIF('7.  Persistence Report'!$D$121:$D$132,$B57,'7.  Persistence Report'!BB$121:BB$132)</f>
        <v>13571889</v>
      </c>
      <c r="L57" s="295">
        <f>SUMIF('7.  Persistence Report'!$D$121:$D$132,$B57,'7.  Persistence Report'!BC$121:BC$132)</f>
        <v>13180751</v>
      </c>
      <c r="M57" s="295">
        <f>SUMIF('7.  Persistence Report'!$D$121:$D$132,$B57,'7.  Persistence Report'!BD$121:BD$132)</f>
        <v>11739120</v>
      </c>
      <c r="N57" s="295">
        <v>12</v>
      </c>
      <c r="O57" s="295">
        <v>6992</v>
      </c>
      <c r="P57" s="295">
        <f>SUMIF('7.  Persistence Report'!$D$121:$D$132,$B57,'7.  Persistence Report'!Q$121:Q$132)</f>
        <v>6992</v>
      </c>
      <c r="Q57" s="295">
        <f>SUMIF('7.  Persistence Report'!$D$121:$D$132,$B57,'7.  Persistence Report'!R$121:R$132)</f>
        <v>6978</v>
      </c>
      <c r="R57" s="295">
        <f>SUMIF('7.  Persistence Report'!$D$121:$D$132,$B57,'7.  Persistence Report'!S$121:S$132)</f>
        <v>6978</v>
      </c>
      <c r="S57" s="295">
        <f>SUMIF('7.  Persistence Report'!$D$121:$D$132,$B57,'7.  Persistence Report'!T$121:T$132)</f>
        <v>6978</v>
      </c>
      <c r="T57" s="295">
        <f>SUMIF('7.  Persistence Report'!$D$121:$D$132,$B57,'7.  Persistence Report'!U$121:U$132)</f>
        <v>6978</v>
      </c>
      <c r="U57" s="295">
        <f>SUMIF('7.  Persistence Report'!$D$121:$D$132,$B57,'7.  Persistence Report'!V$121:V$132)</f>
        <v>6895</v>
      </c>
      <c r="V57" s="295">
        <f>SUMIF('7.  Persistence Report'!$D$121:$D$132,$B57,'7.  Persistence Report'!W$121:W$132)</f>
        <v>6895</v>
      </c>
      <c r="W57" s="295">
        <f>SUMIF('7.  Persistence Report'!$D$121:$D$132,$B57,'7.  Persistence Report'!X$121:X$132)</f>
        <v>6849</v>
      </c>
      <c r="X57" s="295">
        <f>SUMIF('7.  Persistence Report'!$D$121:$D$132,$B57,'7.  Persistence Report'!Y$121:Y$132)</f>
        <v>6580</v>
      </c>
      <c r="Y57" s="533"/>
      <c r="Z57" s="533">
        <v>0.09</v>
      </c>
      <c r="AA57" s="533">
        <v>0.11</v>
      </c>
      <c r="AB57" s="410">
        <v>0.1</v>
      </c>
      <c r="AC57" s="533">
        <v>0.76</v>
      </c>
      <c r="AD57" s="410"/>
      <c r="AE57" s="410"/>
      <c r="AF57" s="415"/>
      <c r="AG57" s="415"/>
      <c r="AH57" s="415"/>
      <c r="AI57" s="415"/>
      <c r="AJ57" s="415"/>
      <c r="AK57" s="415"/>
      <c r="AL57" s="415"/>
      <c r="AM57" s="296">
        <f>SUM(Y57:AL57)</f>
        <v>1.06</v>
      </c>
    </row>
    <row r="58" spans="1:39" outlineLevel="1">
      <c r="B58" s="294" t="s">
        <v>267</v>
      </c>
      <c r="C58" s="291" t="s">
        <v>163</v>
      </c>
      <c r="D58" s="295">
        <v>1162692</v>
      </c>
      <c r="E58" s="295">
        <f>SUMIF('7.  Persistence Report'!$D$134:$D$143,$B57,'7.  Persistence Report'!AV$134:AV$143)+SUMIF('7.  Persistence Report'!$D$151:$D$154,$B57,'7.  Persistence Report'!AV$151:AV$154)</f>
        <v>1162692</v>
      </c>
      <c r="F58" s="295">
        <f>SUMIF('7.  Persistence Report'!$D$134:$D$143,$B57,'7.  Persistence Report'!AW$134:AW$143)+SUMIF('7.  Persistence Report'!$D$151:$D$154,$B57,'7.  Persistence Report'!AW$151:AW$154)</f>
        <v>1207241</v>
      </c>
      <c r="G58" s="295">
        <f>SUMIF('7.  Persistence Report'!$D$134:$D$143,$B57,'7.  Persistence Report'!AX$134:AX$143)+SUMIF('7.  Persistence Report'!$D$151:$D$154,$B57,'7.  Persistence Report'!AX$151:AX$154)</f>
        <v>1209181</v>
      </c>
      <c r="H58" s="295">
        <f>SUMIF('7.  Persistence Report'!$D$134:$D$143,$B57,'7.  Persistence Report'!AY$134:AY$143)+SUMIF('7.  Persistence Report'!$D$151:$D$154,$B57,'7.  Persistence Report'!AY$151:AY$154)</f>
        <v>1209181</v>
      </c>
      <c r="I58" s="295">
        <f>SUMIF('7.  Persistence Report'!$D$134:$D$143,$B57,'7.  Persistence Report'!AZ$134:AZ$143)+SUMIF('7.  Persistence Report'!$D$151:$D$154,$B57,'7.  Persistence Report'!AZ$151:AZ$154)</f>
        <v>1209181</v>
      </c>
      <c r="J58" s="295">
        <f>SUMIF('7.  Persistence Report'!$D$134:$D$143,$B57,'7.  Persistence Report'!BA$134:BA$143)+SUMIF('7.  Persistence Report'!$D$151:$D$154,$B57,'7.  Persistence Report'!BA$151:BA$154)</f>
        <v>1613526</v>
      </c>
      <c r="K58" s="295">
        <f>SUMIF('7.  Persistence Report'!$D$134:$D$143,$B57,'7.  Persistence Report'!BB$134:BB$143)+SUMIF('7.  Persistence Report'!$D$151:$D$154,$B57,'7.  Persistence Report'!BB$151:BB$154)</f>
        <v>1613526</v>
      </c>
      <c r="L58" s="295">
        <f>SUMIF('7.  Persistence Report'!$D$134:$D$143,$B57,'7.  Persistence Report'!BC$134:BC$143)+SUMIF('7.  Persistence Report'!$D$151:$D$154,$B57,'7.  Persistence Report'!BC$151:BC$154)</f>
        <v>1937618</v>
      </c>
      <c r="M58" s="295">
        <f>SUMIF('7.  Persistence Report'!$D$134:$D$143,$B57,'7.  Persistence Report'!BD$134:BD$143)+SUMIF('7.  Persistence Report'!$D$151:$D$154,$B57,'7.  Persistence Report'!BD$151:BD$154)</f>
        <v>1537449</v>
      </c>
      <c r="N58" s="295">
        <f>N57</f>
        <v>12</v>
      </c>
      <c r="O58" s="295">
        <v>177</v>
      </c>
      <c r="P58" s="295">
        <f>SUMIF('7.  Persistence Report'!$D$134:$D$143,$B57,'7.  Persistence Report'!Q$134:Q$143)+SUMIF('7.  Persistence Report'!$D$151:$D$154,$B57,'7.  Persistence Report'!Q$151:Q$154)</f>
        <v>177</v>
      </c>
      <c r="Q58" s="295">
        <f>SUMIF('7.  Persistence Report'!$D$134:$D$143,$B57,'7.  Persistence Report'!R$134:R$143)+SUMIF('7.  Persistence Report'!$D$151:$D$154,$B57,'7.  Persistence Report'!R$151:R$154)</f>
        <v>191</v>
      </c>
      <c r="R58" s="295">
        <f>SUMIF('7.  Persistence Report'!$D$134:$D$143,$B57,'7.  Persistence Report'!S$134:S$143)+SUMIF('7.  Persistence Report'!$D$151:$D$154,$B57,'7.  Persistence Report'!S$151:S$154)</f>
        <v>191</v>
      </c>
      <c r="S58" s="295">
        <f>SUMIF('7.  Persistence Report'!$D$134:$D$143,$B57,'7.  Persistence Report'!T$134:T$143)+SUMIF('7.  Persistence Report'!$D$151:$D$154,$B57,'7.  Persistence Report'!T$151:T$154)</f>
        <v>191</v>
      </c>
      <c r="T58" s="295">
        <f>SUMIF('7.  Persistence Report'!$D$134:$D$143,$B57,'7.  Persistence Report'!U$134:U$143)+SUMIF('7.  Persistence Report'!$D$151:$D$154,$B57,'7.  Persistence Report'!U$151:U$154)</f>
        <v>191</v>
      </c>
      <c r="U58" s="295">
        <f>SUMIF('7.  Persistence Report'!$D$134:$D$143,$B57,'7.  Persistence Report'!V$134:V$143)+SUMIF('7.  Persistence Report'!$D$151:$D$154,$B57,'7.  Persistence Report'!V$151:V$154)</f>
        <v>274</v>
      </c>
      <c r="V58" s="295">
        <f>SUMIF('7.  Persistence Report'!$D$134:$D$143,$B57,'7.  Persistence Report'!W$134:W$143)+SUMIF('7.  Persistence Report'!$D$151:$D$154,$B57,'7.  Persistence Report'!W$151:W$154)</f>
        <v>274</v>
      </c>
      <c r="W58" s="295">
        <f>SUMIF('7.  Persistence Report'!$D$134:$D$143,$B57,'7.  Persistence Report'!X$134:X$143)+SUMIF('7.  Persistence Report'!$D$151:$D$154,$B57,'7.  Persistence Report'!X$151:X$154)</f>
        <v>299</v>
      </c>
      <c r="X58" s="295">
        <f>SUMIF('7.  Persistence Report'!$D$134:$D$143,$B57,'7.  Persistence Report'!Y$134:Y$143)+SUMIF('7.  Persistence Report'!$D$151:$D$154,$B57,'7.  Persistence Report'!Y$151:Y$154)</f>
        <v>208</v>
      </c>
      <c r="Y58" s="411">
        <f>Y57</f>
        <v>0</v>
      </c>
      <c r="Z58" s="411">
        <f>Z57</f>
        <v>0.09</v>
      </c>
      <c r="AA58" s="411">
        <f t="shared" ref="AA58" si="66">AA57</f>
        <v>0.11</v>
      </c>
      <c r="AB58" s="411">
        <f t="shared" ref="AB58" si="67">AB57</f>
        <v>0.1</v>
      </c>
      <c r="AC58" s="411">
        <f t="shared" ref="AC58" si="68">AC57</f>
        <v>0.76</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102095</v>
      </c>
      <c r="E60" s="295">
        <f>SUMIF('7.  Persistence Report'!$D$121:$D$132,$B60,'7.  Persistence Report'!AV$121:AV$132)</f>
        <v>97357</v>
      </c>
      <c r="F60" s="295">
        <f>SUMIF('7.  Persistence Report'!$D$121:$D$132,$B60,'7.  Persistence Report'!AW$121:AW$132)</f>
        <v>57881</v>
      </c>
      <c r="G60" s="295">
        <f>SUMIF('7.  Persistence Report'!$D$121:$D$132,$B60,'7.  Persistence Report'!AX$121:AX$132)</f>
        <v>57881</v>
      </c>
      <c r="H60" s="295">
        <f>SUMIF('7.  Persistence Report'!$D$121:$D$132,$B60,'7.  Persistence Report'!AY$121:AY$132)</f>
        <v>57881</v>
      </c>
      <c r="I60" s="295">
        <f>SUMIF('7.  Persistence Report'!$D$121:$D$132,$B60,'7.  Persistence Report'!AZ$121:AZ$132)</f>
        <v>57881</v>
      </c>
      <c r="J60" s="295">
        <f>SUMIF('7.  Persistence Report'!$D$121:$D$132,$B60,'7.  Persistence Report'!BA$121:BA$132)</f>
        <v>57881</v>
      </c>
      <c r="K60" s="295">
        <f>SUMIF('7.  Persistence Report'!$D$121:$D$132,$B60,'7.  Persistence Report'!BB$121:BB$132)</f>
        <v>57881</v>
      </c>
      <c r="L60" s="295">
        <f>SUMIF('7.  Persistence Report'!$D$121:$D$132,$B60,'7.  Persistence Report'!BC$121:BC$132)</f>
        <v>57881</v>
      </c>
      <c r="M60" s="295">
        <f>SUMIF('7.  Persistence Report'!$D$121:$D$132,$B60,'7.  Persistence Report'!BD$121:BD$132)</f>
        <v>57881</v>
      </c>
      <c r="N60" s="295">
        <v>12</v>
      </c>
      <c r="O60" s="295">
        <v>23</v>
      </c>
      <c r="P60" s="295">
        <f>SUMIF('7.  Persistence Report'!$D$121:$D$132,$B60,'7.  Persistence Report'!Q$121:Q$132)</f>
        <v>22</v>
      </c>
      <c r="Q60" s="295">
        <f>SUMIF('7.  Persistence Report'!$D$121:$D$132,$B60,'7.  Persistence Report'!R$121:R$132)</f>
        <v>13</v>
      </c>
      <c r="R60" s="295">
        <f>SUMIF('7.  Persistence Report'!$D$121:$D$132,$B60,'7.  Persistence Report'!S$121:S$132)</f>
        <v>13</v>
      </c>
      <c r="S60" s="295">
        <f>SUMIF('7.  Persistence Report'!$D$121:$D$132,$B60,'7.  Persistence Report'!T$121:T$132)</f>
        <v>13</v>
      </c>
      <c r="T60" s="295">
        <f>SUMIF('7.  Persistence Report'!$D$121:$D$132,$B60,'7.  Persistence Report'!U$121:U$132)</f>
        <v>13</v>
      </c>
      <c r="U60" s="295">
        <f>SUMIF('7.  Persistence Report'!$D$121:$D$132,$B60,'7.  Persistence Report'!V$121:V$132)</f>
        <v>13</v>
      </c>
      <c r="V60" s="295">
        <f>SUMIF('7.  Persistence Report'!$D$121:$D$132,$B60,'7.  Persistence Report'!W$121:W$132)</f>
        <v>13</v>
      </c>
      <c r="W60" s="295">
        <f>SUMIF('7.  Persistence Report'!$D$121:$D$132,$B60,'7.  Persistence Report'!X$121:X$132)</f>
        <v>13</v>
      </c>
      <c r="X60" s="295">
        <f>SUMIF('7.  Persistence Report'!$D$121:$D$132,$B60,'7.  Persistence Report'!Y$121:Y$132)</f>
        <v>13</v>
      </c>
      <c r="Y60" s="415"/>
      <c r="Z60" s="533">
        <v>1</v>
      </c>
      <c r="AA60" s="410">
        <v>0</v>
      </c>
      <c r="AB60" s="410">
        <v>0</v>
      </c>
      <c r="AC60" s="410"/>
      <c r="AD60" s="410"/>
      <c r="AE60" s="410"/>
      <c r="AF60" s="415"/>
      <c r="AG60" s="415"/>
      <c r="AH60" s="415"/>
      <c r="AI60" s="415"/>
      <c r="AJ60" s="415"/>
      <c r="AK60" s="415"/>
      <c r="AL60" s="415"/>
      <c r="AM60" s="296">
        <f>SUM(Y60:AL60)</f>
        <v>1</v>
      </c>
    </row>
    <row r="61" spans="1:39" outlineLevel="1">
      <c r="B61" s="294" t="s">
        <v>267</v>
      </c>
      <c r="C61" s="291" t="s">
        <v>163</v>
      </c>
      <c r="D61" s="295">
        <v>-34736</v>
      </c>
      <c r="E61" s="295">
        <f>SUMIF('7.  Persistence Report'!$D$134:$D$143,$B60,'7.  Persistence Report'!AV$134:AV$143)+SUMIF('7.  Persistence Report'!$D$151:$D$154,$B60,'7.  Persistence Report'!AV$151:AV$154)</f>
        <v>-29998</v>
      </c>
      <c r="F61" s="295">
        <f>SUMIF('7.  Persistence Report'!$D$134:$D$143,$B60,'7.  Persistence Report'!AW$134:AW$143)+SUMIF('7.  Persistence Report'!$D$151:$D$154,$B60,'7.  Persistence Report'!AW$151:AW$154)</f>
        <v>9477</v>
      </c>
      <c r="G61" s="295">
        <f>SUMIF('7.  Persistence Report'!$D$134:$D$143,$B60,'7.  Persistence Report'!AX$134:AX$143)+SUMIF('7.  Persistence Report'!$D$151:$D$154,$B60,'7.  Persistence Report'!AX$151:AX$154)</f>
        <v>10539</v>
      </c>
      <c r="H61" s="295">
        <f>SUMIF('7.  Persistence Report'!$D$134:$D$143,$B60,'7.  Persistence Report'!AY$134:AY$143)+SUMIF('7.  Persistence Report'!$D$151:$D$154,$B60,'7.  Persistence Report'!AY$151:AY$154)</f>
        <v>10539</v>
      </c>
      <c r="I61" s="295">
        <f>SUMIF('7.  Persistence Report'!$D$134:$D$143,$B60,'7.  Persistence Report'!AZ$134:AZ$143)+SUMIF('7.  Persistence Report'!$D$151:$D$154,$B60,'7.  Persistence Report'!AZ$151:AZ$154)</f>
        <v>10539</v>
      </c>
      <c r="J61" s="295">
        <f>SUMIF('7.  Persistence Report'!$D$134:$D$143,$B60,'7.  Persistence Report'!BA$134:BA$143)+SUMIF('7.  Persistence Report'!$D$151:$D$154,$B60,'7.  Persistence Report'!BA$151:BA$154)</f>
        <v>10539</v>
      </c>
      <c r="K61" s="295">
        <f>SUMIF('7.  Persistence Report'!$D$134:$D$143,$B60,'7.  Persistence Report'!BB$134:BB$143)+SUMIF('7.  Persistence Report'!$D$151:$D$154,$B60,'7.  Persistence Report'!BB$151:BB$154)</f>
        <v>10539</v>
      </c>
      <c r="L61" s="295">
        <f>SUMIF('7.  Persistence Report'!$D$134:$D$143,$B60,'7.  Persistence Report'!BC$134:BC$143)+SUMIF('7.  Persistence Report'!$D$151:$D$154,$B60,'7.  Persistence Report'!BC$151:BC$154)</f>
        <v>10539</v>
      </c>
      <c r="M61" s="295">
        <f>SUMIF('7.  Persistence Report'!$D$134:$D$143,$B60,'7.  Persistence Report'!BD$134:BD$143)+SUMIF('7.  Persistence Report'!$D$151:$D$154,$B60,'7.  Persistence Report'!BD$151:BD$154)</f>
        <v>10539</v>
      </c>
      <c r="N61" s="295">
        <f>N60</f>
        <v>12</v>
      </c>
      <c r="O61" s="295">
        <v>-8</v>
      </c>
      <c r="P61" s="295">
        <f>SUMIF('7.  Persistence Report'!$D$134:$D$143,$B60,'7.  Persistence Report'!Q$134:Q$143)+SUMIF('7.  Persistence Report'!$D$151:$D$154,$B60,'7.  Persistence Report'!Q$151:Q$154)</f>
        <v>-7</v>
      </c>
      <c r="Q61" s="295">
        <f>SUMIF('7.  Persistence Report'!$D$134:$D$143,$B60,'7.  Persistence Report'!R$134:R$143)+SUMIF('7.  Persistence Report'!$D$151:$D$154,$B60,'7.  Persistence Report'!R$151:R$154)</f>
        <v>2</v>
      </c>
      <c r="R61" s="295">
        <f>SUMIF('7.  Persistence Report'!$D$134:$D$143,$B60,'7.  Persistence Report'!S$134:S$143)+SUMIF('7.  Persistence Report'!$D$151:$D$154,$B60,'7.  Persistence Report'!S$151:S$154)</f>
        <v>3</v>
      </c>
      <c r="S61" s="295">
        <f>SUMIF('7.  Persistence Report'!$D$134:$D$143,$B60,'7.  Persistence Report'!T$134:T$143)+SUMIF('7.  Persistence Report'!$D$151:$D$154,$B60,'7.  Persistence Report'!T$151:T$154)</f>
        <v>3</v>
      </c>
      <c r="T61" s="295">
        <f>SUMIF('7.  Persistence Report'!$D$134:$D$143,$B60,'7.  Persistence Report'!U$134:U$143)+SUMIF('7.  Persistence Report'!$D$151:$D$154,$B60,'7.  Persistence Report'!U$151:U$154)</f>
        <v>3</v>
      </c>
      <c r="U61" s="295">
        <f>SUMIF('7.  Persistence Report'!$D$134:$D$143,$B60,'7.  Persistence Report'!V$134:V$143)+SUMIF('7.  Persistence Report'!$D$151:$D$154,$B60,'7.  Persistence Report'!V$151:V$154)</f>
        <v>3</v>
      </c>
      <c r="V61" s="295">
        <f>SUMIF('7.  Persistence Report'!$D$134:$D$143,$B60,'7.  Persistence Report'!W$134:W$143)+SUMIF('7.  Persistence Report'!$D$151:$D$154,$B60,'7.  Persistence Report'!W$151:W$154)</f>
        <v>3</v>
      </c>
      <c r="W61" s="295">
        <f>SUMIF('7.  Persistence Report'!$D$134:$D$143,$B60,'7.  Persistence Report'!X$134:X$143)+SUMIF('7.  Persistence Report'!$D$151:$D$154,$B60,'7.  Persistence Report'!X$151:X$154)</f>
        <v>3</v>
      </c>
      <c r="X61" s="295">
        <f>SUMIF('7.  Persistence Report'!$D$134:$D$143,$B60,'7.  Persistence Report'!Y$134:Y$143)+SUMIF('7.  Persistence Report'!$D$151:$D$154,$B60,'7.  Persistence Report'!Y$151:Y$154)</f>
        <v>3</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v>0</v>
      </c>
      <c r="E63" s="295">
        <f>SUMIF('7.  Persistence Report'!$D$121:$D$132,$B63,'7.  Persistence Report'!AV$121:AV$132)</f>
        <v>0</v>
      </c>
      <c r="F63" s="295">
        <f>SUMIF('7.  Persistence Report'!$D$121:$D$132,$B63,'7.  Persistence Report'!AW$121:AW$132)</f>
        <v>0</v>
      </c>
      <c r="G63" s="295">
        <f>SUMIF('7.  Persistence Report'!$D$121:$D$132,$B63,'7.  Persistence Report'!AX$121:AX$132)</f>
        <v>0</v>
      </c>
      <c r="H63" s="295">
        <f>SUMIF('7.  Persistence Report'!$D$121:$D$132,$B63,'7.  Persistence Report'!AY$121:AY$132)</f>
        <v>0</v>
      </c>
      <c r="I63" s="295">
        <f>SUMIF('7.  Persistence Report'!$D$121:$D$132,$B63,'7.  Persistence Report'!AZ$121:AZ$132)</f>
        <v>0</v>
      </c>
      <c r="J63" s="295">
        <f>SUMIF('7.  Persistence Report'!$D$121:$D$132,$B63,'7.  Persistence Report'!BA$121:BA$132)</f>
        <v>0</v>
      </c>
      <c r="K63" s="295">
        <f>SUMIF('7.  Persistence Report'!$D$121:$D$132,$B63,'7.  Persistence Report'!BB$121:BB$132)</f>
        <v>0</v>
      </c>
      <c r="L63" s="295">
        <f>SUMIF('7.  Persistence Report'!$D$121:$D$132,$B63,'7.  Persistence Report'!BC$121:BC$132)</f>
        <v>0</v>
      </c>
      <c r="M63" s="295">
        <f>SUMIF('7.  Persistence Report'!$D$121:$D$132,$B63,'7.  Persistence Report'!BD$121:BD$132)</f>
        <v>0</v>
      </c>
      <c r="N63" s="295">
        <v>12</v>
      </c>
      <c r="O63" s="295">
        <v>0</v>
      </c>
      <c r="P63" s="295">
        <f>SUMIF('7.  Persistence Report'!$D$121:$D$132,$B63,'7.  Persistence Report'!Q$121:Q$132)</f>
        <v>0</v>
      </c>
      <c r="Q63" s="295">
        <f>SUMIF('7.  Persistence Report'!$D$121:$D$132,$B63,'7.  Persistence Report'!R$121:R$132)</f>
        <v>0</v>
      </c>
      <c r="R63" s="295">
        <f>SUMIF('7.  Persistence Report'!$D$121:$D$132,$B63,'7.  Persistence Report'!S$121:S$132)</f>
        <v>0</v>
      </c>
      <c r="S63" s="295">
        <f>SUMIF('7.  Persistence Report'!$D$121:$D$132,$B63,'7.  Persistence Report'!T$121:T$132)</f>
        <v>0</v>
      </c>
      <c r="T63" s="295">
        <f>SUMIF('7.  Persistence Report'!$D$121:$D$132,$B63,'7.  Persistence Report'!U$121:U$132)</f>
        <v>0</v>
      </c>
      <c r="U63" s="295">
        <f>SUMIF('7.  Persistence Report'!$D$121:$D$132,$B63,'7.  Persistence Report'!V$121:V$132)</f>
        <v>0</v>
      </c>
      <c r="V63" s="295">
        <f>SUMIF('7.  Persistence Report'!$D$121:$D$132,$B63,'7.  Persistence Report'!W$121:W$132)</f>
        <v>0</v>
      </c>
      <c r="W63" s="295">
        <f>SUMIF('7.  Persistence Report'!$D$121:$D$132,$B63,'7.  Persistence Report'!X$121:X$132)</f>
        <v>0</v>
      </c>
      <c r="X63" s="295">
        <f>SUMIF('7.  Persistence Report'!$D$121:$D$132,$B63,'7.  Persistence Report'!Y$121:Y$132)</f>
        <v>0</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v>92866</v>
      </c>
      <c r="E64" s="295">
        <f>SUMIF('7.  Persistence Report'!$D$134:$D$143,$B63,'7.  Persistence Report'!AV$134:AV$143)</f>
        <v>92866</v>
      </c>
      <c r="F64" s="295">
        <f>SUMIF('7.  Persistence Report'!$D$134:$D$143,$B63,'7.  Persistence Report'!AW$134:AW$143)</f>
        <v>92866</v>
      </c>
      <c r="G64" s="295">
        <f>SUMIF('7.  Persistence Report'!$D$134:$D$143,$B63,'7.  Persistence Report'!AX$134:AX$143)</f>
        <v>92866</v>
      </c>
      <c r="H64" s="295">
        <f>SUMIF('7.  Persistence Report'!$D$134:$D$143,$B63,'7.  Persistence Report'!AY$134:AY$143)</f>
        <v>92866</v>
      </c>
      <c r="I64" s="295">
        <f>SUMIF('7.  Persistence Report'!$D$134:$D$143,$B63,'7.  Persistence Report'!AZ$134:AZ$143)</f>
        <v>92866</v>
      </c>
      <c r="J64" s="295">
        <f>SUMIF('7.  Persistence Report'!$D$134:$D$143,$B63,'7.  Persistence Report'!BA$134:BA$143)</f>
        <v>92866</v>
      </c>
      <c r="K64" s="295">
        <f>SUMIF('7.  Persistence Report'!$D$134:$D$143,$B63,'7.  Persistence Report'!BB$134:BB$143)</f>
        <v>92866</v>
      </c>
      <c r="L64" s="295">
        <f>SUMIF('7.  Persistence Report'!$D$134:$D$143,$B63,'7.  Persistence Report'!BC$134:BC$143)</f>
        <v>92866</v>
      </c>
      <c r="M64" s="295">
        <f>SUMIF('7.  Persistence Report'!$D$134:$D$143,$B63,'7.  Persistence Report'!BD$134:BD$143)</f>
        <v>92866</v>
      </c>
      <c r="N64" s="295">
        <f>N63</f>
        <v>12</v>
      </c>
      <c r="O64" s="295">
        <v>21</v>
      </c>
      <c r="P64" s="295">
        <f>SUMIF('7.  Persistence Report'!$D$134:$D$143,$B63,'7.  Persistence Report'!Q$134:Q$143)</f>
        <v>21</v>
      </c>
      <c r="Q64" s="295">
        <f>SUMIF('7.  Persistence Report'!$D$134:$D$143,$B63,'7.  Persistence Report'!R$134:R$143)</f>
        <v>21</v>
      </c>
      <c r="R64" s="295">
        <f>SUMIF('7.  Persistence Report'!$D$134:$D$143,$B63,'7.  Persistence Report'!S$134:S$143)</f>
        <v>21</v>
      </c>
      <c r="S64" s="295">
        <f>SUMIF('7.  Persistence Report'!$D$134:$D$143,$B63,'7.  Persistence Report'!T$134:T$143)</f>
        <v>21</v>
      </c>
      <c r="T64" s="295">
        <f>SUMIF('7.  Persistence Report'!$D$134:$D$143,$B63,'7.  Persistence Report'!U$134:U$143)</f>
        <v>21</v>
      </c>
      <c r="U64" s="295">
        <f>SUMIF('7.  Persistence Report'!$D$134:$D$143,$B63,'7.  Persistence Report'!V$134:V$143)</f>
        <v>21</v>
      </c>
      <c r="V64" s="295">
        <f>SUMIF('7.  Persistence Report'!$D$134:$D$143,$B63,'7.  Persistence Report'!W$134:W$143)</f>
        <v>21</v>
      </c>
      <c r="W64" s="295">
        <f>SUMIF('7.  Persistence Report'!$D$134:$D$143,$B63,'7.  Persistence Report'!X$134:X$143)</f>
        <v>21</v>
      </c>
      <c r="X64" s="295">
        <f>SUMIF('7.  Persistence Report'!$D$134:$D$143,$B63,'7.  Persistence Report'!Y$134:Y$143)</f>
        <v>21</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v>0</v>
      </c>
      <c r="E66" s="295">
        <f>SUMIF('7.  Persistence Report'!$D$121:$D$132,$B66,'7.  Persistence Report'!AV$121:AV$132)</f>
        <v>0</v>
      </c>
      <c r="F66" s="295">
        <f>SUMIF('7.  Persistence Report'!$D$121:$D$132,$B66,'7.  Persistence Report'!AW$121:AW$132)</f>
        <v>0</v>
      </c>
      <c r="G66" s="295">
        <f>SUMIF('7.  Persistence Report'!$D$121:$D$132,$B66,'7.  Persistence Report'!AX$121:AX$132)</f>
        <v>0</v>
      </c>
      <c r="H66" s="295">
        <f>SUMIF('7.  Persistence Report'!$D$121:$D$132,$B66,'7.  Persistence Report'!AY$121:AY$132)</f>
        <v>0</v>
      </c>
      <c r="I66" s="295">
        <f>SUMIF('7.  Persistence Report'!$D$121:$D$132,$B66,'7.  Persistence Report'!AZ$121:AZ$132)</f>
        <v>0</v>
      </c>
      <c r="J66" s="295">
        <f>SUMIF('7.  Persistence Report'!$D$121:$D$132,$B66,'7.  Persistence Report'!BA$121:BA$132)</f>
        <v>0</v>
      </c>
      <c r="K66" s="295">
        <f>SUMIF('7.  Persistence Report'!$D$121:$D$132,$B66,'7.  Persistence Report'!BB$121:BB$132)</f>
        <v>0</v>
      </c>
      <c r="L66" s="295">
        <f>SUMIF('7.  Persistence Report'!$D$121:$D$132,$B66,'7.  Persistence Report'!BC$121:BC$132)</f>
        <v>0</v>
      </c>
      <c r="M66" s="295">
        <f>SUMIF('7.  Persistence Report'!$D$121:$D$132,$B66,'7.  Persistence Report'!BD$121:BD$132)</f>
        <v>0</v>
      </c>
      <c r="N66" s="295">
        <v>3</v>
      </c>
      <c r="O66" s="295">
        <v>0</v>
      </c>
      <c r="P66" s="295">
        <f>SUMIF('7.  Persistence Report'!$D$121:$D$132,$B66,'7.  Persistence Report'!Q$121:Q$132)</f>
        <v>0</v>
      </c>
      <c r="Q66" s="295">
        <f>SUMIF('7.  Persistence Report'!$D$121:$D$132,$B66,'7.  Persistence Report'!R$121:R$132)</f>
        <v>0</v>
      </c>
      <c r="R66" s="295">
        <f>SUMIF('7.  Persistence Report'!$D$121:$D$132,$B66,'7.  Persistence Report'!S$121:S$132)</f>
        <v>0</v>
      </c>
      <c r="S66" s="295">
        <f>SUMIF('7.  Persistence Report'!$D$121:$D$132,$B66,'7.  Persistence Report'!T$121:T$132)</f>
        <v>0</v>
      </c>
      <c r="T66" s="295">
        <f>SUMIF('7.  Persistence Report'!$D$121:$D$132,$B66,'7.  Persistence Report'!U$121:U$132)</f>
        <v>0</v>
      </c>
      <c r="U66" s="295">
        <f>SUMIF('7.  Persistence Report'!$D$121:$D$132,$B66,'7.  Persistence Report'!V$121:V$132)</f>
        <v>0</v>
      </c>
      <c r="V66" s="295">
        <f>SUMIF('7.  Persistence Report'!$D$121:$D$132,$B66,'7.  Persistence Report'!W$121:W$132)</f>
        <v>0</v>
      </c>
      <c r="W66" s="295">
        <f>SUMIF('7.  Persistence Report'!$D$121:$D$132,$B66,'7.  Persistence Report'!X$121:X$132)</f>
        <v>0</v>
      </c>
      <c r="X66" s="295">
        <f>SUMIF('7.  Persistence Report'!$D$121:$D$132,$B66,'7.  Persistence Report'!Y$121:Y$132)</f>
        <v>0</v>
      </c>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v>0</v>
      </c>
      <c r="E67" s="295">
        <f>SUMIF('7.  Persistence Report'!$D$134:$D$143,$B66,'7.  Persistence Report'!AV$134:AV$143)</f>
        <v>0</v>
      </c>
      <c r="F67" s="295">
        <f>SUMIF('7.  Persistence Report'!$D$134:$D$143,$B66,'7.  Persistence Report'!AW$134:AW$143)</f>
        <v>0</v>
      </c>
      <c r="G67" s="295">
        <f>SUMIF('7.  Persistence Report'!$D$134:$D$143,$B66,'7.  Persistence Report'!AX$134:AX$143)</f>
        <v>0</v>
      </c>
      <c r="H67" s="295">
        <f>SUMIF('7.  Persistence Report'!$D$134:$D$143,$B66,'7.  Persistence Report'!AY$134:AY$143)</f>
        <v>0</v>
      </c>
      <c r="I67" s="295">
        <f>SUMIF('7.  Persistence Report'!$D$134:$D$143,$B66,'7.  Persistence Report'!AZ$134:AZ$143)</f>
        <v>0</v>
      </c>
      <c r="J67" s="295">
        <f>SUMIF('7.  Persistence Report'!$D$134:$D$143,$B66,'7.  Persistence Report'!BA$134:BA$143)</f>
        <v>0</v>
      </c>
      <c r="K67" s="295">
        <f>SUMIF('7.  Persistence Report'!$D$134:$D$143,$B66,'7.  Persistence Report'!BB$134:BB$143)</f>
        <v>0</v>
      </c>
      <c r="L67" s="295">
        <f>SUMIF('7.  Persistence Report'!$D$134:$D$143,$B66,'7.  Persistence Report'!BC$134:BC$143)</f>
        <v>0</v>
      </c>
      <c r="M67" s="295">
        <f>SUMIF('7.  Persistence Report'!$D$134:$D$143,$B66,'7.  Persistence Report'!BD$134:BD$143)</f>
        <v>0</v>
      </c>
      <c r="N67" s="295">
        <f>N66</f>
        <v>3</v>
      </c>
      <c r="O67" s="295">
        <v>0</v>
      </c>
      <c r="P67" s="295">
        <f>SUMIF('7.  Persistence Report'!$D$134:$D$143,$B66,'7.  Persistence Report'!Q$134:Q$143)</f>
        <v>0</v>
      </c>
      <c r="Q67" s="295">
        <f>SUMIF('7.  Persistence Report'!$D$134:$D$143,$B66,'7.  Persistence Report'!R$134:R$143)</f>
        <v>0</v>
      </c>
      <c r="R67" s="295">
        <f>SUMIF('7.  Persistence Report'!$D$134:$D$143,$B66,'7.  Persistence Report'!S$134:S$143)</f>
        <v>0</v>
      </c>
      <c r="S67" s="295">
        <f>SUMIF('7.  Persistence Report'!$D$134:$D$143,$B66,'7.  Persistence Report'!T$134:T$143)</f>
        <v>0</v>
      </c>
      <c r="T67" s="295">
        <f>SUMIF('7.  Persistence Report'!$D$134:$D$143,$B66,'7.  Persistence Report'!U$134:U$143)</f>
        <v>0</v>
      </c>
      <c r="U67" s="295">
        <f>SUMIF('7.  Persistence Report'!$D$134:$D$143,$B66,'7.  Persistence Report'!V$134:V$143)</f>
        <v>0</v>
      </c>
      <c r="V67" s="295">
        <f>SUMIF('7.  Persistence Report'!$D$134:$D$143,$B66,'7.  Persistence Report'!W$134:W$143)</f>
        <v>0</v>
      </c>
      <c r="W67" s="295">
        <f>SUMIF('7.  Persistence Report'!$D$134:$D$143,$B66,'7.  Persistence Report'!X$134:X$143)</f>
        <v>0</v>
      </c>
      <c r="X67" s="295">
        <f>SUMIF('7.  Persistence Report'!$D$134:$D$143,$B66,'7.  Persistence Report'!Y$134:Y$143)</f>
        <v>0</v>
      </c>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v>42147864</v>
      </c>
      <c r="E70" s="295">
        <f>SUMIF('7.  Persistence Report'!$D$121:$D$132,$B70,'7.  Persistence Report'!AV$121:AV$132)</f>
        <v>42147864</v>
      </c>
      <c r="F70" s="295">
        <f>SUMIF('7.  Persistence Report'!$D$121:$D$132,$B70,'7.  Persistence Report'!AW$121:AW$132)</f>
        <v>42147864</v>
      </c>
      <c r="G70" s="295">
        <f>SUMIF('7.  Persistence Report'!$D$121:$D$132,$B70,'7.  Persistence Report'!AX$121:AX$132)</f>
        <v>42147864</v>
      </c>
      <c r="H70" s="295">
        <f>SUMIF('7.  Persistence Report'!$D$121:$D$132,$B70,'7.  Persistence Report'!AY$121:AY$132)</f>
        <v>42147864</v>
      </c>
      <c r="I70" s="295">
        <f>SUMIF('7.  Persistence Report'!$D$121:$D$132,$B70,'7.  Persistence Report'!AZ$121:AZ$132)</f>
        <v>42147864</v>
      </c>
      <c r="J70" s="295">
        <f>SUMIF('7.  Persistence Report'!$D$121:$D$132,$B70,'7.  Persistence Report'!BA$121:BA$132)</f>
        <v>42147864</v>
      </c>
      <c r="K70" s="295">
        <f>SUMIF('7.  Persistence Report'!$D$121:$D$132,$B70,'7.  Persistence Report'!BB$121:BB$132)</f>
        <v>42147864</v>
      </c>
      <c r="L70" s="295">
        <f>SUMIF('7.  Persistence Report'!$D$121:$D$132,$B70,'7.  Persistence Report'!BC$121:BC$132)</f>
        <v>42147864</v>
      </c>
      <c r="M70" s="295">
        <f>SUMIF('7.  Persistence Report'!$D$121:$D$132,$B70,'7.  Persistence Report'!BD$121:BD$132)</f>
        <v>42147864</v>
      </c>
      <c r="N70" s="295">
        <v>12</v>
      </c>
      <c r="O70" s="295">
        <v>4811</v>
      </c>
      <c r="P70" s="295">
        <f>SUMIF('7.  Persistence Report'!$D$121:$D$132,$B70,'7.  Persistence Report'!Q$121:Q$132)</f>
        <v>4811</v>
      </c>
      <c r="Q70" s="295">
        <f>SUMIF('7.  Persistence Report'!$D$121:$D$132,$B70,'7.  Persistence Report'!R$121:R$132)</f>
        <v>4811</v>
      </c>
      <c r="R70" s="295">
        <f>SUMIF('7.  Persistence Report'!$D$121:$D$132,$B70,'7.  Persistence Report'!S$121:S$132)</f>
        <v>4811</v>
      </c>
      <c r="S70" s="295">
        <f>SUMIF('7.  Persistence Report'!$D$121:$D$132,$B70,'7.  Persistence Report'!T$121:T$132)</f>
        <v>4811</v>
      </c>
      <c r="T70" s="295">
        <f>SUMIF('7.  Persistence Report'!$D$121:$D$132,$B70,'7.  Persistence Report'!U$121:U$132)</f>
        <v>4811</v>
      </c>
      <c r="U70" s="295">
        <f>SUMIF('7.  Persistence Report'!$D$121:$D$132,$B70,'7.  Persistence Report'!V$121:V$132)</f>
        <v>4811</v>
      </c>
      <c r="V70" s="295">
        <f>SUMIF('7.  Persistence Report'!$D$121:$D$132,$B70,'7.  Persistence Report'!W$121:W$132)</f>
        <v>4811</v>
      </c>
      <c r="W70" s="295">
        <f>SUMIF('7.  Persistence Report'!$D$121:$D$132,$B70,'7.  Persistence Report'!X$121:X$132)</f>
        <v>4811</v>
      </c>
      <c r="X70" s="295">
        <f>SUMIF('7.  Persistence Report'!$D$121:$D$132,$B70,'7.  Persistence Report'!Y$121:Y$132)</f>
        <v>4811</v>
      </c>
      <c r="Y70" s="426"/>
      <c r="Z70" s="410"/>
      <c r="AA70" s="410"/>
      <c r="AB70" s="410"/>
      <c r="AC70" s="410">
        <v>1</v>
      </c>
      <c r="AD70" s="410"/>
      <c r="AE70" s="410"/>
      <c r="AF70" s="415"/>
      <c r="AG70" s="415"/>
      <c r="AH70" s="415"/>
      <c r="AI70" s="415"/>
      <c r="AJ70" s="415"/>
      <c r="AK70" s="415"/>
      <c r="AL70" s="415"/>
      <c r="AM70" s="296">
        <f>SUM(Y70:AL70)</f>
        <v>1</v>
      </c>
    </row>
    <row r="71" spans="1:39" outlineLevel="1">
      <c r="B71" s="294" t="s">
        <v>267</v>
      </c>
      <c r="C71" s="291" t="s">
        <v>163</v>
      </c>
      <c r="D71" s="295">
        <v>0</v>
      </c>
      <c r="E71" s="295">
        <f>SUMIF('7.  Persistence Report'!$D$134:$D$143,$B70,'7.  Persistence Report'!AV$134:AV$143)</f>
        <v>0</v>
      </c>
      <c r="F71" s="295">
        <f>SUMIF('7.  Persistence Report'!$D$134:$D$143,$B70,'7.  Persistence Report'!AW$134:AW$143)</f>
        <v>0</v>
      </c>
      <c r="G71" s="295">
        <f>SUMIF('7.  Persistence Report'!$D$134:$D$143,$B70,'7.  Persistence Report'!AX$134:AX$143)</f>
        <v>0</v>
      </c>
      <c r="H71" s="295">
        <f>SUMIF('7.  Persistence Report'!$D$134:$D$143,$B70,'7.  Persistence Report'!AY$134:AY$143)</f>
        <v>0</v>
      </c>
      <c r="I71" s="295">
        <f>SUMIF('7.  Persistence Report'!$D$134:$D$143,$B70,'7.  Persistence Report'!AZ$134:AZ$143)</f>
        <v>0</v>
      </c>
      <c r="J71" s="295">
        <f>SUMIF('7.  Persistence Report'!$D$134:$D$143,$B70,'7.  Persistence Report'!BA$134:BA$143)</f>
        <v>0</v>
      </c>
      <c r="K71" s="295">
        <f>SUMIF('7.  Persistence Report'!$D$134:$D$143,$B70,'7.  Persistence Report'!BB$134:BB$143)</f>
        <v>0</v>
      </c>
      <c r="L71" s="295">
        <f>SUMIF('7.  Persistence Report'!$D$134:$D$143,$B70,'7.  Persistence Report'!BC$134:BC$143)</f>
        <v>0</v>
      </c>
      <c r="M71" s="295">
        <f>SUMIF('7.  Persistence Report'!$D$134:$D$143,$B70,'7.  Persistence Report'!BD$134:BD$143)</f>
        <v>0</v>
      </c>
      <c r="N71" s="295">
        <f>N70</f>
        <v>12</v>
      </c>
      <c r="O71" s="295">
        <v>0</v>
      </c>
      <c r="P71" s="295">
        <f>SUMIF('7.  Persistence Report'!$D$134:$D$143,$B70,'7.  Persistence Report'!Q$134:Q$143)</f>
        <v>0</v>
      </c>
      <c r="Q71" s="295">
        <f>SUMIF('7.  Persistence Report'!$D$134:$D$143,$B70,'7.  Persistence Report'!R$134:R$143)</f>
        <v>0</v>
      </c>
      <c r="R71" s="295">
        <f>SUMIF('7.  Persistence Report'!$D$134:$D$143,$B70,'7.  Persistence Report'!S$134:S$143)</f>
        <v>0</v>
      </c>
      <c r="S71" s="295">
        <f>SUMIF('7.  Persistence Report'!$D$134:$D$143,$B70,'7.  Persistence Report'!T$134:T$143)</f>
        <v>0</v>
      </c>
      <c r="T71" s="295">
        <f>SUMIF('7.  Persistence Report'!$D$134:$D$143,$B70,'7.  Persistence Report'!U$134:U$143)</f>
        <v>0</v>
      </c>
      <c r="U71" s="295">
        <f>SUMIF('7.  Persistence Report'!$D$134:$D$143,$B70,'7.  Persistence Report'!V$134:V$143)</f>
        <v>0</v>
      </c>
      <c r="V71" s="295">
        <f>SUMIF('7.  Persistence Report'!$D$134:$D$143,$B70,'7.  Persistence Report'!W$134:W$143)</f>
        <v>0</v>
      </c>
      <c r="W71" s="295">
        <f>SUMIF('7.  Persistence Report'!$D$134:$D$143,$B70,'7.  Persistence Report'!X$134:X$143)</f>
        <v>0</v>
      </c>
      <c r="X71" s="295">
        <f>SUMIF('7.  Persistence Report'!$D$134:$D$143,$B70,'7.  Persistence Report'!Y$134:Y$143)</f>
        <v>0</v>
      </c>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v>0</v>
      </c>
      <c r="E73" s="295">
        <f>SUMIF('7.  Persistence Report'!$D$121:$D$132,$B73,'7.  Persistence Report'!AV$121:AV$132)</f>
        <v>0</v>
      </c>
      <c r="F73" s="295">
        <f>SUMIF('7.  Persistence Report'!$D$121:$D$132,$B73,'7.  Persistence Report'!AW$121:AW$132)</f>
        <v>0</v>
      </c>
      <c r="G73" s="295">
        <f>SUMIF('7.  Persistence Report'!$D$121:$D$132,$B73,'7.  Persistence Report'!AX$121:AX$132)</f>
        <v>0</v>
      </c>
      <c r="H73" s="295">
        <f>SUMIF('7.  Persistence Report'!$D$121:$D$132,$B73,'7.  Persistence Report'!AY$121:AY$132)</f>
        <v>0</v>
      </c>
      <c r="I73" s="295">
        <f>SUMIF('7.  Persistence Report'!$D$121:$D$132,$B73,'7.  Persistence Report'!AZ$121:AZ$132)</f>
        <v>0</v>
      </c>
      <c r="J73" s="295">
        <f>SUMIF('7.  Persistence Report'!$D$121:$D$132,$B73,'7.  Persistence Report'!BA$121:BA$132)</f>
        <v>0</v>
      </c>
      <c r="K73" s="295">
        <f>SUMIF('7.  Persistence Report'!$D$121:$D$132,$B73,'7.  Persistence Report'!BB$121:BB$132)</f>
        <v>0</v>
      </c>
      <c r="L73" s="295">
        <f>SUMIF('7.  Persistence Report'!$D$121:$D$132,$B73,'7.  Persistence Report'!BC$121:BC$132)</f>
        <v>0</v>
      </c>
      <c r="M73" s="295">
        <f>SUMIF('7.  Persistence Report'!$D$121:$D$132,$B73,'7.  Persistence Report'!BD$121:BD$132)</f>
        <v>0</v>
      </c>
      <c r="N73" s="295">
        <v>12</v>
      </c>
      <c r="O73" s="295">
        <v>0</v>
      </c>
      <c r="P73" s="295">
        <f>SUMIF('7.  Persistence Report'!$D$121:$D$132,$B73,'7.  Persistence Report'!Q$121:Q$132)</f>
        <v>0</v>
      </c>
      <c r="Q73" s="295">
        <f>SUMIF('7.  Persistence Report'!$D$121:$D$132,$B73,'7.  Persistence Report'!R$121:R$132)</f>
        <v>0</v>
      </c>
      <c r="R73" s="295">
        <f>SUMIF('7.  Persistence Report'!$D$121:$D$132,$B73,'7.  Persistence Report'!S$121:S$132)</f>
        <v>0</v>
      </c>
      <c r="S73" s="295">
        <f>SUMIF('7.  Persistence Report'!$D$121:$D$132,$B73,'7.  Persistence Report'!T$121:T$132)</f>
        <v>0</v>
      </c>
      <c r="T73" s="295">
        <f>SUMIF('7.  Persistence Report'!$D$121:$D$132,$B73,'7.  Persistence Report'!U$121:U$132)</f>
        <v>0</v>
      </c>
      <c r="U73" s="295">
        <f>SUMIF('7.  Persistence Report'!$D$121:$D$132,$B73,'7.  Persistence Report'!V$121:V$132)</f>
        <v>0</v>
      </c>
      <c r="V73" s="295">
        <f>SUMIF('7.  Persistence Report'!$D$121:$D$132,$B73,'7.  Persistence Report'!W$121:W$132)</f>
        <v>0</v>
      </c>
      <c r="W73" s="295">
        <f>SUMIF('7.  Persistence Report'!$D$121:$D$132,$B73,'7.  Persistence Report'!X$121:X$132)</f>
        <v>0</v>
      </c>
      <c r="X73" s="295">
        <f>SUMIF('7.  Persistence Report'!$D$121:$D$132,$B73,'7.  Persistence Report'!Y$121:Y$132)</f>
        <v>0</v>
      </c>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v>0</v>
      </c>
      <c r="E74" s="295">
        <f>SUMIF('7.  Persistence Report'!$D$134:$D$143,$B73,'7.  Persistence Report'!AV$134:AV$143)</f>
        <v>0</v>
      </c>
      <c r="F74" s="295">
        <f>SUMIF('7.  Persistence Report'!$D$134:$D$143,$B73,'7.  Persistence Report'!AW$134:AW$143)</f>
        <v>0</v>
      </c>
      <c r="G74" s="295">
        <f>SUMIF('7.  Persistence Report'!$D$134:$D$143,$B73,'7.  Persistence Report'!AX$134:AX$143)</f>
        <v>0</v>
      </c>
      <c r="H74" s="295">
        <f>SUMIF('7.  Persistence Report'!$D$134:$D$143,$B73,'7.  Persistence Report'!AY$134:AY$143)</f>
        <v>0</v>
      </c>
      <c r="I74" s="295">
        <f>SUMIF('7.  Persistence Report'!$D$134:$D$143,$B73,'7.  Persistence Report'!AZ$134:AZ$143)</f>
        <v>0</v>
      </c>
      <c r="J74" s="295">
        <f>SUMIF('7.  Persistence Report'!$D$134:$D$143,$B73,'7.  Persistence Report'!BA$134:BA$143)</f>
        <v>0</v>
      </c>
      <c r="K74" s="295">
        <f>SUMIF('7.  Persistence Report'!$D$134:$D$143,$B73,'7.  Persistence Report'!BB$134:BB$143)</f>
        <v>0</v>
      </c>
      <c r="L74" s="295">
        <f>SUMIF('7.  Persistence Report'!$D$134:$D$143,$B73,'7.  Persistence Report'!BC$134:BC$143)</f>
        <v>0</v>
      </c>
      <c r="M74" s="295">
        <f>SUMIF('7.  Persistence Report'!$D$134:$D$143,$B73,'7.  Persistence Report'!BD$134:BD$143)</f>
        <v>0</v>
      </c>
      <c r="N74" s="295">
        <f>N73</f>
        <v>12</v>
      </c>
      <c r="O74" s="295">
        <v>0</v>
      </c>
      <c r="P74" s="295">
        <f>SUMIF('7.  Persistence Report'!$D$134:$D$143,$B73,'7.  Persistence Report'!Q$134:Q$143)</f>
        <v>0</v>
      </c>
      <c r="Q74" s="295">
        <f>SUMIF('7.  Persistence Report'!$D$134:$D$143,$B73,'7.  Persistence Report'!R$134:R$143)</f>
        <v>0</v>
      </c>
      <c r="R74" s="295">
        <f>SUMIF('7.  Persistence Report'!$D$134:$D$143,$B73,'7.  Persistence Report'!S$134:S$143)</f>
        <v>0</v>
      </c>
      <c r="S74" s="295">
        <f>SUMIF('7.  Persistence Report'!$D$134:$D$143,$B73,'7.  Persistence Report'!T$134:T$143)</f>
        <v>0</v>
      </c>
      <c r="T74" s="295">
        <f>SUMIF('7.  Persistence Report'!$D$134:$D$143,$B73,'7.  Persistence Report'!U$134:U$143)</f>
        <v>0</v>
      </c>
      <c r="U74" s="295">
        <f>SUMIF('7.  Persistence Report'!$D$134:$D$143,$B73,'7.  Persistence Report'!V$134:V$143)</f>
        <v>0</v>
      </c>
      <c r="V74" s="295">
        <f>SUMIF('7.  Persistence Report'!$D$134:$D$143,$B73,'7.  Persistence Report'!W$134:W$143)</f>
        <v>0</v>
      </c>
      <c r="W74" s="295">
        <f>SUMIF('7.  Persistence Report'!$D$134:$D$143,$B73,'7.  Persistence Report'!X$134:X$143)</f>
        <v>0</v>
      </c>
      <c r="X74" s="295">
        <f>SUMIF('7.  Persistence Report'!$D$134:$D$143,$B73,'7.  Persistence Report'!Y$134:Y$143)</f>
        <v>0</v>
      </c>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17239</v>
      </c>
      <c r="E76" s="295">
        <f>SUMIF('7.  Persistence Report'!$D$121:$D$132,$B76,'7.  Persistence Report'!AV$121:AV$132)</f>
        <v>17239</v>
      </c>
      <c r="F76" s="295">
        <f>SUMIF('7.  Persistence Report'!$D$121:$D$132,$B76,'7.  Persistence Report'!AW$121:AW$132)</f>
        <v>17239</v>
      </c>
      <c r="G76" s="295">
        <f>SUMIF('7.  Persistence Report'!$D$121:$D$132,$B76,'7.  Persistence Report'!AX$121:AX$132)</f>
        <v>17239</v>
      </c>
      <c r="H76" s="295">
        <f>SUMIF('7.  Persistence Report'!$D$121:$D$132,$B76,'7.  Persistence Report'!AY$121:AY$132)</f>
        <v>17239</v>
      </c>
      <c r="I76" s="295">
        <f>SUMIF('7.  Persistence Report'!$D$121:$D$132,$B76,'7.  Persistence Report'!AZ$121:AZ$132)</f>
        <v>17239</v>
      </c>
      <c r="J76" s="295">
        <f>SUMIF('7.  Persistence Report'!$D$121:$D$132,$B76,'7.  Persistence Report'!BA$121:BA$132)</f>
        <v>17239</v>
      </c>
      <c r="K76" s="295">
        <f>SUMIF('7.  Persistence Report'!$D$121:$D$132,$B76,'7.  Persistence Report'!BB$121:BB$132)</f>
        <v>17239</v>
      </c>
      <c r="L76" s="295">
        <f>SUMIF('7.  Persistence Report'!$D$121:$D$132,$B76,'7.  Persistence Report'!BC$121:BC$132)</f>
        <v>17239</v>
      </c>
      <c r="M76" s="295">
        <f>SUMIF('7.  Persistence Report'!$D$121:$D$132,$B76,'7.  Persistence Report'!BD$121:BD$132)</f>
        <v>17239</v>
      </c>
      <c r="N76" s="295">
        <v>12</v>
      </c>
      <c r="O76" s="295">
        <v>5</v>
      </c>
      <c r="P76" s="295">
        <f>SUMIF('7.  Persistence Report'!$D$121:$D$132,$B76,'7.  Persistence Report'!Q$121:Q$132)</f>
        <v>5</v>
      </c>
      <c r="Q76" s="295">
        <f>SUMIF('7.  Persistence Report'!$D$121:$D$132,$B76,'7.  Persistence Report'!R$121:R$132)</f>
        <v>5</v>
      </c>
      <c r="R76" s="295">
        <f>SUMIF('7.  Persistence Report'!$D$121:$D$132,$B76,'7.  Persistence Report'!S$121:S$132)</f>
        <v>5</v>
      </c>
      <c r="S76" s="295">
        <f>SUMIF('7.  Persistence Report'!$D$121:$D$132,$B76,'7.  Persistence Report'!T$121:T$132)</f>
        <v>5</v>
      </c>
      <c r="T76" s="295">
        <f>SUMIF('7.  Persistence Report'!$D$121:$D$132,$B76,'7.  Persistence Report'!U$121:U$132)</f>
        <v>5</v>
      </c>
      <c r="U76" s="295">
        <f>SUMIF('7.  Persistence Report'!$D$121:$D$132,$B76,'7.  Persistence Report'!V$121:V$132)</f>
        <v>5</v>
      </c>
      <c r="V76" s="295">
        <f>SUMIF('7.  Persistence Report'!$D$121:$D$132,$B76,'7.  Persistence Report'!W$121:W$132)</f>
        <v>5</v>
      </c>
      <c r="W76" s="295">
        <f>SUMIF('7.  Persistence Report'!$D$121:$D$132,$B76,'7.  Persistence Report'!X$121:X$132)</f>
        <v>5</v>
      </c>
      <c r="X76" s="295">
        <f>SUMIF('7.  Persistence Report'!$D$121:$D$132,$B76,'7.  Persistence Report'!Y$121:Y$132)</f>
        <v>5</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v>0</v>
      </c>
      <c r="E77" s="295">
        <f>SUMIF('7.  Persistence Report'!$D$134:$D$143,$B76,'7.  Persistence Report'!AV$134:AV$143)</f>
        <v>0</v>
      </c>
      <c r="F77" s="295">
        <f>SUMIF('7.  Persistence Report'!$D$134:$D$143,$B76,'7.  Persistence Report'!AW$134:AW$143)</f>
        <v>0</v>
      </c>
      <c r="G77" s="295">
        <f>SUMIF('7.  Persistence Report'!$D$134:$D$143,$B76,'7.  Persistence Report'!AX$134:AX$143)</f>
        <v>0</v>
      </c>
      <c r="H77" s="295">
        <f>SUMIF('7.  Persistence Report'!$D$134:$D$143,$B76,'7.  Persistence Report'!AY$134:AY$143)</f>
        <v>0</v>
      </c>
      <c r="I77" s="295">
        <f>SUMIF('7.  Persistence Report'!$D$134:$D$143,$B76,'7.  Persistence Report'!AZ$134:AZ$143)</f>
        <v>0</v>
      </c>
      <c r="J77" s="295">
        <f>SUMIF('7.  Persistence Report'!$D$134:$D$143,$B76,'7.  Persistence Report'!BA$134:BA$143)</f>
        <v>0</v>
      </c>
      <c r="K77" s="295">
        <f>SUMIF('7.  Persistence Report'!$D$134:$D$143,$B76,'7.  Persistence Report'!BB$134:BB$143)</f>
        <v>0</v>
      </c>
      <c r="L77" s="295">
        <f>SUMIF('7.  Persistence Report'!$D$134:$D$143,$B76,'7.  Persistence Report'!BC$134:BC$143)</f>
        <v>0</v>
      </c>
      <c r="M77" s="295">
        <f>SUMIF('7.  Persistence Report'!$D$134:$D$143,$B76,'7.  Persistence Report'!BD$134:BD$143)</f>
        <v>0</v>
      </c>
      <c r="N77" s="295">
        <f>N76</f>
        <v>12</v>
      </c>
      <c r="O77" s="295">
        <v>0</v>
      </c>
      <c r="P77" s="295">
        <f>SUMIF('7.  Persistence Report'!$D$134:$D$143,$B76,'7.  Persistence Report'!Q$134:Q$143)</f>
        <v>0</v>
      </c>
      <c r="Q77" s="295">
        <f>SUMIF('7.  Persistence Report'!$D$134:$D$143,$B76,'7.  Persistence Report'!R$134:R$143)</f>
        <v>0</v>
      </c>
      <c r="R77" s="295">
        <f>SUMIF('7.  Persistence Report'!$D$134:$D$143,$B76,'7.  Persistence Report'!S$134:S$143)</f>
        <v>0</v>
      </c>
      <c r="S77" s="295">
        <f>SUMIF('7.  Persistence Report'!$D$134:$D$143,$B76,'7.  Persistence Report'!T$134:T$143)</f>
        <v>0</v>
      </c>
      <c r="T77" s="295">
        <f>SUMIF('7.  Persistence Report'!$D$134:$D$143,$B76,'7.  Persistence Report'!U$134:U$143)</f>
        <v>0</v>
      </c>
      <c r="U77" s="295">
        <f>SUMIF('7.  Persistence Report'!$D$134:$D$143,$B76,'7.  Persistence Report'!V$134:V$143)</f>
        <v>0</v>
      </c>
      <c r="V77" s="295">
        <f>SUMIF('7.  Persistence Report'!$D$134:$D$143,$B76,'7.  Persistence Report'!W$134:W$143)</f>
        <v>0</v>
      </c>
      <c r="W77" s="295">
        <f>SUMIF('7.  Persistence Report'!$D$134:$D$143,$B76,'7.  Persistence Report'!X$134:X$143)</f>
        <v>0</v>
      </c>
      <c r="X77" s="295">
        <f>SUMIF('7.  Persistence Report'!$D$134:$D$143,$B76,'7.  Persistence Report'!Y$134:Y$143)</f>
        <v>0</v>
      </c>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526869</v>
      </c>
      <c r="E80" s="295">
        <f>SUMIF('7.  Persistence Report'!$D$121:$D$132,$B80,'7.  Persistence Report'!AV$121:AV$132)</f>
        <v>414753</v>
      </c>
      <c r="F80" s="295">
        <f>SUMIF('7.  Persistence Report'!$D$121:$D$132,$B80,'7.  Persistence Report'!AW$121:AW$132)</f>
        <v>393471</v>
      </c>
      <c r="G80" s="295">
        <f>SUMIF('7.  Persistence Report'!$D$121:$D$132,$B80,'7.  Persistence Report'!AX$121:AX$132)</f>
        <v>372886</v>
      </c>
      <c r="H80" s="295">
        <f>SUMIF('7.  Persistence Report'!$D$121:$D$132,$B80,'7.  Persistence Report'!AY$121:AY$132)</f>
        <v>372886</v>
      </c>
      <c r="I80" s="295">
        <f>SUMIF('7.  Persistence Report'!$D$121:$D$132,$B80,'7.  Persistence Report'!AZ$121:AZ$132)</f>
        <v>372886</v>
      </c>
      <c r="J80" s="295">
        <f>SUMIF('7.  Persistence Report'!$D$121:$D$132,$B80,'7.  Persistence Report'!BA$121:BA$132)</f>
        <v>372886</v>
      </c>
      <c r="K80" s="295">
        <f>SUMIF('7.  Persistence Report'!$D$121:$D$132,$B80,'7.  Persistence Report'!BB$121:BB$132)</f>
        <v>372886</v>
      </c>
      <c r="L80" s="295">
        <f>SUMIF('7.  Persistence Report'!$D$121:$D$132,$B80,'7.  Persistence Report'!BC$121:BC$132)</f>
        <v>205499</v>
      </c>
      <c r="M80" s="295">
        <f>SUMIF('7.  Persistence Report'!$D$121:$D$132,$B80,'7.  Persistence Report'!BD$121:BD$132)</f>
        <v>204696</v>
      </c>
      <c r="N80" s="295">
        <v>12</v>
      </c>
      <c r="O80" s="295">
        <v>43</v>
      </c>
      <c r="P80" s="295">
        <f>SUMIF('7.  Persistence Report'!$D$121:$D$132,$B80,'7.  Persistence Report'!Q$121:Q$132)</f>
        <v>37</v>
      </c>
      <c r="Q80" s="295">
        <f>SUMIF('7.  Persistence Report'!$D$121:$D$132,$B80,'7.  Persistence Report'!R$121:R$132)</f>
        <v>36</v>
      </c>
      <c r="R80" s="295">
        <f>SUMIF('7.  Persistence Report'!$D$121:$D$132,$B80,'7.  Persistence Report'!S$121:S$132)</f>
        <v>35</v>
      </c>
      <c r="S80" s="295">
        <f>SUMIF('7.  Persistence Report'!$D$121:$D$132,$B80,'7.  Persistence Report'!T$121:T$132)</f>
        <v>35</v>
      </c>
      <c r="T80" s="295">
        <f>SUMIF('7.  Persistence Report'!$D$121:$D$132,$B80,'7.  Persistence Report'!U$121:U$132)</f>
        <v>35</v>
      </c>
      <c r="U80" s="295">
        <f>SUMIF('7.  Persistence Report'!$D$121:$D$132,$B80,'7.  Persistence Report'!V$121:V$132)</f>
        <v>35</v>
      </c>
      <c r="V80" s="295">
        <f>SUMIF('7.  Persistence Report'!$D$121:$D$132,$B80,'7.  Persistence Report'!W$121:W$132)</f>
        <v>35</v>
      </c>
      <c r="W80" s="295">
        <f>SUMIF('7.  Persistence Report'!$D$121:$D$132,$B80,'7.  Persistence Report'!X$121:X$132)</f>
        <v>26</v>
      </c>
      <c r="X80" s="295">
        <f>SUMIF('7.  Persistence Report'!$D$121:$D$132,$B80,'7.  Persistence Report'!Y$121:Y$132)</f>
        <v>25</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v>0</v>
      </c>
      <c r="E81" s="295">
        <f>SUMIF('7.  Persistence Report'!$D$134:$D$143,$B80,'7.  Persistence Report'!AV$134:AV$143)</f>
        <v>0</v>
      </c>
      <c r="F81" s="295">
        <f>SUMIF('7.  Persistence Report'!$D$134:$D$143,$B80,'7.  Persistence Report'!AW$134:AW$143)</f>
        <v>0</v>
      </c>
      <c r="G81" s="295">
        <f>SUMIF('7.  Persistence Report'!$D$134:$D$143,$B80,'7.  Persistence Report'!AX$134:AX$143)</f>
        <v>0</v>
      </c>
      <c r="H81" s="295">
        <f>SUMIF('7.  Persistence Report'!$D$134:$D$143,$B80,'7.  Persistence Report'!AY$134:AY$143)</f>
        <v>0</v>
      </c>
      <c r="I81" s="295">
        <f>SUMIF('7.  Persistence Report'!$D$134:$D$143,$B80,'7.  Persistence Report'!AZ$134:AZ$143)</f>
        <v>0</v>
      </c>
      <c r="J81" s="295">
        <f>SUMIF('7.  Persistence Report'!$D$134:$D$143,$B80,'7.  Persistence Report'!BA$134:BA$143)</f>
        <v>0</v>
      </c>
      <c r="K81" s="295">
        <f>SUMIF('7.  Persistence Report'!$D$134:$D$143,$B80,'7.  Persistence Report'!BB$134:BB$143)</f>
        <v>0</v>
      </c>
      <c r="L81" s="295">
        <f>SUMIF('7.  Persistence Report'!$D$134:$D$143,$B80,'7.  Persistence Report'!BC$134:BC$143)</f>
        <v>0</v>
      </c>
      <c r="M81" s="295">
        <f>SUMIF('7.  Persistence Report'!$D$134:$D$143,$B80,'7.  Persistence Report'!BD$134:BD$143)</f>
        <v>0</v>
      </c>
      <c r="N81" s="295">
        <f>N80</f>
        <v>12</v>
      </c>
      <c r="O81" s="295">
        <v>0</v>
      </c>
      <c r="P81" s="295">
        <f>SUMIF('7.  Persistence Report'!$D$134:$D$143,$B80,'7.  Persistence Report'!Q$134:Q$143)</f>
        <v>0</v>
      </c>
      <c r="Q81" s="295">
        <f>SUMIF('7.  Persistence Report'!$D$134:$D$143,$B80,'7.  Persistence Report'!R$134:R$143)</f>
        <v>0</v>
      </c>
      <c r="R81" s="295">
        <f>SUMIF('7.  Persistence Report'!$D$134:$D$143,$B80,'7.  Persistence Report'!S$134:S$143)</f>
        <v>0</v>
      </c>
      <c r="S81" s="295">
        <f>SUMIF('7.  Persistence Report'!$D$134:$D$143,$B80,'7.  Persistence Report'!T$134:T$143)</f>
        <v>0</v>
      </c>
      <c r="T81" s="295">
        <f>SUMIF('7.  Persistence Report'!$D$134:$D$143,$B80,'7.  Persistence Report'!U$134:U$143)</f>
        <v>0</v>
      </c>
      <c r="U81" s="295">
        <f>SUMIF('7.  Persistence Report'!$D$134:$D$143,$B80,'7.  Persistence Report'!V$134:V$143)</f>
        <v>0</v>
      </c>
      <c r="V81" s="295">
        <f>SUMIF('7.  Persistence Report'!$D$134:$D$143,$B80,'7.  Persistence Report'!W$134:W$143)</f>
        <v>0</v>
      </c>
      <c r="W81" s="295">
        <f>SUMIF('7.  Persistence Report'!$D$134:$D$143,$B80,'7.  Persistence Report'!X$134:X$143)</f>
        <v>0</v>
      </c>
      <c r="X81" s="295">
        <f>SUMIF('7.  Persistence Report'!$D$134:$D$143,$B80,'7.  Persistence Report'!Y$134:Y$143)</f>
        <v>0</v>
      </c>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v>0</v>
      </c>
      <c r="E84" s="295">
        <f>SUMIF('7.  Persistence Report'!$D$121:$D$132,$B84,'7.  Persistence Report'!AV$121:AV$132)</f>
        <v>0</v>
      </c>
      <c r="F84" s="295">
        <f>SUMIF('7.  Persistence Report'!$D$121:$D$132,$B84,'7.  Persistence Report'!AW$121:AW$132)</f>
        <v>0</v>
      </c>
      <c r="G84" s="295">
        <f>SUMIF('7.  Persistence Report'!$D$121:$D$132,$B84,'7.  Persistence Report'!AX$121:AX$132)</f>
        <v>0</v>
      </c>
      <c r="H84" s="295">
        <f>SUMIF('7.  Persistence Report'!$D$121:$D$132,$B84,'7.  Persistence Report'!AY$121:AY$132)</f>
        <v>0</v>
      </c>
      <c r="I84" s="295">
        <f>SUMIF('7.  Persistence Report'!$D$121:$D$132,$B84,'7.  Persistence Report'!AZ$121:AZ$132)</f>
        <v>0</v>
      </c>
      <c r="J84" s="295">
        <f>SUMIF('7.  Persistence Report'!$D$121:$D$132,$B84,'7.  Persistence Report'!BA$121:BA$132)</f>
        <v>0</v>
      </c>
      <c r="K84" s="295">
        <f>SUMIF('7.  Persistence Report'!$D$121:$D$132,$B84,'7.  Persistence Report'!BB$121:BB$132)</f>
        <v>0</v>
      </c>
      <c r="L84" s="295">
        <f>SUMIF('7.  Persistence Report'!$D$121:$D$132,$B84,'7.  Persistence Report'!BC$121:BC$132)</f>
        <v>0</v>
      </c>
      <c r="M84" s="295">
        <f>SUMIF('7.  Persistence Report'!$D$121:$D$132,$B84,'7.  Persistence Report'!BD$121:BD$132)</f>
        <v>0</v>
      </c>
      <c r="N84" s="295">
        <v>0</v>
      </c>
      <c r="O84" s="295">
        <v>0</v>
      </c>
      <c r="P84" s="295">
        <f>SUMIF('7.  Persistence Report'!$D$121:$D$132,$B84,'7.  Persistence Report'!Q$121:Q$132)</f>
        <v>0</v>
      </c>
      <c r="Q84" s="295">
        <f>SUMIF('7.  Persistence Report'!$D$121:$D$132,$B84,'7.  Persistence Report'!R$121:R$132)</f>
        <v>0</v>
      </c>
      <c r="R84" s="295">
        <f>SUMIF('7.  Persistence Report'!$D$121:$D$132,$B84,'7.  Persistence Report'!S$121:S$132)</f>
        <v>0</v>
      </c>
      <c r="S84" s="295">
        <f>SUMIF('7.  Persistence Report'!$D$121:$D$132,$B84,'7.  Persistence Report'!T$121:T$132)</f>
        <v>0</v>
      </c>
      <c r="T84" s="295">
        <f>SUMIF('7.  Persistence Report'!$D$121:$D$132,$B84,'7.  Persistence Report'!U$121:U$132)</f>
        <v>0</v>
      </c>
      <c r="U84" s="295">
        <f>SUMIF('7.  Persistence Report'!$D$121:$D$132,$B84,'7.  Persistence Report'!V$121:V$132)</f>
        <v>0</v>
      </c>
      <c r="V84" s="295">
        <f>SUMIF('7.  Persistence Report'!$D$121:$D$132,$B84,'7.  Persistence Report'!W$121:W$132)</f>
        <v>0</v>
      </c>
      <c r="W84" s="295">
        <f>SUMIF('7.  Persistence Report'!$D$121:$D$132,$B84,'7.  Persistence Report'!X$121:X$132)</f>
        <v>0</v>
      </c>
      <c r="X84" s="295">
        <f>SUMIF('7.  Persistence Report'!$D$121:$D$132,$B84,'7.  Persistence Report'!Y$121:Y$132)</f>
        <v>0</v>
      </c>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v>0</v>
      </c>
      <c r="E85" s="295">
        <f>SUMIF('7.  Persistence Report'!$D$134:$D$143,$B84,'7.  Persistence Report'!AV$134:AV$143)</f>
        <v>0</v>
      </c>
      <c r="F85" s="295">
        <f>SUMIF('7.  Persistence Report'!$D$134:$D$143,$B84,'7.  Persistence Report'!AW$134:AW$143)</f>
        <v>0</v>
      </c>
      <c r="G85" s="295">
        <f>SUMIF('7.  Persistence Report'!$D$134:$D$143,$B84,'7.  Persistence Report'!AX$134:AX$143)</f>
        <v>0</v>
      </c>
      <c r="H85" s="295">
        <f>SUMIF('7.  Persistence Report'!$D$134:$D$143,$B84,'7.  Persistence Report'!AY$134:AY$143)</f>
        <v>0</v>
      </c>
      <c r="I85" s="295">
        <f>SUMIF('7.  Persistence Report'!$D$134:$D$143,$B84,'7.  Persistence Report'!AZ$134:AZ$143)</f>
        <v>0</v>
      </c>
      <c r="J85" s="295">
        <f>SUMIF('7.  Persistence Report'!$D$134:$D$143,$B84,'7.  Persistence Report'!BA$134:BA$143)</f>
        <v>0</v>
      </c>
      <c r="K85" s="295">
        <f>SUMIF('7.  Persistence Report'!$D$134:$D$143,$B84,'7.  Persistence Report'!BB$134:BB$143)</f>
        <v>0</v>
      </c>
      <c r="L85" s="295">
        <f>SUMIF('7.  Persistence Report'!$D$134:$D$143,$B84,'7.  Persistence Report'!BC$134:BC$143)</f>
        <v>0</v>
      </c>
      <c r="M85" s="295">
        <f>SUMIF('7.  Persistence Report'!$D$134:$D$143,$B84,'7.  Persistence Report'!BD$134:BD$143)</f>
        <v>0</v>
      </c>
      <c r="N85" s="295">
        <f>N84</f>
        <v>0</v>
      </c>
      <c r="O85" s="295">
        <v>0</v>
      </c>
      <c r="P85" s="295">
        <f>SUMIF('7.  Persistence Report'!$D$134:$D$143,$B84,'7.  Persistence Report'!Q$134:Q$143)</f>
        <v>0</v>
      </c>
      <c r="Q85" s="295">
        <f>SUMIF('7.  Persistence Report'!$D$134:$D$143,$B84,'7.  Persistence Report'!R$134:R$143)</f>
        <v>0</v>
      </c>
      <c r="R85" s="295">
        <f>SUMIF('7.  Persistence Report'!$D$134:$D$143,$B84,'7.  Persistence Report'!S$134:S$143)</f>
        <v>0</v>
      </c>
      <c r="S85" s="295">
        <f>SUMIF('7.  Persistence Report'!$D$134:$D$143,$B84,'7.  Persistence Report'!T$134:T$143)</f>
        <v>0</v>
      </c>
      <c r="T85" s="295">
        <f>SUMIF('7.  Persistence Report'!$D$134:$D$143,$B84,'7.  Persistence Report'!U$134:U$143)</f>
        <v>0</v>
      </c>
      <c r="U85" s="295">
        <f>SUMIF('7.  Persistence Report'!$D$134:$D$143,$B84,'7.  Persistence Report'!V$134:V$143)</f>
        <v>0</v>
      </c>
      <c r="V85" s="295">
        <f>SUMIF('7.  Persistence Report'!$D$134:$D$143,$B84,'7.  Persistence Report'!W$134:W$143)</f>
        <v>0</v>
      </c>
      <c r="W85" s="295">
        <f>SUMIF('7.  Persistence Report'!$D$134:$D$143,$B84,'7.  Persistence Report'!X$134:X$143)</f>
        <v>0</v>
      </c>
      <c r="X85" s="295">
        <f>SUMIF('7.  Persistence Report'!$D$134:$D$143,$B84,'7.  Persistence Report'!Y$134:Y$143)</f>
        <v>0</v>
      </c>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v>0</v>
      </c>
      <c r="E87" s="295">
        <f>SUMIF('7.  Persistence Report'!$D$121:$D$132,$B87,'7.  Persistence Report'!AV$121:AV$132)</f>
        <v>0</v>
      </c>
      <c r="F87" s="295">
        <f>SUMIF('7.  Persistence Report'!$D$121:$D$132,$B87,'7.  Persistence Report'!AW$121:AW$132)</f>
        <v>0</v>
      </c>
      <c r="G87" s="295">
        <f>SUMIF('7.  Persistence Report'!$D$121:$D$132,$B87,'7.  Persistence Report'!AX$121:AX$132)</f>
        <v>0</v>
      </c>
      <c r="H87" s="295">
        <f>SUMIF('7.  Persistence Report'!$D$121:$D$132,$B87,'7.  Persistence Report'!AY$121:AY$132)</f>
        <v>0</v>
      </c>
      <c r="I87" s="295">
        <f>SUMIF('7.  Persistence Report'!$D$121:$D$132,$B87,'7.  Persistence Report'!AZ$121:AZ$132)</f>
        <v>0</v>
      </c>
      <c r="J87" s="295">
        <f>SUMIF('7.  Persistence Report'!$D$121:$D$132,$B87,'7.  Persistence Report'!BA$121:BA$132)</f>
        <v>0</v>
      </c>
      <c r="K87" s="295">
        <f>SUMIF('7.  Persistence Report'!$D$121:$D$132,$B87,'7.  Persistence Report'!BB$121:BB$132)</f>
        <v>0</v>
      </c>
      <c r="L87" s="295">
        <f>SUMIF('7.  Persistence Report'!$D$121:$D$132,$B87,'7.  Persistence Report'!BC$121:BC$132)</f>
        <v>0</v>
      </c>
      <c r="M87" s="295">
        <f>SUMIF('7.  Persistence Report'!$D$121:$D$132,$B87,'7.  Persistence Report'!BD$121:BD$132)</f>
        <v>0</v>
      </c>
      <c r="N87" s="295">
        <v>0</v>
      </c>
      <c r="O87" s="295">
        <v>0</v>
      </c>
      <c r="P87" s="295">
        <f>SUMIF('7.  Persistence Report'!$D$121:$D$132,$B87,'7.  Persistence Report'!Q$121:Q$132)</f>
        <v>0</v>
      </c>
      <c r="Q87" s="295">
        <f>SUMIF('7.  Persistence Report'!$D$121:$D$132,$B87,'7.  Persistence Report'!R$121:R$132)</f>
        <v>0</v>
      </c>
      <c r="R87" s="295">
        <f>SUMIF('7.  Persistence Report'!$D$121:$D$132,$B87,'7.  Persistence Report'!S$121:S$132)</f>
        <v>0</v>
      </c>
      <c r="S87" s="295">
        <f>SUMIF('7.  Persistence Report'!$D$121:$D$132,$B87,'7.  Persistence Report'!T$121:T$132)</f>
        <v>0</v>
      </c>
      <c r="T87" s="295">
        <f>SUMIF('7.  Persistence Report'!$D$121:$D$132,$B87,'7.  Persistence Report'!U$121:U$132)</f>
        <v>0</v>
      </c>
      <c r="U87" s="295">
        <f>SUMIF('7.  Persistence Report'!$D$121:$D$132,$B87,'7.  Persistence Report'!V$121:V$132)</f>
        <v>0</v>
      </c>
      <c r="V87" s="295">
        <f>SUMIF('7.  Persistence Report'!$D$121:$D$132,$B87,'7.  Persistence Report'!W$121:W$132)</f>
        <v>0</v>
      </c>
      <c r="W87" s="295">
        <f>SUMIF('7.  Persistence Report'!$D$121:$D$132,$B87,'7.  Persistence Report'!X$121:X$132)</f>
        <v>0</v>
      </c>
      <c r="X87" s="295">
        <f>SUMIF('7.  Persistence Report'!$D$121:$D$132,$B87,'7.  Persistence Report'!Y$121:Y$132)</f>
        <v>0</v>
      </c>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v>0</v>
      </c>
      <c r="E88" s="295">
        <f>SUMIF('7.  Persistence Report'!$D$134:$D$143,$B87,'7.  Persistence Report'!AV$134:AV$143)</f>
        <v>0</v>
      </c>
      <c r="F88" s="295">
        <f>SUMIF('7.  Persistence Report'!$D$134:$D$143,$B87,'7.  Persistence Report'!AW$134:AW$143)</f>
        <v>0</v>
      </c>
      <c r="G88" s="295">
        <f>SUMIF('7.  Persistence Report'!$D$134:$D$143,$B87,'7.  Persistence Report'!AX$134:AX$143)</f>
        <v>0</v>
      </c>
      <c r="H88" s="295">
        <f>SUMIF('7.  Persistence Report'!$D$134:$D$143,$B87,'7.  Persistence Report'!AY$134:AY$143)</f>
        <v>0</v>
      </c>
      <c r="I88" s="295">
        <f>SUMIF('7.  Persistence Report'!$D$134:$D$143,$B87,'7.  Persistence Report'!AZ$134:AZ$143)</f>
        <v>0</v>
      </c>
      <c r="J88" s="295">
        <f>SUMIF('7.  Persistence Report'!$D$134:$D$143,$B87,'7.  Persistence Report'!BA$134:BA$143)</f>
        <v>0</v>
      </c>
      <c r="K88" s="295">
        <f>SUMIF('7.  Persistence Report'!$D$134:$D$143,$B87,'7.  Persistence Report'!BB$134:BB$143)</f>
        <v>0</v>
      </c>
      <c r="L88" s="295">
        <f>SUMIF('7.  Persistence Report'!$D$134:$D$143,$B87,'7.  Persistence Report'!BC$134:BC$143)</f>
        <v>0</v>
      </c>
      <c r="M88" s="295">
        <f>SUMIF('7.  Persistence Report'!$D$134:$D$143,$B87,'7.  Persistence Report'!BD$134:BD$143)</f>
        <v>0</v>
      </c>
      <c r="N88" s="295">
        <f>N87</f>
        <v>0</v>
      </c>
      <c r="O88" s="295">
        <v>0</v>
      </c>
      <c r="P88" s="295">
        <f>SUMIF('7.  Persistence Report'!$D$134:$D$143,$B87,'7.  Persistence Report'!Q$134:Q$143)</f>
        <v>0</v>
      </c>
      <c r="Q88" s="295">
        <f>SUMIF('7.  Persistence Report'!$D$134:$D$143,$B87,'7.  Persistence Report'!R$134:R$143)</f>
        <v>0</v>
      </c>
      <c r="R88" s="295">
        <f>SUMIF('7.  Persistence Report'!$D$134:$D$143,$B87,'7.  Persistence Report'!S$134:S$143)</f>
        <v>0</v>
      </c>
      <c r="S88" s="295">
        <f>SUMIF('7.  Persistence Report'!$D$134:$D$143,$B87,'7.  Persistence Report'!T$134:T$143)</f>
        <v>0</v>
      </c>
      <c r="T88" s="295">
        <f>SUMIF('7.  Persistence Report'!$D$134:$D$143,$B87,'7.  Persistence Report'!U$134:U$143)</f>
        <v>0</v>
      </c>
      <c r="U88" s="295">
        <f>SUMIF('7.  Persistence Report'!$D$134:$D$143,$B87,'7.  Persistence Report'!V$134:V$143)</f>
        <v>0</v>
      </c>
      <c r="V88" s="295">
        <f>SUMIF('7.  Persistence Report'!$D$134:$D$143,$B87,'7.  Persistence Report'!W$134:W$143)</f>
        <v>0</v>
      </c>
      <c r="W88" s="295">
        <f>SUMIF('7.  Persistence Report'!$D$134:$D$143,$B87,'7.  Persistence Report'!X$134:X$143)</f>
        <v>0</v>
      </c>
      <c r="X88" s="295">
        <f>SUMIF('7.  Persistence Report'!$D$134:$D$143,$B87,'7.  Persistence Report'!Y$134:Y$143)</f>
        <v>0</v>
      </c>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v>0</v>
      </c>
      <c r="E91" s="295">
        <f>SUMIF('7.  Persistence Report'!$D$121:$D$132,$B91,'7.  Persistence Report'!AV$121:AV$132)</f>
        <v>0</v>
      </c>
      <c r="F91" s="295">
        <f>SUMIF('7.  Persistence Report'!$D$121:$D$132,$B91,'7.  Persistence Report'!AW$121:AW$132)</f>
        <v>0</v>
      </c>
      <c r="G91" s="295">
        <f>SUMIF('7.  Persistence Report'!$D$121:$D$132,$B91,'7.  Persistence Report'!AX$121:AX$132)</f>
        <v>0</v>
      </c>
      <c r="H91" s="295">
        <f>SUMIF('7.  Persistence Report'!$D$121:$D$132,$B91,'7.  Persistence Report'!AY$121:AY$132)</f>
        <v>0</v>
      </c>
      <c r="I91" s="295">
        <f>SUMIF('7.  Persistence Report'!$D$121:$D$132,$B91,'7.  Persistence Report'!AZ$121:AZ$132)</f>
        <v>0</v>
      </c>
      <c r="J91" s="295">
        <f>SUMIF('7.  Persistence Report'!$D$121:$D$132,$B91,'7.  Persistence Report'!BA$121:BA$132)</f>
        <v>0</v>
      </c>
      <c r="K91" s="295">
        <f>SUMIF('7.  Persistence Report'!$D$121:$D$132,$B91,'7.  Persistence Report'!BB$121:BB$132)</f>
        <v>0</v>
      </c>
      <c r="L91" s="295">
        <f>SUMIF('7.  Persistence Report'!$D$121:$D$132,$B91,'7.  Persistence Report'!BC$121:BC$132)</f>
        <v>0</v>
      </c>
      <c r="M91" s="295">
        <f>SUMIF('7.  Persistence Report'!$D$121:$D$132,$B91,'7.  Persistence Report'!BD$121:BD$132)</f>
        <v>0</v>
      </c>
      <c r="N91" s="295">
        <v>12</v>
      </c>
      <c r="O91" s="295">
        <v>0</v>
      </c>
      <c r="P91" s="295">
        <f>SUMIF('7.  Persistence Report'!$D$121:$D$132,$B91,'7.  Persistence Report'!Q$121:Q$132)</f>
        <v>0</v>
      </c>
      <c r="Q91" s="295">
        <f>SUMIF('7.  Persistence Report'!$D$121:$D$132,$B91,'7.  Persistence Report'!R$121:R$132)</f>
        <v>0</v>
      </c>
      <c r="R91" s="295">
        <f>SUMIF('7.  Persistence Report'!$D$121:$D$132,$B91,'7.  Persistence Report'!S$121:S$132)</f>
        <v>0</v>
      </c>
      <c r="S91" s="295">
        <f>SUMIF('7.  Persistence Report'!$D$121:$D$132,$B91,'7.  Persistence Report'!T$121:T$132)</f>
        <v>0</v>
      </c>
      <c r="T91" s="295">
        <f>SUMIF('7.  Persistence Report'!$D$121:$D$132,$B91,'7.  Persistence Report'!U$121:U$132)</f>
        <v>0</v>
      </c>
      <c r="U91" s="295">
        <f>SUMIF('7.  Persistence Report'!$D$121:$D$132,$B91,'7.  Persistence Report'!V$121:V$132)</f>
        <v>0</v>
      </c>
      <c r="V91" s="295">
        <f>SUMIF('7.  Persistence Report'!$D$121:$D$132,$B91,'7.  Persistence Report'!W$121:W$132)</f>
        <v>0</v>
      </c>
      <c r="W91" s="295">
        <f>SUMIF('7.  Persistence Report'!$D$121:$D$132,$B91,'7.  Persistence Report'!X$121:X$132)</f>
        <v>0</v>
      </c>
      <c r="X91" s="295">
        <f>SUMIF('7.  Persistence Report'!$D$121:$D$132,$B91,'7.  Persistence Report'!Y$121:Y$132)</f>
        <v>0</v>
      </c>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v>0</v>
      </c>
      <c r="E92" s="295">
        <f>SUMIF('7.  Persistence Report'!$D$134:$D$143,$B91,'7.  Persistence Report'!AV$134:AV$143)</f>
        <v>0</v>
      </c>
      <c r="F92" s="295">
        <f>SUMIF('7.  Persistence Report'!$D$134:$D$143,$B91,'7.  Persistence Report'!AW$134:AW$143)</f>
        <v>0</v>
      </c>
      <c r="G92" s="295">
        <f>SUMIF('7.  Persistence Report'!$D$134:$D$143,$B91,'7.  Persistence Report'!AX$134:AX$143)</f>
        <v>0</v>
      </c>
      <c r="H92" s="295">
        <f>SUMIF('7.  Persistence Report'!$D$134:$D$143,$B91,'7.  Persistence Report'!AY$134:AY$143)</f>
        <v>0</v>
      </c>
      <c r="I92" s="295">
        <f>SUMIF('7.  Persistence Report'!$D$134:$D$143,$B91,'7.  Persistence Report'!AZ$134:AZ$143)</f>
        <v>0</v>
      </c>
      <c r="J92" s="295">
        <f>SUMIF('7.  Persistence Report'!$D$134:$D$143,$B91,'7.  Persistence Report'!BA$134:BA$143)</f>
        <v>0</v>
      </c>
      <c r="K92" s="295">
        <f>SUMIF('7.  Persistence Report'!$D$134:$D$143,$B91,'7.  Persistence Report'!BB$134:BB$143)</f>
        <v>0</v>
      </c>
      <c r="L92" s="295">
        <f>SUMIF('7.  Persistence Report'!$D$134:$D$143,$B91,'7.  Persistence Report'!BC$134:BC$143)</f>
        <v>0</v>
      </c>
      <c r="M92" s="295">
        <f>SUMIF('7.  Persistence Report'!$D$134:$D$143,$B91,'7.  Persistence Report'!BD$134:BD$143)</f>
        <v>0</v>
      </c>
      <c r="N92" s="295">
        <f>N91</f>
        <v>12</v>
      </c>
      <c r="O92" s="295">
        <v>0</v>
      </c>
      <c r="P92" s="295">
        <f>SUMIF('7.  Persistence Report'!$D$134:$D$143,$B91,'7.  Persistence Report'!Q$134:Q$143)</f>
        <v>0</v>
      </c>
      <c r="Q92" s="295">
        <f>SUMIF('7.  Persistence Report'!$D$134:$D$143,$B91,'7.  Persistence Report'!R$134:R$143)</f>
        <v>0</v>
      </c>
      <c r="R92" s="295">
        <f>SUMIF('7.  Persistence Report'!$D$134:$D$143,$B91,'7.  Persistence Report'!S$134:S$143)</f>
        <v>0</v>
      </c>
      <c r="S92" s="295">
        <f>SUMIF('7.  Persistence Report'!$D$134:$D$143,$B91,'7.  Persistence Report'!T$134:T$143)</f>
        <v>0</v>
      </c>
      <c r="T92" s="295">
        <f>SUMIF('7.  Persistence Report'!$D$134:$D$143,$B91,'7.  Persistence Report'!U$134:U$143)</f>
        <v>0</v>
      </c>
      <c r="U92" s="295">
        <f>SUMIF('7.  Persistence Report'!$D$134:$D$143,$B91,'7.  Persistence Report'!V$134:V$143)</f>
        <v>0</v>
      </c>
      <c r="V92" s="295">
        <f>SUMIF('7.  Persistence Report'!$D$134:$D$143,$B91,'7.  Persistence Report'!W$134:W$143)</f>
        <v>0</v>
      </c>
      <c r="W92" s="295">
        <f>SUMIF('7.  Persistence Report'!$D$134:$D$143,$B91,'7.  Persistence Report'!X$134:X$143)</f>
        <v>0</v>
      </c>
      <c r="X92" s="295">
        <f>SUMIF('7.  Persistence Report'!$D$134:$D$143,$B91,'7.  Persistence Report'!Y$134:Y$143)</f>
        <v>0</v>
      </c>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v>0</v>
      </c>
      <c r="E94" s="295">
        <f>SUMIF('7.  Persistence Report'!$D$121:$D$132,$B94,'7.  Persistence Report'!AV$121:AV$132)</f>
        <v>0</v>
      </c>
      <c r="F94" s="295">
        <f>SUMIF('7.  Persistence Report'!$D$121:$D$132,$B94,'7.  Persistence Report'!AW$121:AW$132)</f>
        <v>0</v>
      </c>
      <c r="G94" s="295">
        <f>SUMIF('7.  Persistence Report'!$D$121:$D$132,$B94,'7.  Persistence Report'!AX$121:AX$132)</f>
        <v>0</v>
      </c>
      <c r="H94" s="295">
        <f>SUMIF('7.  Persistence Report'!$D$121:$D$132,$B94,'7.  Persistence Report'!AY$121:AY$132)</f>
        <v>0</v>
      </c>
      <c r="I94" s="295">
        <f>SUMIF('7.  Persistence Report'!$D$121:$D$132,$B94,'7.  Persistence Report'!AZ$121:AZ$132)</f>
        <v>0</v>
      </c>
      <c r="J94" s="295">
        <f>SUMIF('7.  Persistence Report'!$D$121:$D$132,$B94,'7.  Persistence Report'!BA$121:BA$132)</f>
        <v>0</v>
      </c>
      <c r="K94" s="295">
        <f>SUMIF('7.  Persistence Report'!$D$121:$D$132,$B94,'7.  Persistence Report'!BB$121:BB$132)</f>
        <v>0</v>
      </c>
      <c r="L94" s="295">
        <f>SUMIF('7.  Persistence Report'!$D$121:$D$132,$B94,'7.  Persistence Report'!BC$121:BC$132)</f>
        <v>0</v>
      </c>
      <c r="M94" s="295">
        <f>SUMIF('7.  Persistence Report'!$D$121:$D$132,$B94,'7.  Persistence Report'!BD$121:BD$132)</f>
        <v>0</v>
      </c>
      <c r="N94" s="295">
        <v>12</v>
      </c>
      <c r="O94" s="295">
        <v>0</v>
      </c>
      <c r="P94" s="295">
        <f>SUMIF('7.  Persistence Report'!$D$121:$D$132,$B94,'7.  Persistence Report'!Q$121:Q$132)</f>
        <v>0</v>
      </c>
      <c r="Q94" s="295">
        <f>SUMIF('7.  Persistence Report'!$D$121:$D$132,$B94,'7.  Persistence Report'!R$121:R$132)</f>
        <v>0</v>
      </c>
      <c r="R94" s="295">
        <f>SUMIF('7.  Persistence Report'!$D$121:$D$132,$B94,'7.  Persistence Report'!S$121:S$132)</f>
        <v>0</v>
      </c>
      <c r="S94" s="295">
        <f>SUMIF('7.  Persistence Report'!$D$121:$D$132,$B94,'7.  Persistence Report'!T$121:T$132)</f>
        <v>0</v>
      </c>
      <c r="T94" s="295">
        <f>SUMIF('7.  Persistence Report'!$D$121:$D$132,$B94,'7.  Persistence Report'!U$121:U$132)</f>
        <v>0</v>
      </c>
      <c r="U94" s="295">
        <f>SUMIF('7.  Persistence Report'!$D$121:$D$132,$B94,'7.  Persistence Report'!V$121:V$132)</f>
        <v>0</v>
      </c>
      <c r="V94" s="295">
        <f>SUMIF('7.  Persistence Report'!$D$121:$D$132,$B94,'7.  Persistence Report'!W$121:W$132)</f>
        <v>0</v>
      </c>
      <c r="W94" s="295">
        <f>SUMIF('7.  Persistence Report'!$D$121:$D$132,$B94,'7.  Persistence Report'!X$121:X$132)</f>
        <v>0</v>
      </c>
      <c r="X94" s="295">
        <f>SUMIF('7.  Persistence Report'!$D$121:$D$132,$B94,'7.  Persistence Report'!Y$121:Y$132)</f>
        <v>0</v>
      </c>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v>0</v>
      </c>
      <c r="E95" s="295">
        <f>SUMIF('7.  Persistence Report'!$D$134:$D$143,$B94,'7.  Persistence Report'!AV$134:AV$143)</f>
        <v>0</v>
      </c>
      <c r="F95" s="295">
        <f>SUMIF('7.  Persistence Report'!$D$134:$D$143,$B94,'7.  Persistence Report'!AW$134:AW$143)</f>
        <v>0</v>
      </c>
      <c r="G95" s="295">
        <f>SUMIF('7.  Persistence Report'!$D$134:$D$143,$B94,'7.  Persistence Report'!AX$134:AX$143)</f>
        <v>0</v>
      </c>
      <c r="H95" s="295">
        <f>SUMIF('7.  Persistence Report'!$D$134:$D$143,$B94,'7.  Persistence Report'!AY$134:AY$143)</f>
        <v>0</v>
      </c>
      <c r="I95" s="295">
        <f>SUMIF('7.  Persistence Report'!$D$134:$D$143,$B94,'7.  Persistence Report'!AZ$134:AZ$143)</f>
        <v>0</v>
      </c>
      <c r="J95" s="295">
        <f>SUMIF('7.  Persistence Report'!$D$134:$D$143,$B94,'7.  Persistence Report'!BA$134:BA$143)</f>
        <v>0</v>
      </c>
      <c r="K95" s="295">
        <f>SUMIF('7.  Persistence Report'!$D$134:$D$143,$B94,'7.  Persistence Report'!BB$134:BB$143)</f>
        <v>0</v>
      </c>
      <c r="L95" s="295">
        <f>SUMIF('7.  Persistence Report'!$D$134:$D$143,$B94,'7.  Persistence Report'!BC$134:BC$143)</f>
        <v>0</v>
      </c>
      <c r="M95" s="295">
        <f>SUMIF('7.  Persistence Report'!$D$134:$D$143,$B94,'7.  Persistence Report'!BD$134:BD$143)</f>
        <v>0</v>
      </c>
      <c r="N95" s="295">
        <f>N94</f>
        <v>12</v>
      </c>
      <c r="O95" s="295">
        <v>0</v>
      </c>
      <c r="P95" s="295">
        <f>SUMIF('7.  Persistence Report'!$D$134:$D$143,$B94,'7.  Persistence Report'!Q$134:Q$143)</f>
        <v>0</v>
      </c>
      <c r="Q95" s="295">
        <f>SUMIF('7.  Persistence Report'!$D$134:$D$143,$B94,'7.  Persistence Report'!R$134:R$143)</f>
        <v>0</v>
      </c>
      <c r="R95" s="295">
        <f>SUMIF('7.  Persistence Report'!$D$134:$D$143,$B94,'7.  Persistence Report'!S$134:S$143)</f>
        <v>0</v>
      </c>
      <c r="S95" s="295">
        <f>SUMIF('7.  Persistence Report'!$D$134:$D$143,$B94,'7.  Persistence Report'!T$134:T$143)</f>
        <v>0</v>
      </c>
      <c r="T95" s="295">
        <f>SUMIF('7.  Persistence Report'!$D$134:$D$143,$B94,'7.  Persistence Report'!U$134:U$143)</f>
        <v>0</v>
      </c>
      <c r="U95" s="295">
        <f>SUMIF('7.  Persistence Report'!$D$134:$D$143,$B94,'7.  Persistence Report'!V$134:V$143)</f>
        <v>0</v>
      </c>
      <c r="V95" s="295">
        <f>SUMIF('7.  Persistence Report'!$D$134:$D$143,$B94,'7.  Persistence Report'!W$134:W$143)</f>
        <v>0</v>
      </c>
      <c r="W95" s="295">
        <f>SUMIF('7.  Persistence Report'!$D$134:$D$143,$B94,'7.  Persistence Report'!X$134:X$143)</f>
        <v>0</v>
      </c>
      <c r="X95" s="295">
        <f>SUMIF('7.  Persistence Report'!$D$134:$D$143,$B94,'7.  Persistence Report'!Y$134:Y$143)</f>
        <v>0</v>
      </c>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v>0</v>
      </c>
      <c r="E97" s="295">
        <f>SUMIF('7.  Persistence Report'!$D$121:$D$132,$B97,'7.  Persistence Report'!AV$121:AV$132)</f>
        <v>0</v>
      </c>
      <c r="F97" s="295">
        <f>SUMIF('7.  Persistence Report'!$D$121:$D$132,$B97,'7.  Persistence Report'!AW$121:AW$132)</f>
        <v>0</v>
      </c>
      <c r="G97" s="295">
        <f>SUMIF('7.  Persistence Report'!$D$121:$D$132,$B97,'7.  Persistence Report'!AX$121:AX$132)</f>
        <v>0</v>
      </c>
      <c r="H97" s="295">
        <f>SUMIF('7.  Persistence Report'!$D$121:$D$132,$B97,'7.  Persistence Report'!AY$121:AY$132)</f>
        <v>0</v>
      </c>
      <c r="I97" s="295">
        <f>SUMIF('7.  Persistence Report'!$D$121:$D$132,$B97,'7.  Persistence Report'!AZ$121:AZ$132)</f>
        <v>0</v>
      </c>
      <c r="J97" s="295">
        <f>SUMIF('7.  Persistence Report'!$D$121:$D$132,$B97,'7.  Persistence Report'!BA$121:BA$132)</f>
        <v>0</v>
      </c>
      <c r="K97" s="295">
        <f>SUMIF('7.  Persistence Report'!$D$121:$D$132,$B97,'7.  Persistence Report'!BB$121:BB$132)</f>
        <v>0</v>
      </c>
      <c r="L97" s="295">
        <f>SUMIF('7.  Persistence Report'!$D$121:$D$132,$B97,'7.  Persistence Report'!BC$121:BC$132)</f>
        <v>0</v>
      </c>
      <c r="M97" s="295">
        <f>SUMIF('7.  Persistence Report'!$D$121:$D$132,$B97,'7.  Persistence Report'!BD$121:BD$132)</f>
        <v>0</v>
      </c>
      <c r="N97" s="295">
        <v>12</v>
      </c>
      <c r="O97" s="295">
        <v>0</v>
      </c>
      <c r="P97" s="295">
        <f>SUMIF('7.  Persistence Report'!$D$121:$D$132,$B97,'7.  Persistence Report'!Q$121:Q$132)</f>
        <v>0</v>
      </c>
      <c r="Q97" s="295">
        <f>SUMIF('7.  Persistence Report'!$D$121:$D$132,$B97,'7.  Persistence Report'!R$121:R$132)</f>
        <v>0</v>
      </c>
      <c r="R97" s="295">
        <f>SUMIF('7.  Persistence Report'!$D$121:$D$132,$B97,'7.  Persistence Report'!S$121:S$132)</f>
        <v>0</v>
      </c>
      <c r="S97" s="295">
        <f>SUMIF('7.  Persistence Report'!$D$121:$D$132,$B97,'7.  Persistence Report'!T$121:T$132)</f>
        <v>0</v>
      </c>
      <c r="T97" s="295">
        <f>SUMIF('7.  Persistence Report'!$D$121:$D$132,$B97,'7.  Persistence Report'!U$121:U$132)</f>
        <v>0</v>
      </c>
      <c r="U97" s="295">
        <f>SUMIF('7.  Persistence Report'!$D$121:$D$132,$B97,'7.  Persistence Report'!V$121:V$132)</f>
        <v>0</v>
      </c>
      <c r="V97" s="295">
        <f>SUMIF('7.  Persistence Report'!$D$121:$D$132,$B97,'7.  Persistence Report'!W$121:W$132)</f>
        <v>0</v>
      </c>
      <c r="W97" s="295">
        <f>SUMIF('7.  Persistence Report'!$D$121:$D$132,$B97,'7.  Persistence Report'!X$121:X$132)</f>
        <v>0</v>
      </c>
      <c r="X97" s="295">
        <f>SUMIF('7.  Persistence Report'!$D$121:$D$132,$B97,'7.  Persistence Report'!Y$121:Y$132)</f>
        <v>0</v>
      </c>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v>0</v>
      </c>
      <c r="E98" s="295">
        <f>SUMIF('7.  Persistence Report'!$D$134:$D$143,$B97,'7.  Persistence Report'!AV$134:AV$143)</f>
        <v>0</v>
      </c>
      <c r="F98" s="295">
        <f>SUMIF('7.  Persistence Report'!$D$134:$D$143,$B97,'7.  Persistence Report'!AW$134:AW$143)</f>
        <v>0</v>
      </c>
      <c r="G98" s="295">
        <f>SUMIF('7.  Persistence Report'!$D$134:$D$143,$B97,'7.  Persistence Report'!AX$134:AX$143)</f>
        <v>0</v>
      </c>
      <c r="H98" s="295">
        <f>SUMIF('7.  Persistence Report'!$D$134:$D$143,$B97,'7.  Persistence Report'!AY$134:AY$143)</f>
        <v>0</v>
      </c>
      <c r="I98" s="295">
        <f>SUMIF('7.  Persistence Report'!$D$134:$D$143,$B97,'7.  Persistence Report'!AZ$134:AZ$143)</f>
        <v>0</v>
      </c>
      <c r="J98" s="295">
        <f>SUMIF('7.  Persistence Report'!$D$134:$D$143,$B97,'7.  Persistence Report'!BA$134:BA$143)</f>
        <v>0</v>
      </c>
      <c r="K98" s="295">
        <f>SUMIF('7.  Persistence Report'!$D$134:$D$143,$B97,'7.  Persistence Report'!BB$134:BB$143)</f>
        <v>0</v>
      </c>
      <c r="L98" s="295">
        <f>SUMIF('7.  Persistence Report'!$D$134:$D$143,$B97,'7.  Persistence Report'!BC$134:BC$143)</f>
        <v>0</v>
      </c>
      <c r="M98" s="295">
        <f>SUMIF('7.  Persistence Report'!$D$134:$D$143,$B97,'7.  Persistence Report'!BD$134:BD$143)</f>
        <v>0</v>
      </c>
      <c r="N98" s="295">
        <f>N97</f>
        <v>12</v>
      </c>
      <c r="O98" s="295">
        <v>0</v>
      </c>
      <c r="P98" s="295">
        <f>SUMIF('7.  Persistence Report'!$D$134:$D$143,$B97,'7.  Persistence Report'!Q$134:Q$143)</f>
        <v>0</v>
      </c>
      <c r="Q98" s="295">
        <f>SUMIF('7.  Persistence Report'!$D$134:$D$143,$B97,'7.  Persistence Report'!R$134:R$143)</f>
        <v>0</v>
      </c>
      <c r="R98" s="295">
        <f>SUMIF('7.  Persistence Report'!$D$134:$D$143,$B97,'7.  Persistence Report'!S$134:S$143)</f>
        <v>0</v>
      </c>
      <c r="S98" s="295">
        <f>SUMIF('7.  Persistence Report'!$D$134:$D$143,$B97,'7.  Persistence Report'!T$134:T$143)</f>
        <v>0</v>
      </c>
      <c r="T98" s="295">
        <f>SUMIF('7.  Persistence Report'!$D$134:$D$143,$B97,'7.  Persistence Report'!U$134:U$143)</f>
        <v>0</v>
      </c>
      <c r="U98" s="295">
        <f>SUMIF('7.  Persistence Report'!$D$134:$D$143,$B97,'7.  Persistence Report'!V$134:V$143)</f>
        <v>0</v>
      </c>
      <c r="V98" s="295">
        <f>SUMIF('7.  Persistence Report'!$D$134:$D$143,$B97,'7.  Persistence Report'!W$134:W$143)</f>
        <v>0</v>
      </c>
      <c r="W98" s="295">
        <f>SUMIF('7.  Persistence Report'!$D$134:$D$143,$B97,'7.  Persistence Report'!X$134:X$143)</f>
        <v>0</v>
      </c>
      <c r="X98" s="295">
        <f>SUMIF('7.  Persistence Report'!$D$134:$D$143,$B97,'7.  Persistence Report'!Y$134:Y$143)</f>
        <v>0</v>
      </c>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v>0</v>
      </c>
      <c r="E100" s="295">
        <f>SUMIF('7.  Persistence Report'!$D$121:$D$132,$B100,'7.  Persistence Report'!AV$121:AV$132)</f>
        <v>0</v>
      </c>
      <c r="F100" s="295">
        <f>SUMIF('7.  Persistence Report'!$D$121:$D$132,$B100,'7.  Persistence Report'!AW$121:AW$132)</f>
        <v>0</v>
      </c>
      <c r="G100" s="295">
        <f>SUMIF('7.  Persistence Report'!$D$121:$D$132,$B100,'7.  Persistence Report'!AX$121:AX$132)</f>
        <v>0</v>
      </c>
      <c r="H100" s="295">
        <f>SUMIF('7.  Persistence Report'!$D$121:$D$132,$B100,'7.  Persistence Report'!AY$121:AY$132)</f>
        <v>0</v>
      </c>
      <c r="I100" s="295">
        <f>SUMIF('7.  Persistence Report'!$D$121:$D$132,$B100,'7.  Persistence Report'!AZ$121:AZ$132)</f>
        <v>0</v>
      </c>
      <c r="J100" s="295">
        <f>SUMIF('7.  Persistence Report'!$D$121:$D$132,$B100,'7.  Persistence Report'!BA$121:BA$132)</f>
        <v>0</v>
      </c>
      <c r="K100" s="295">
        <f>SUMIF('7.  Persistence Report'!$D$121:$D$132,$B100,'7.  Persistence Report'!BB$121:BB$132)</f>
        <v>0</v>
      </c>
      <c r="L100" s="295">
        <f>SUMIF('7.  Persistence Report'!$D$121:$D$132,$B100,'7.  Persistence Report'!BC$121:BC$132)</f>
        <v>0</v>
      </c>
      <c r="M100" s="295">
        <f>SUMIF('7.  Persistence Report'!$D$121:$D$132,$B100,'7.  Persistence Report'!BD$121:BD$132)</f>
        <v>0</v>
      </c>
      <c r="N100" s="295">
        <v>12</v>
      </c>
      <c r="O100" s="295">
        <v>0</v>
      </c>
      <c r="P100" s="295">
        <f>SUMIF('7.  Persistence Report'!$D$121:$D$132,$B100,'7.  Persistence Report'!Q$121:Q$132)</f>
        <v>0</v>
      </c>
      <c r="Q100" s="295">
        <f>SUMIF('7.  Persistence Report'!$D$121:$D$132,$B100,'7.  Persistence Report'!R$121:R$132)</f>
        <v>0</v>
      </c>
      <c r="R100" s="295">
        <f>SUMIF('7.  Persistence Report'!$D$121:$D$132,$B100,'7.  Persistence Report'!S$121:S$132)</f>
        <v>0</v>
      </c>
      <c r="S100" s="295">
        <f>SUMIF('7.  Persistence Report'!$D$121:$D$132,$B100,'7.  Persistence Report'!T$121:T$132)</f>
        <v>0</v>
      </c>
      <c r="T100" s="295">
        <f>SUMIF('7.  Persistence Report'!$D$121:$D$132,$B100,'7.  Persistence Report'!U$121:U$132)</f>
        <v>0</v>
      </c>
      <c r="U100" s="295">
        <f>SUMIF('7.  Persistence Report'!$D$121:$D$132,$B100,'7.  Persistence Report'!V$121:V$132)</f>
        <v>0</v>
      </c>
      <c r="V100" s="295">
        <f>SUMIF('7.  Persistence Report'!$D$121:$D$132,$B100,'7.  Persistence Report'!W$121:W$132)</f>
        <v>0</v>
      </c>
      <c r="W100" s="295">
        <f>SUMIF('7.  Persistence Report'!$D$121:$D$132,$B100,'7.  Persistence Report'!X$121:X$132)</f>
        <v>0</v>
      </c>
      <c r="X100" s="295">
        <f>SUMIF('7.  Persistence Report'!$D$121:$D$132,$B100,'7.  Persistence Report'!Y$121:Y$132)</f>
        <v>0</v>
      </c>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v>0</v>
      </c>
      <c r="E101" s="295">
        <f>SUMIF('7.  Persistence Report'!$D$134:$D$143,$B100,'7.  Persistence Report'!AV$134:AV$143)</f>
        <v>0</v>
      </c>
      <c r="F101" s="295">
        <f>SUMIF('7.  Persistence Report'!$D$134:$D$143,$B100,'7.  Persistence Report'!AW$134:AW$143)</f>
        <v>0</v>
      </c>
      <c r="G101" s="295">
        <f>SUMIF('7.  Persistence Report'!$D$134:$D$143,$B100,'7.  Persistence Report'!AX$134:AX$143)</f>
        <v>0</v>
      </c>
      <c r="H101" s="295">
        <f>SUMIF('7.  Persistence Report'!$D$134:$D$143,$B100,'7.  Persistence Report'!AY$134:AY$143)</f>
        <v>0</v>
      </c>
      <c r="I101" s="295">
        <f>SUMIF('7.  Persistence Report'!$D$134:$D$143,$B100,'7.  Persistence Report'!AZ$134:AZ$143)</f>
        <v>0</v>
      </c>
      <c r="J101" s="295">
        <f>SUMIF('7.  Persistence Report'!$D$134:$D$143,$B100,'7.  Persistence Report'!BA$134:BA$143)</f>
        <v>0</v>
      </c>
      <c r="K101" s="295">
        <f>SUMIF('7.  Persistence Report'!$D$134:$D$143,$B100,'7.  Persistence Report'!BB$134:BB$143)</f>
        <v>0</v>
      </c>
      <c r="L101" s="295">
        <f>SUMIF('7.  Persistence Report'!$D$134:$D$143,$B100,'7.  Persistence Report'!BC$134:BC$143)</f>
        <v>0</v>
      </c>
      <c r="M101" s="295">
        <f>SUMIF('7.  Persistence Report'!$D$134:$D$143,$B100,'7.  Persistence Report'!BD$134:BD$143)</f>
        <v>0</v>
      </c>
      <c r="N101" s="295">
        <f>N100</f>
        <v>12</v>
      </c>
      <c r="O101" s="295">
        <v>0</v>
      </c>
      <c r="P101" s="295">
        <f>SUMIF('7.  Persistence Report'!$D$134:$D$143,$B100,'7.  Persistence Report'!Q$134:Q$143)</f>
        <v>0</v>
      </c>
      <c r="Q101" s="295">
        <f>SUMIF('7.  Persistence Report'!$D$134:$D$143,$B100,'7.  Persistence Report'!R$134:R$143)</f>
        <v>0</v>
      </c>
      <c r="R101" s="295">
        <f>SUMIF('7.  Persistence Report'!$D$134:$D$143,$B100,'7.  Persistence Report'!S$134:S$143)</f>
        <v>0</v>
      </c>
      <c r="S101" s="295">
        <f>SUMIF('7.  Persistence Report'!$D$134:$D$143,$B100,'7.  Persistence Report'!T$134:T$143)</f>
        <v>0</v>
      </c>
      <c r="T101" s="295">
        <f>SUMIF('7.  Persistence Report'!$D$134:$D$143,$B100,'7.  Persistence Report'!U$134:U$143)</f>
        <v>0</v>
      </c>
      <c r="U101" s="295">
        <f>SUMIF('7.  Persistence Report'!$D$134:$D$143,$B100,'7.  Persistence Report'!V$134:V$143)</f>
        <v>0</v>
      </c>
      <c r="V101" s="295">
        <f>SUMIF('7.  Persistence Report'!$D$134:$D$143,$B100,'7.  Persistence Report'!W$134:W$143)</f>
        <v>0</v>
      </c>
      <c r="W101" s="295">
        <f>SUMIF('7.  Persistence Report'!$D$134:$D$143,$B100,'7.  Persistence Report'!X$134:X$143)</f>
        <v>0</v>
      </c>
      <c r="X101" s="295">
        <f>SUMIF('7.  Persistence Report'!$D$134:$D$143,$B100,'7.  Persistence Report'!Y$134:Y$143)</f>
        <v>0</v>
      </c>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v>734476</v>
      </c>
      <c r="E105" s="295">
        <f>SUMIF('7.  Persistence Report'!$D$121:$D$132,$B105,'7.  Persistence Report'!AV$121:AV$132)</f>
        <v>728461</v>
      </c>
      <c r="F105" s="295">
        <f>SUMIF('7.  Persistence Report'!$D$121:$D$132,$B105,'7.  Persistence Report'!AW$121:AW$132)</f>
        <v>728461</v>
      </c>
      <c r="G105" s="295">
        <f>SUMIF('7.  Persistence Report'!$D$121:$D$132,$B105,'7.  Persistence Report'!AX$121:AX$132)</f>
        <v>728461</v>
      </c>
      <c r="H105" s="295">
        <f>SUMIF('7.  Persistence Report'!$D$121:$D$132,$B105,'7.  Persistence Report'!AY$121:AY$132)</f>
        <v>728461</v>
      </c>
      <c r="I105" s="295">
        <f>SUMIF('7.  Persistence Report'!$D$121:$D$132,$B105,'7.  Persistence Report'!AZ$121:AZ$132)</f>
        <v>728461</v>
      </c>
      <c r="J105" s="295">
        <f>SUMIF('7.  Persistence Report'!$D$121:$D$132,$B105,'7.  Persistence Report'!BA$121:BA$132)</f>
        <v>728461</v>
      </c>
      <c r="K105" s="295">
        <f>SUMIF('7.  Persistence Report'!$D$121:$D$132,$B105,'7.  Persistence Report'!BB$121:BB$132)</f>
        <v>727998</v>
      </c>
      <c r="L105" s="295">
        <f>SUMIF('7.  Persistence Report'!$D$121:$D$132,$B105,'7.  Persistence Report'!BC$121:BC$132)</f>
        <v>727998</v>
      </c>
      <c r="M105" s="295">
        <f>SUMIF('7.  Persistence Report'!$D$121:$D$132,$B105,'7.  Persistence Report'!BD$121:BD$132)</f>
        <v>727998</v>
      </c>
      <c r="N105" s="291"/>
      <c r="O105" s="295">
        <v>47</v>
      </c>
      <c r="P105" s="295">
        <f>SUMIF('7.  Persistence Report'!$D$121:$D$132,$B105,'7.  Persistence Report'!Q$121:Q$132)</f>
        <v>46</v>
      </c>
      <c r="Q105" s="295">
        <f>SUMIF('7.  Persistence Report'!$D$121:$D$132,$B105,'7.  Persistence Report'!R$121:R$132)</f>
        <v>46</v>
      </c>
      <c r="R105" s="295">
        <f>SUMIF('7.  Persistence Report'!$D$121:$D$132,$B105,'7.  Persistence Report'!S$121:S$132)</f>
        <v>46</v>
      </c>
      <c r="S105" s="295">
        <f>SUMIF('7.  Persistence Report'!$D$121:$D$132,$B105,'7.  Persistence Report'!T$121:T$132)</f>
        <v>46</v>
      </c>
      <c r="T105" s="295">
        <f>SUMIF('7.  Persistence Report'!$D$121:$D$132,$B105,'7.  Persistence Report'!U$121:U$132)</f>
        <v>46</v>
      </c>
      <c r="U105" s="295">
        <f>SUMIF('7.  Persistence Report'!$D$121:$D$132,$B105,'7.  Persistence Report'!V$121:V$132)</f>
        <v>46</v>
      </c>
      <c r="V105" s="295">
        <f>SUMIF('7.  Persistence Report'!$D$121:$D$132,$B105,'7.  Persistence Report'!W$121:W$132)</f>
        <v>46</v>
      </c>
      <c r="W105" s="295">
        <f>SUMIF('7.  Persistence Report'!$D$121:$D$132,$B105,'7.  Persistence Report'!X$121:X$132)</f>
        <v>46</v>
      </c>
      <c r="X105" s="295">
        <f>SUMIF('7.  Persistence Report'!$D$121:$D$132,$B105,'7.  Persistence Report'!Y$121:Y$132)</f>
        <v>46</v>
      </c>
      <c r="Y105" s="533">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v>84221</v>
      </c>
      <c r="E106" s="295">
        <f>SUMIF('7.  Persistence Report'!$D$134:$D$143,$B105,'7.  Persistence Report'!AV$134:AV$143)</f>
        <v>82963</v>
      </c>
      <c r="F106" s="295">
        <f>SUMIF('7.  Persistence Report'!$D$134:$D$143,$B105,'7.  Persistence Report'!AW$134:AW$143)</f>
        <v>82963</v>
      </c>
      <c r="G106" s="295">
        <f>SUMIF('7.  Persistence Report'!$D$134:$D$143,$B105,'7.  Persistence Report'!AX$134:AX$143)</f>
        <v>82963</v>
      </c>
      <c r="H106" s="295">
        <f>SUMIF('7.  Persistence Report'!$D$134:$D$143,$B105,'7.  Persistence Report'!AY$134:AY$143)</f>
        <v>82963</v>
      </c>
      <c r="I106" s="295">
        <f>SUMIF('7.  Persistence Report'!$D$134:$D$143,$B105,'7.  Persistence Report'!AZ$134:AZ$143)</f>
        <v>82963</v>
      </c>
      <c r="J106" s="295">
        <f>SUMIF('7.  Persistence Report'!$D$134:$D$143,$B105,'7.  Persistence Report'!BA$134:BA$143)</f>
        <v>82963</v>
      </c>
      <c r="K106" s="295">
        <f>SUMIF('7.  Persistence Report'!$D$134:$D$143,$B105,'7.  Persistence Report'!BB$134:BB$143)</f>
        <v>82911</v>
      </c>
      <c r="L106" s="295">
        <f>SUMIF('7.  Persistence Report'!$D$134:$D$143,$B105,'7.  Persistence Report'!BC$134:BC$143)</f>
        <v>82911</v>
      </c>
      <c r="M106" s="295">
        <f>SUMIF('7.  Persistence Report'!$D$134:$D$143,$B105,'7.  Persistence Report'!BD$134:BD$143)</f>
        <v>82911</v>
      </c>
      <c r="N106" s="291"/>
      <c r="O106" s="295">
        <v>5</v>
      </c>
      <c r="P106" s="295">
        <f>SUMIF('7.  Persistence Report'!$D$134:$D$143,$B105,'7.  Persistence Report'!Q$134:Q$143)</f>
        <v>5</v>
      </c>
      <c r="Q106" s="295">
        <f>SUMIF('7.  Persistence Report'!$D$134:$D$143,$B105,'7.  Persistence Report'!R$134:R$143)</f>
        <v>5</v>
      </c>
      <c r="R106" s="295">
        <f>SUMIF('7.  Persistence Report'!$D$134:$D$143,$B105,'7.  Persistence Report'!S$134:S$143)</f>
        <v>5</v>
      </c>
      <c r="S106" s="295">
        <f>SUMIF('7.  Persistence Report'!$D$134:$D$143,$B105,'7.  Persistence Report'!T$134:T$143)</f>
        <v>5</v>
      </c>
      <c r="T106" s="295">
        <f>SUMIF('7.  Persistence Report'!$D$134:$D$143,$B105,'7.  Persistence Report'!U$134:U$143)</f>
        <v>5</v>
      </c>
      <c r="U106" s="295">
        <f>SUMIF('7.  Persistence Report'!$D$134:$D$143,$B105,'7.  Persistence Report'!V$134:V$143)</f>
        <v>5</v>
      </c>
      <c r="V106" s="295">
        <f>SUMIF('7.  Persistence Report'!$D$134:$D$143,$B105,'7.  Persistence Report'!W$134:W$143)</f>
        <v>5</v>
      </c>
      <c r="W106" s="295">
        <f>SUMIF('7.  Persistence Report'!$D$134:$D$143,$B105,'7.  Persistence Report'!X$134:X$143)</f>
        <v>5</v>
      </c>
      <c r="X106" s="295">
        <f>SUMIF('7.  Persistence Report'!$D$134:$D$143,$B105,'7.  Persistence Report'!Y$134:Y$143)</f>
        <v>5</v>
      </c>
      <c r="Y106" s="411">
        <f>Y105</f>
        <v>1</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v>240796</v>
      </c>
      <c r="E108" s="295">
        <f>SUMIF('7.  Persistence Report'!$D$121:$D$132,$B108,'7.  Persistence Report'!AV$121:AV$132)</f>
        <v>240796</v>
      </c>
      <c r="F108" s="295">
        <f>SUMIF('7.  Persistence Report'!$D$121:$D$132,$B108,'7.  Persistence Report'!AW$121:AW$132)</f>
        <v>240796</v>
      </c>
      <c r="G108" s="295">
        <f>SUMIF('7.  Persistence Report'!$D$121:$D$132,$B108,'7.  Persistence Report'!AX$121:AX$132)</f>
        <v>240796</v>
      </c>
      <c r="H108" s="295">
        <f>SUMIF('7.  Persistence Report'!$D$121:$D$132,$B108,'7.  Persistence Report'!AY$121:AY$132)</f>
        <v>240796</v>
      </c>
      <c r="I108" s="295">
        <f>SUMIF('7.  Persistence Report'!$D$121:$D$132,$B108,'7.  Persistence Report'!AZ$121:AZ$132)</f>
        <v>240796</v>
      </c>
      <c r="J108" s="295">
        <f>SUMIF('7.  Persistence Report'!$D$121:$D$132,$B108,'7.  Persistence Report'!BA$121:BA$132)</f>
        <v>240796</v>
      </c>
      <c r="K108" s="295">
        <f>SUMIF('7.  Persistence Report'!$D$121:$D$132,$B108,'7.  Persistence Report'!BB$121:BB$132)</f>
        <v>240796</v>
      </c>
      <c r="L108" s="295">
        <f>SUMIF('7.  Persistence Report'!$D$121:$D$132,$B108,'7.  Persistence Report'!BC$121:BC$132)</f>
        <v>240796</v>
      </c>
      <c r="M108" s="295">
        <f>SUMIF('7.  Persistence Report'!$D$121:$D$132,$B108,'7.  Persistence Report'!BD$121:BD$132)</f>
        <v>240796</v>
      </c>
      <c r="N108" s="291"/>
      <c r="O108" s="295">
        <v>124</v>
      </c>
      <c r="P108" s="295">
        <f>SUMIF('7.  Persistence Report'!$D$121:$D$132,$B108,'7.  Persistence Report'!Q$121:Q$132)</f>
        <v>124</v>
      </c>
      <c r="Q108" s="295">
        <f>SUMIF('7.  Persistence Report'!$D$121:$D$132,$B108,'7.  Persistence Report'!R$121:R$132)</f>
        <v>124</v>
      </c>
      <c r="R108" s="295">
        <f>SUMIF('7.  Persistence Report'!$D$121:$D$132,$B108,'7.  Persistence Report'!S$121:S$132)</f>
        <v>124</v>
      </c>
      <c r="S108" s="295">
        <f>SUMIF('7.  Persistence Report'!$D$121:$D$132,$B108,'7.  Persistence Report'!T$121:T$132)</f>
        <v>124</v>
      </c>
      <c r="T108" s="295">
        <f>SUMIF('7.  Persistence Report'!$D$121:$D$132,$B108,'7.  Persistence Report'!U$121:U$132)</f>
        <v>124</v>
      </c>
      <c r="U108" s="295">
        <f>SUMIF('7.  Persistence Report'!$D$121:$D$132,$B108,'7.  Persistence Report'!V$121:V$132)</f>
        <v>124</v>
      </c>
      <c r="V108" s="295">
        <f>SUMIF('7.  Persistence Report'!$D$121:$D$132,$B108,'7.  Persistence Report'!W$121:W$132)</f>
        <v>124</v>
      </c>
      <c r="W108" s="295">
        <f>SUMIF('7.  Persistence Report'!$D$121:$D$132,$B108,'7.  Persistence Report'!X$121:X$132)</f>
        <v>124</v>
      </c>
      <c r="X108" s="295">
        <f>SUMIF('7.  Persistence Report'!$D$121:$D$132,$B108,'7.  Persistence Report'!Y$121:Y$132)</f>
        <v>124</v>
      </c>
      <c r="Y108" s="533">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v>35577</v>
      </c>
      <c r="E109" s="295">
        <f>SUMIF('7.  Persistence Report'!$D$134:$D$143,$B108,'7.  Persistence Report'!AV$134:AV$143)</f>
        <v>35577</v>
      </c>
      <c r="F109" s="295">
        <f>SUMIF('7.  Persistence Report'!$D$134:$D$143,$B108,'7.  Persistence Report'!AW$134:AW$143)</f>
        <v>35577</v>
      </c>
      <c r="G109" s="295">
        <f>SUMIF('7.  Persistence Report'!$D$134:$D$143,$B108,'7.  Persistence Report'!AX$134:AX$143)</f>
        <v>35577</v>
      </c>
      <c r="H109" s="295">
        <f>SUMIF('7.  Persistence Report'!$D$134:$D$143,$B108,'7.  Persistence Report'!AY$134:AY$143)</f>
        <v>35577</v>
      </c>
      <c r="I109" s="295">
        <f>SUMIF('7.  Persistence Report'!$D$134:$D$143,$B108,'7.  Persistence Report'!AZ$134:AZ$143)</f>
        <v>35577</v>
      </c>
      <c r="J109" s="295">
        <f>SUMIF('7.  Persistence Report'!$D$134:$D$143,$B108,'7.  Persistence Report'!BA$134:BA$143)</f>
        <v>35577</v>
      </c>
      <c r="K109" s="295">
        <f>SUMIF('7.  Persistence Report'!$D$134:$D$143,$B108,'7.  Persistence Report'!BB$134:BB$143)</f>
        <v>35577</v>
      </c>
      <c r="L109" s="295">
        <f>SUMIF('7.  Persistence Report'!$D$134:$D$143,$B108,'7.  Persistence Report'!BC$134:BC$143)</f>
        <v>35577</v>
      </c>
      <c r="M109" s="295">
        <f>SUMIF('7.  Persistence Report'!$D$134:$D$143,$B108,'7.  Persistence Report'!BD$134:BD$143)</f>
        <v>35577</v>
      </c>
      <c r="N109" s="291"/>
      <c r="O109" s="295">
        <v>18</v>
      </c>
      <c r="P109" s="295">
        <f>SUMIF('7.  Persistence Report'!$D$134:$D$143,$B108,'7.  Persistence Report'!Q$134:Q$143)</f>
        <v>18</v>
      </c>
      <c r="Q109" s="295">
        <f>SUMIF('7.  Persistence Report'!$D$134:$D$143,$B108,'7.  Persistence Report'!R$134:R$143)</f>
        <v>18</v>
      </c>
      <c r="R109" s="295">
        <f>SUMIF('7.  Persistence Report'!$D$134:$D$143,$B108,'7.  Persistence Report'!S$134:S$143)</f>
        <v>18</v>
      </c>
      <c r="S109" s="295">
        <f>SUMIF('7.  Persistence Report'!$D$134:$D$143,$B108,'7.  Persistence Report'!T$134:T$143)</f>
        <v>18</v>
      </c>
      <c r="T109" s="295">
        <f>SUMIF('7.  Persistence Report'!$D$134:$D$143,$B108,'7.  Persistence Report'!U$134:U$143)</f>
        <v>18</v>
      </c>
      <c r="U109" s="295">
        <f>SUMIF('7.  Persistence Report'!$D$134:$D$143,$B108,'7.  Persistence Report'!V$134:V$143)</f>
        <v>18</v>
      </c>
      <c r="V109" s="295">
        <f>SUMIF('7.  Persistence Report'!$D$134:$D$143,$B108,'7.  Persistence Report'!W$134:W$143)</f>
        <v>18</v>
      </c>
      <c r="W109" s="295">
        <f>SUMIF('7.  Persistence Report'!$D$134:$D$143,$B108,'7.  Persistence Report'!X$134:X$143)</f>
        <v>18</v>
      </c>
      <c r="X109" s="295">
        <f>SUMIF('7.  Persistence Report'!$D$134:$D$143,$B108,'7.  Persistence Report'!Y$134:Y$143)</f>
        <v>18</v>
      </c>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v>0</v>
      </c>
      <c r="E111" s="295">
        <f>SUMIF('7.  Persistence Report'!$D$121:$D$132,$B111,'7.  Persistence Report'!AV$121:AV$132)</f>
        <v>0</v>
      </c>
      <c r="F111" s="295">
        <f>SUMIF('7.  Persistence Report'!$D$121:$D$132,$B111,'7.  Persistence Report'!AW$121:AW$132)</f>
        <v>0</v>
      </c>
      <c r="G111" s="295">
        <f>SUMIF('7.  Persistence Report'!$D$121:$D$132,$B111,'7.  Persistence Report'!AX$121:AX$132)</f>
        <v>0</v>
      </c>
      <c r="H111" s="295">
        <f>SUMIF('7.  Persistence Report'!$D$121:$D$132,$B111,'7.  Persistence Report'!AY$121:AY$132)</f>
        <v>0</v>
      </c>
      <c r="I111" s="295">
        <f>SUMIF('7.  Persistence Report'!$D$121:$D$132,$B111,'7.  Persistence Report'!AZ$121:AZ$132)</f>
        <v>0</v>
      </c>
      <c r="J111" s="295">
        <f>SUMIF('7.  Persistence Report'!$D$121:$D$132,$B111,'7.  Persistence Report'!BA$121:BA$132)</f>
        <v>0</v>
      </c>
      <c r="K111" s="295">
        <f>SUMIF('7.  Persistence Report'!$D$121:$D$132,$B111,'7.  Persistence Report'!BB$121:BB$132)</f>
        <v>0</v>
      </c>
      <c r="L111" s="295">
        <f>SUMIF('7.  Persistence Report'!$D$121:$D$132,$B111,'7.  Persistence Report'!BC$121:BC$132)</f>
        <v>0</v>
      </c>
      <c r="M111" s="295">
        <f>SUMIF('7.  Persistence Report'!$D$121:$D$132,$B111,'7.  Persistence Report'!BD$121:BD$132)</f>
        <v>0</v>
      </c>
      <c r="N111" s="291"/>
      <c r="O111" s="295">
        <v>0</v>
      </c>
      <c r="P111" s="295">
        <f>SUMIF('7.  Persistence Report'!$D$121:$D$132,$B111,'7.  Persistence Report'!Q$121:Q$132)</f>
        <v>0</v>
      </c>
      <c r="Q111" s="295">
        <f>SUMIF('7.  Persistence Report'!$D$121:$D$132,$B111,'7.  Persistence Report'!R$121:R$132)</f>
        <v>0</v>
      </c>
      <c r="R111" s="295">
        <f>SUMIF('7.  Persistence Report'!$D$121:$D$132,$B111,'7.  Persistence Report'!S$121:S$132)</f>
        <v>0</v>
      </c>
      <c r="S111" s="295">
        <f>SUMIF('7.  Persistence Report'!$D$121:$D$132,$B111,'7.  Persistence Report'!T$121:T$132)</f>
        <v>0</v>
      </c>
      <c r="T111" s="295">
        <f>SUMIF('7.  Persistence Report'!$D$121:$D$132,$B111,'7.  Persistence Report'!U$121:U$132)</f>
        <v>0</v>
      </c>
      <c r="U111" s="295">
        <f>SUMIF('7.  Persistence Report'!$D$121:$D$132,$B111,'7.  Persistence Report'!V$121:V$132)</f>
        <v>0</v>
      </c>
      <c r="V111" s="295">
        <f>SUMIF('7.  Persistence Report'!$D$121:$D$132,$B111,'7.  Persistence Report'!W$121:W$132)</f>
        <v>0</v>
      </c>
      <c r="W111" s="295">
        <f>SUMIF('7.  Persistence Report'!$D$121:$D$132,$B111,'7.  Persistence Report'!X$121:X$132)</f>
        <v>0</v>
      </c>
      <c r="X111" s="295">
        <f>SUMIF('7.  Persistence Report'!$D$121:$D$132,$B111,'7.  Persistence Report'!Y$121:Y$132)</f>
        <v>0</v>
      </c>
      <c r="Y111" s="410">
        <v>1</v>
      </c>
      <c r="Z111" s="410"/>
      <c r="AA111" s="410"/>
      <c r="AB111" s="410"/>
      <c r="AC111" s="410"/>
      <c r="AD111" s="410"/>
      <c r="AE111" s="410"/>
      <c r="AF111" s="410"/>
      <c r="AG111" s="410"/>
      <c r="AH111" s="410"/>
      <c r="AI111" s="410"/>
      <c r="AJ111" s="410"/>
      <c r="AK111" s="410"/>
      <c r="AL111" s="410"/>
      <c r="AM111" s="296">
        <f>SUM(Y111:AL111)</f>
        <v>1</v>
      </c>
    </row>
    <row r="112" spans="1:39" outlineLevel="1">
      <c r="B112" s="294" t="s">
        <v>267</v>
      </c>
      <c r="C112" s="291" t="s">
        <v>163</v>
      </c>
      <c r="D112" s="295">
        <v>30500</v>
      </c>
      <c r="E112" s="295">
        <f>SUMIF('7.  Persistence Report'!$D$134:$D$143,$B111,'7.  Persistence Report'!AV$134:AV$143)</f>
        <v>30500</v>
      </c>
      <c r="F112" s="295">
        <f>SUMIF('7.  Persistence Report'!$D$134:$D$143,$B111,'7.  Persistence Report'!AW$134:AW$143)</f>
        <v>30500</v>
      </c>
      <c r="G112" s="295">
        <f>SUMIF('7.  Persistence Report'!$D$134:$D$143,$B111,'7.  Persistence Report'!AX$134:AX$143)</f>
        <v>30500</v>
      </c>
      <c r="H112" s="295">
        <f>SUMIF('7.  Persistence Report'!$D$134:$D$143,$B111,'7.  Persistence Report'!AY$134:AY$143)</f>
        <v>30500</v>
      </c>
      <c r="I112" s="295">
        <f>SUMIF('7.  Persistence Report'!$D$134:$D$143,$B111,'7.  Persistence Report'!AZ$134:AZ$143)</f>
        <v>30500</v>
      </c>
      <c r="J112" s="295">
        <f>SUMIF('7.  Persistence Report'!$D$134:$D$143,$B111,'7.  Persistence Report'!BA$134:BA$143)</f>
        <v>30500</v>
      </c>
      <c r="K112" s="295">
        <f>SUMIF('7.  Persistence Report'!$D$134:$D$143,$B111,'7.  Persistence Report'!BB$134:BB$143)</f>
        <v>30500</v>
      </c>
      <c r="L112" s="295">
        <f>SUMIF('7.  Persistence Report'!$D$134:$D$143,$B111,'7.  Persistence Report'!BC$134:BC$143)</f>
        <v>30500</v>
      </c>
      <c r="M112" s="295">
        <f>SUMIF('7.  Persistence Report'!$D$134:$D$143,$B111,'7.  Persistence Report'!BD$134:BD$143)</f>
        <v>30500</v>
      </c>
      <c r="N112" s="291"/>
      <c r="O112" s="295">
        <v>6</v>
      </c>
      <c r="P112" s="295">
        <f>SUMIF('7.  Persistence Report'!$D$134:$D$143,$B111,'7.  Persistence Report'!Q$134:Q$143)</f>
        <v>6</v>
      </c>
      <c r="Q112" s="295">
        <f>SUMIF('7.  Persistence Report'!$D$134:$D$143,$B111,'7.  Persistence Report'!R$134:R$143)</f>
        <v>6</v>
      </c>
      <c r="R112" s="295">
        <f>SUMIF('7.  Persistence Report'!$D$134:$D$143,$B111,'7.  Persistence Report'!S$134:S$143)</f>
        <v>6</v>
      </c>
      <c r="S112" s="295">
        <f>SUMIF('7.  Persistence Report'!$D$134:$D$143,$B111,'7.  Persistence Report'!T$134:T$143)</f>
        <v>6</v>
      </c>
      <c r="T112" s="295">
        <f>SUMIF('7.  Persistence Report'!$D$134:$D$143,$B111,'7.  Persistence Report'!U$134:U$143)</f>
        <v>6</v>
      </c>
      <c r="U112" s="295">
        <f>SUMIF('7.  Persistence Report'!$D$134:$D$143,$B111,'7.  Persistence Report'!V$134:V$143)</f>
        <v>6</v>
      </c>
      <c r="V112" s="295">
        <f>SUMIF('7.  Persistence Report'!$D$134:$D$143,$B111,'7.  Persistence Report'!W$134:W$143)</f>
        <v>6</v>
      </c>
      <c r="W112" s="295">
        <f>SUMIF('7.  Persistence Report'!$D$134:$D$143,$B111,'7.  Persistence Report'!X$134:X$143)</f>
        <v>6</v>
      </c>
      <c r="X112" s="295">
        <f>SUMIF('7.  Persistence Report'!$D$134:$D$143,$B111,'7.  Persistence Report'!Y$134:Y$143)</f>
        <v>6</v>
      </c>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v>0</v>
      </c>
      <c r="E114" s="295">
        <f>SUMIF('7.  Persistence Report'!$D$121:$D$132,$B114,'7.  Persistence Report'!AV$121:AV$132)</f>
        <v>0</v>
      </c>
      <c r="F114" s="295">
        <f>SUMIF('7.  Persistence Report'!$D$121:$D$132,$B114,'7.  Persistence Report'!AW$121:AW$132)</f>
        <v>0</v>
      </c>
      <c r="G114" s="295">
        <f>SUMIF('7.  Persistence Report'!$D$121:$D$132,$B114,'7.  Persistence Report'!AX$121:AX$132)</f>
        <v>0</v>
      </c>
      <c r="H114" s="295">
        <f>SUMIF('7.  Persistence Report'!$D$121:$D$132,$B114,'7.  Persistence Report'!AY$121:AY$132)</f>
        <v>0</v>
      </c>
      <c r="I114" s="295">
        <f>SUMIF('7.  Persistence Report'!$D$121:$D$132,$B114,'7.  Persistence Report'!AZ$121:AZ$132)</f>
        <v>0</v>
      </c>
      <c r="J114" s="295">
        <f>SUMIF('7.  Persistence Report'!$D$121:$D$132,$B114,'7.  Persistence Report'!BA$121:BA$132)</f>
        <v>0</v>
      </c>
      <c r="K114" s="295">
        <f>SUMIF('7.  Persistence Report'!$D$121:$D$132,$B114,'7.  Persistence Report'!BB$121:BB$132)</f>
        <v>0</v>
      </c>
      <c r="L114" s="295">
        <f>SUMIF('7.  Persistence Report'!$D$121:$D$132,$B114,'7.  Persistence Report'!BC$121:BC$132)</f>
        <v>0</v>
      </c>
      <c r="M114" s="295">
        <f>SUMIF('7.  Persistence Report'!$D$121:$D$132,$B114,'7.  Persistence Report'!BD$121:BD$132)</f>
        <v>0</v>
      </c>
      <c r="N114" s="291"/>
      <c r="O114" s="295">
        <v>0</v>
      </c>
      <c r="P114" s="295">
        <f>SUMIF('7.  Persistence Report'!$D$121:$D$132,$B114,'7.  Persistence Report'!Q$121:Q$132)</f>
        <v>0</v>
      </c>
      <c r="Q114" s="295">
        <f>SUMIF('7.  Persistence Report'!$D$121:$D$132,$B114,'7.  Persistence Report'!R$121:R$132)</f>
        <v>0</v>
      </c>
      <c r="R114" s="295">
        <f>SUMIF('7.  Persistence Report'!$D$121:$D$132,$B114,'7.  Persistence Report'!S$121:S$132)</f>
        <v>0</v>
      </c>
      <c r="S114" s="295">
        <f>SUMIF('7.  Persistence Report'!$D$121:$D$132,$B114,'7.  Persistence Report'!T$121:T$132)</f>
        <v>0</v>
      </c>
      <c r="T114" s="295">
        <f>SUMIF('7.  Persistence Report'!$D$121:$D$132,$B114,'7.  Persistence Report'!U$121:U$132)</f>
        <v>0</v>
      </c>
      <c r="U114" s="295">
        <f>SUMIF('7.  Persistence Report'!$D$121:$D$132,$B114,'7.  Persistence Report'!V$121:V$132)</f>
        <v>0</v>
      </c>
      <c r="V114" s="295">
        <f>SUMIF('7.  Persistence Report'!$D$121:$D$132,$B114,'7.  Persistence Report'!W$121:W$132)</f>
        <v>0</v>
      </c>
      <c r="W114" s="295">
        <f>SUMIF('7.  Persistence Report'!$D$121:$D$132,$B114,'7.  Persistence Report'!X$121:X$132)</f>
        <v>0</v>
      </c>
      <c r="X114" s="295">
        <f>SUMIF('7.  Persistence Report'!$D$121:$D$132,$B114,'7.  Persistence Report'!Y$121:Y$132)</f>
        <v>0</v>
      </c>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v>0</v>
      </c>
      <c r="E115" s="295">
        <f>SUMIF('7.  Persistence Report'!$D$134:$D$143,$B114,'7.  Persistence Report'!AV$134:AV$143)</f>
        <v>0</v>
      </c>
      <c r="F115" s="295">
        <f>SUMIF('7.  Persistence Report'!$D$134:$D$143,$B114,'7.  Persistence Report'!AW$134:AW$143)</f>
        <v>0</v>
      </c>
      <c r="G115" s="295">
        <f>SUMIF('7.  Persistence Report'!$D$134:$D$143,$B114,'7.  Persistence Report'!AX$134:AX$143)</f>
        <v>0</v>
      </c>
      <c r="H115" s="295">
        <f>SUMIF('7.  Persistence Report'!$D$134:$D$143,$B114,'7.  Persistence Report'!AY$134:AY$143)</f>
        <v>0</v>
      </c>
      <c r="I115" s="295">
        <f>SUMIF('7.  Persistence Report'!$D$134:$D$143,$B114,'7.  Persistence Report'!AZ$134:AZ$143)</f>
        <v>0</v>
      </c>
      <c r="J115" s="295">
        <f>SUMIF('7.  Persistence Report'!$D$134:$D$143,$B114,'7.  Persistence Report'!BA$134:BA$143)</f>
        <v>0</v>
      </c>
      <c r="K115" s="295">
        <f>SUMIF('7.  Persistence Report'!$D$134:$D$143,$B114,'7.  Persistence Report'!BB$134:BB$143)</f>
        <v>0</v>
      </c>
      <c r="L115" s="295">
        <f>SUMIF('7.  Persistence Report'!$D$134:$D$143,$B114,'7.  Persistence Report'!BC$134:BC$143)</f>
        <v>0</v>
      </c>
      <c r="M115" s="295">
        <f>SUMIF('7.  Persistence Report'!$D$134:$D$143,$B114,'7.  Persistence Report'!BD$134:BD$143)</f>
        <v>0</v>
      </c>
      <c r="N115" s="291"/>
      <c r="O115" s="295">
        <v>0</v>
      </c>
      <c r="P115" s="295">
        <f>SUMIF('7.  Persistence Report'!$D$134:$D$143,$B114,'7.  Persistence Report'!Q$134:Q$143)</f>
        <v>0</v>
      </c>
      <c r="Q115" s="295">
        <f>SUMIF('7.  Persistence Report'!$D$134:$D$143,$B114,'7.  Persistence Report'!R$134:R$143)</f>
        <v>0</v>
      </c>
      <c r="R115" s="295">
        <f>SUMIF('7.  Persistence Report'!$D$134:$D$143,$B114,'7.  Persistence Report'!S$134:S$143)</f>
        <v>0</v>
      </c>
      <c r="S115" s="295">
        <f>SUMIF('7.  Persistence Report'!$D$134:$D$143,$B114,'7.  Persistence Report'!T$134:T$143)</f>
        <v>0</v>
      </c>
      <c r="T115" s="295">
        <f>SUMIF('7.  Persistence Report'!$D$134:$D$143,$B114,'7.  Persistence Report'!U$134:U$143)</f>
        <v>0</v>
      </c>
      <c r="U115" s="295">
        <f>SUMIF('7.  Persistence Report'!$D$134:$D$143,$B114,'7.  Persistence Report'!V$134:V$143)</f>
        <v>0</v>
      </c>
      <c r="V115" s="295">
        <f>SUMIF('7.  Persistence Report'!$D$134:$D$143,$B114,'7.  Persistence Report'!W$134:W$143)</f>
        <v>0</v>
      </c>
      <c r="W115" s="295">
        <f>SUMIF('7.  Persistence Report'!$D$134:$D$143,$B114,'7.  Persistence Report'!X$134:X$143)</f>
        <v>0</v>
      </c>
      <c r="X115" s="295">
        <f>SUMIF('7.  Persistence Report'!$D$134:$D$143,$B114,'7.  Persistence Report'!Y$134:Y$143)</f>
        <v>0</v>
      </c>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v>0</v>
      </c>
      <c r="E118" s="295">
        <f>SUMIF('7.  Persistence Report'!$D$121:$D$132,$B118,'7.  Persistence Report'!AV$121:AV$132)</f>
        <v>0</v>
      </c>
      <c r="F118" s="295">
        <f>SUMIF('7.  Persistence Report'!$D$121:$D$132,$B118,'7.  Persistence Report'!AW$121:AW$132)</f>
        <v>0</v>
      </c>
      <c r="G118" s="295">
        <f>SUMIF('7.  Persistence Report'!$D$121:$D$132,$B118,'7.  Persistence Report'!AX$121:AX$132)</f>
        <v>0</v>
      </c>
      <c r="H118" s="295">
        <f>SUMIF('7.  Persistence Report'!$D$121:$D$132,$B118,'7.  Persistence Report'!AY$121:AY$132)</f>
        <v>0</v>
      </c>
      <c r="I118" s="295">
        <f>SUMIF('7.  Persistence Report'!$D$121:$D$132,$B118,'7.  Persistence Report'!AZ$121:AZ$132)</f>
        <v>0</v>
      </c>
      <c r="J118" s="295">
        <f>SUMIF('7.  Persistence Report'!$D$121:$D$132,$B118,'7.  Persistence Report'!BA$121:BA$132)</f>
        <v>0</v>
      </c>
      <c r="K118" s="295">
        <f>SUMIF('7.  Persistence Report'!$D$121:$D$132,$B118,'7.  Persistence Report'!BB$121:BB$132)</f>
        <v>0</v>
      </c>
      <c r="L118" s="295">
        <f>SUMIF('7.  Persistence Report'!$D$121:$D$132,$B118,'7.  Persistence Report'!BC$121:BC$132)</f>
        <v>0</v>
      </c>
      <c r="M118" s="295">
        <f>SUMIF('7.  Persistence Report'!$D$121:$D$132,$B118,'7.  Persistence Report'!BD$121:BD$132)</f>
        <v>0</v>
      </c>
      <c r="N118" s="295">
        <v>12</v>
      </c>
      <c r="O118" s="295">
        <v>0</v>
      </c>
      <c r="P118" s="295">
        <f>SUMIF('7.  Persistence Report'!$D$121:$D$132,$B118,'7.  Persistence Report'!Q$121:Q$132)</f>
        <v>0</v>
      </c>
      <c r="Q118" s="295">
        <f>SUMIF('7.  Persistence Report'!$D$121:$D$132,$B118,'7.  Persistence Report'!R$121:R$132)</f>
        <v>0</v>
      </c>
      <c r="R118" s="295">
        <f>SUMIF('7.  Persistence Report'!$D$121:$D$132,$B118,'7.  Persistence Report'!S$121:S$132)</f>
        <v>0</v>
      </c>
      <c r="S118" s="295">
        <f>SUMIF('7.  Persistence Report'!$D$121:$D$132,$B118,'7.  Persistence Report'!T$121:T$132)</f>
        <v>0</v>
      </c>
      <c r="T118" s="295">
        <f>SUMIF('7.  Persistence Report'!$D$121:$D$132,$B118,'7.  Persistence Report'!U$121:U$132)</f>
        <v>0</v>
      </c>
      <c r="U118" s="295">
        <f>SUMIF('7.  Persistence Report'!$D$121:$D$132,$B118,'7.  Persistence Report'!V$121:V$132)</f>
        <v>0</v>
      </c>
      <c r="V118" s="295">
        <f>SUMIF('7.  Persistence Report'!$D$121:$D$132,$B118,'7.  Persistence Report'!W$121:W$132)</f>
        <v>0</v>
      </c>
      <c r="W118" s="295">
        <f>SUMIF('7.  Persistence Report'!$D$121:$D$132,$B118,'7.  Persistence Report'!X$121:X$132)</f>
        <v>0</v>
      </c>
      <c r="X118" s="295">
        <f>SUMIF('7.  Persistence Report'!$D$121:$D$132,$B118,'7.  Persistence Report'!Y$121:Y$132)</f>
        <v>0</v>
      </c>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v>0</v>
      </c>
      <c r="E119" s="295">
        <f>SUMIF('7.  Persistence Report'!$D$134:$D$143,$B118,'7.  Persistence Report'!AV$134:AV$143)</f>
        <v>0</v>
      </c>
      <c r="F119" s="295">
        <f>SUMIF('7.  Persistence Report'!$D$134:$D$143,$B118,'7.  Persistence Report'!AW$134:AW$143)</f>
        <v>0</v>
      </c>
      <c r="G119" s="295">
        <f>SUMIF('7.  Persistence Report'!$D$134:$D$143,$B118,'7.  Persistence Report'!AX$134:AX$143)</f>
        <v>0</v>
      </c>
      <c r="H119" s="295">
        <f>SUMIF('7.  Persistence Report'!$D$134:$D$143,$B118,'7.  Persistence Report'!AY$134:AY$143)</f>
        <v>0</v>
      </c>
      <c r="I119" s="295">
        <f>SUMIF('7.  Persistence Report'!$D$134:$D$143,$B118,'7.  Persistence Report'!AZ$134:AZ$143)</f>
        <v>0</v>
      </c>
      <c r="J119" s="295">
        <f>SUMIF('7.  Persistence Report'!$D$134:$D$143,$B118,'7.  Persistence Report'!BA$134:BA$143)</f>
        <v>0</v>
      </c>
      <c r="K119" s="295">
        <f>SUMIF('7.  Persistence Report'!$D$134:$D$143,$B118,'7.  Persistence Report'!BB$134:BB$143)</f>
        <v>0</v>
      </c>
      <c r="L119" s="295">
        <f>SUMIF('7.  Persistence Report'!$D$134:$D$143,$B118,'7.  Persistence Report'!BC$134:BC$143)</f>
        <v>0</v>
      </c>
      <c r="M119" s="295">
        <f>SUMIF('7.  Persistence Report'!$D$134:$D$143,$B118,'7.  Persistence Report'!BD$134:BD$143)</f>
        <v>0</v>
      </c>
      <c r="N119" s="295">
        <f>N118</f>
        <v>12</v>
      </c>
      <c r="O119" s="295">
        <v>0</v>
      </c>
      <c r="P119" s="295">
        <f>SUMIF('7.  Persistence Report'!$D$134:$D$143,$B118,'7.  Persistence Report'!Q$134:Q$143)</f>
        <v>0</v>
      </c>
      <c r="Q119" s="295">
        <f>SUMIF('7.  Persistence Report'!$D$134:$D$143,$B118,'7.  Persistence Report'!R$134:R$143)</f>
        <v>0</v>
      </c>
      <c r="R119" s="295">
        <f>SUMIF('7.  Persistence Report'!$D$134:$D$143,$B118,'7.  Persistence Report'!S$134:S$143)</f>
        <v>0</v>
      </c>
      <c r="S119" s="295">
        <f>SUMIF('7.  Persistence Report'!$D$134:$D$143,$B118,'7.  Persistence Report'!T$134:T$143)</f>
        <v>0</v>
      </c>
      <c r="T119" s="295">
        <f>SUMIF('7.  Persistence Report'!$D$134:$D$143,$B118,'7.  Persistence Report'!U$134:U$143)</f>
        <v>0</v>
      </c>
      <c r="U119" s="295">
        <f>SUMIF('7.  Persistence Report'!$D$134:$D$143,$B118,'7.  Persistence Report'!V$134:V$143)</f>
        <v>0</v>
      </c>
      <c r="V119" s="295">
        <f>SUMIF('7.  Persistence Report'!$D$134:$D$143,$B118,'7.  Persistence Report'!W$134:W$143)</f>
        <v>0</v>
      </c>
      <c r="W119" s="295">
        <f>SUMIF('7.  Persistence Report'!$D$134:$D$143,$B118,'7.  Persistence Report'!X$134:X$143)</f>
        <v>0</v>
      </c>
      <c r="X119" s="295">
        <f>SUMIF('7.  Persistence Report'!$D$134:$D$143,$B118,'7.  Persistence Report'!Y$134:Y$143)</f>
        <v>0</v>
      </c>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v>0</v>
      </c>
      <c r="E121" s="295">
        <f>SUMIF('7.  Persistence Report'!$D$121:$D$132,$B121,'7.  Persistence Report'!AV$121:AV$132)</f>
        <v>0</v>
      </c>
      <c r="F121" s="295">
        <f>SUMIF('7.  Persistence Report'!$D$121:$D$132,$B121,'7.  Persistence Report'!AW$121:AW$132)</f>
        <v>0</v>
      </c>
      <c r="G121" s="295">
        <f>SUMIF('7.  Persistence Report'!$D$121:$D$132,$B121,'7.  Persistence Report'!AX$121:AX$132)</f>
        <v>0</v>
      </c>
      <c r="H121" s="295">
        <f>SUMIF('7.  Persistence Report'!$D$121:$D$132,$B121,'7.  Persistence Report'!AY$121:AY$132)</f>
        <v>0</v>
      </c>
      <c r="I121" s="295">
        <f>SUMIF('7.  Persistence Report'!$D$121:$D$132,$B121,'7.  Persistence Report'!AZ$121:AZ$132)</f>
        <v>0</v>
      </c>
      <c r="J121" s="295">
        <f>SUMIF('7.  Persistence Report'!$D$121:$D$132,$B121,'7.  Persistence Report'!BA$121:BA$132)</f>
        <v>0</v>
      </c>
      <c r="K121" s="295">
        <f>SUMIF('7.  Persistence Report'!$D$121:$D$132,$B121,'7.  Persistence Report'!BB$121:BB$132)</f>
        <v>0</v>
      </c>
      <c r="L121" s="295">
        <f>SUMIF('7.  Persistence Report'!$D$121:$D$132,$B121,'7.  Persistence Report'!BC$121:BC$132)</f>
        <v>0</v>
      </c>
      <c r="M121" s="295">
        <f>SUMIF('7.  Persistence Report'!$D$121:$D$132,$B121,'7.  Persistence Report'!BD$121:BD$132)</f>
        <v>0</v>
      </c>
      <c r="N121" s="295">
        <v>12</v>
      </c>
      <c r="O121" s="295">
        <v>0</v>
      </c>
      <c r="P121" s="295">
        <f>SUMIF('7.  Persistence Report'!$D$121:$D$132,$B121,'7.  Persistence Report'!Q$121:Q$132)</f>
        <v>0</v>
      </c>
      <c r="Q121" s="295">
        <f>SUMIF('7.  Persistence Report'!$D$121:$D$132,$B121,'7.  Persistence Report'!R$121:R$132)</f>
        <v>0</v>
      </c>
      <c r="R121" s="295">
        <f>SUMIF('7.  Persistence Report'!$D$121:$D$132,$B121,'7.  Persistence Report'!S$121:S$132)</f>
        <v>0</v>
      </c>
      <c r="S121" s="295">
        <f>SUMIF('7.  Persistence Report'!$D$121:$D$132,$B121,'7.  Persistence Report'!T$121:T$132)</f>
        <v>0</v>
      </c>
      <c r="T121" s="295">
        <f>SUMIF('7.  Persistence Report'!$D$121:$D$132,$B121,'7.  Persistence Report'!U$121:U$132)</f>
        <v>0</v>
      </c>
      <c r="U121" s="295">
        <f>SUMIF('7.  Persistence Report'!$D$121:$D$132,$B121,'7.  Persistence Report'!V$121:V$132)</f>
        <v>0</v>
      </c>
      <c r="V121" s="295">
        <f>SUMIF('7.  Persistence Report'!$D$121:$D$132,$B121,'7.  Persistence Report'!W$121:W$132)</f>
        <v>0</v>
      </c>
      <c r="W121" s="295">
        <f>SUMIF('7.  Persistence Report'!$D$121:$D$132,$B121,'7.  Persistence Report'!X$121:X$132)</f>
        <v>0</v>
      </c>
      <c r="X121" s="295">
        <f>SUMIF('7.  Persistence Report'!$D$121:$D$132,$B121,'7.  Persistence Report'!Y$121:Y$132)</f>
        <v>0</v>
      </c>
      <c r="Y121" s="426"/>
      <c r="Z121" s="533">
        <v>0.09</v>
      </c>
      <c r="AA121" s="533">
        <v>0.11</v>
      </c>
      <c r="AB121" s="410">
        <v>0.1</v>
      </c>
      <c r="AC121" s="533">
        <v>0.76</v>
      </c>
      <c r="AD121" s="410"/>
      <c r="AE121" s="410"/>
      <c r="AF121" s="415"/>
      <c r="AG121" s="415"/>
      <c r="AH121" s="415"/>
      <c r="AI121" s="415"/>
      <c r="AJ121" s="415"/>
      <c r="AK121" s="415"/>
      <c r="AL121" s="415"/>
      <c r="AM121" s="296">
        <f>SUM(Y121:AL121)</f>
        <v>1.06</v>
      </c>
    </row>
    <row r="122" spans="1:39" outlineLevel="1">
      <c r="B122" s="294" t="s">
        <v>267</v>
      </c>
      <c r="C122" s="291" t="s">
        <v>163</v>
      </c>
      <c r="D122" s="295">
        <v>1787124</v>
      </c>
      <c r="E122" s="295">
        <f>SUMIF('7.  Persistence Report'!$D$134:$D$143,$B121,'7.  Persistence Report'!AV$134:AV$143)+SUMIF('7.  Persistence Report'!$D$151:$D$154,$B121,'7.  Persistence Report'!AV$151:AV$154)</f>
        <v>1787124</v>
      </c>
      <c r="F122" s="295">
        <f>SUMIF('7.  Persistence Report'!$D$134:$D$143,$B121,'7.  Persistence Report'!AW$134:AW$143)+SUMIF('7.  Persistence Report'!$D$151:$D$154,$B121,'7.  Persistence Report'!AW$151:AW$154)</f>
        <v>1787124</v>
      </c>
      <c r="G122" s="295">
        <f>SUMIF('7.  Persistence Report'!$D$134:$D$143,$B121,'7.  Persistence Report'!AX$134:AX$143)+SUMIF('7.  Persistence Report'!$D$151:$D$154,$B121,'7.  Persistence Report'!AX$151:AX$154)</f>
        <v>1787124</v>
      </c>
      <c r="H122" s="295">
        <f>SUMIF('7.  Persistence Report'!$D$134:$D$143,$B121,'7.  Persistence Report'!AY$134:AY$143)+SUMIF('7.  Persistence Report'!$D$151:$D$154,$B121,'7.  Persistence Report'!AY$151:AY$154)</f>
        <v>1787124</v>
      </c>
      <c r="I122" s="295">
        <f>SUMIF('7.  Persistence Report'!$D$134:$D$143,$B121,'7.  Persistence Report'!AZ$134:AZ$143)+SUMIF('7.  Persistence Report'!$D$151:$D$154,$B121,'7.  Persistence Report'!AZ$151:AZ$154)</f>
        <v>1787124</v>
      </c>
      <c r="J122" s="295">
        <f>SUMIF('7.  Persistence Report'!$D$134:$D$143,$B121,'7.  Persistence Report'!BA$134:BA$143)+SUMIF('7.  Persistence Report'!$D$151:$D$154,$B121,'7.  Persistence Report'!BA$151:BA$154)</f>
        <v>1787123</v>
      </c>
      <c r="K122" s="295">
        <f>SUMIF('7.  Persistence Report'!$D$134:$D$143,$B121,'7.  Persistence Report'!BB$134:BB$143)+SUMIF('7.  Persistence Report'!$D$151:$D$154,$B121,'7.  Persistence Report'!BB$151:BB$154)</f>
        <v>1787123</v>
      </c>
      <c r="L122" s="295">
        <f>SUMIF('7.  Persistence Report'!$D$134:$D$143,$B121,'7.  Persistence Report'!BC$134:BC$143)+SUMIF('7.  Persistence Report'!$D$151:$D$154,$B121,'7.  Persistence Report'!BC$151:BC$154)</f>
        <v>1786970</v>
      </c>
      <c r="M122" s="295">
        <f>SUMIF('7.  Persistence Report'!$D$134:$D$143,$B121,'7.  Persistence Report'!BD$134:BD$143)+SUMIF('7.  Persistence Report'!$D$151:$D$154,$B121,'7.  Persistence Report'!BD$151:BD$154)</f>
        <v>1428176</v>
      </c>
      <c r="N122" s="295">
        <f>N121</f>
        <v>12</v>
      </c>
      <c r="O122" s="295">
        <v>398</v>
      </c>
      <c r="P122" s="295">
        <f>SUMIF('7.  Persistence Report'!$D$134:$D$143,$B121,'7.  Persistence Report'!Q$134:Q$143)+SUMIF('7.  Persistence Report'!$D$151:$D$154,$B121,'7.  Persistence Report'!Q$151:Q$154)</f>
        <v>398</v>
      </c>
      <c r="Q122" s="295">
        <f>SUMIF('7.  Persistence Report'!$D$134:$D$143,$B121,'7.  Persistence Report'!R$134:R$143)+SUMIF('7.  Persistence Report'!$D$151:$D$154,$B121,'7.  Persistence Report'!R$151:R$154)</f>
        <v>398</v>
      </c>
      <c r="R122" s="295">
        <f>SUMIF('7.  Persistence Report'!$D$134:$D$143,$B121,'7.  Persistence Report'!S$134:S$143)+SUMIF('7.  Persistence Report'!$D$151:$D$154,$B121,'7.  Persistence Report'!S$151:S$154)</f>
        <v>398</v>
      </c>
      <c r="S122" s="295">
        <f>SUMIF('7.  Persistence Report'!$D$134:$D$143,$B121,'7.  Persistence Report'!T$134:T$143)+SUMIF('7.  Persistence Report'!$D$151:$D$154,$B121,'7.  Persistence Report'!T$151:T$154)</f>
        <v>398</v>
      </c>
      <c r="T122" s="295">
        <f>SUMIF('7.  Persistence Report'!$D$134:$D$143,$B121,'7.  Persistence Report'!U$134:U$143)+SUMIF('7.  Persistence Report'!$D$151:$D$154,$B121,'7.  Persistence Report'!U$151:U$154)</f>
        <v>398</v>
      </c>
      <c r="U122" s="295">
        <f>SUMIF('7.  Persistence Report'!$D$134:$D$143,$B121,'7.  Persistence Report'!V$134:V$143)+SUMIF('7.  Persistence Report'!$D$151:$D$154,$B121,'7.  Persistence Report'!V$151:V$154)</f>
        <v>397</v>
      </c>
      <c r="V122" s="295">
        <f>SUMIF('7.  Persistence Report'!$D$134:$D$143,$B121,'7.  Persistence Report'!W$134:W$143)+SUMIF('7.  Persistence Report'!$D$151:$D$154,$B121,'7.  Persistence Report'!W$151:W$154)</f>
        <v>397</v>
      </c>
      <c r="W122" s="295">
        <f>SUMIF('7.  Persistence Report'!$D$134:$D$143,$B121,'7.  Persistence Report'!X$134:X$143)+SUMIF('7.  Persistence Report'!$D$151:$D$154,$B121,'7.  Persistence Report'!X$151:X$154)</f>
        <v>397</v>
      </c>
      <c r="X122" s="295">
        <f>SUMIF('7.  Persistence Report'!$D$134:$D$143,$B121,'7.  Persistence Report'!Y$134:Y$143)+SUMIF('7.  Persistence Report'!$D$151:$D$154,$B121,'7.  Persistence Report'!Y$151:Y$154)</f>
        <v>310</v>
      </c>
      <c r="Y122" s="411">
        <f>Y121</f>
        <v>0</v>
      </c>
      <c r="Z122" s="411">
        <f t="shared" ref="Z122" si="241">Z121</f>
        <v>0.09</v>
      </c>
      <c r="AA122" s="411">
        <f t="shared" ref="AA122" si="242">AA121</f>
        <v>0.11</v>
      </c>
      <c r="AB122" s="411">
        <f t="shared" ref="AB122" si="243">AB121</f>
        <v>0.1</v>
      </c>
      <c r="AC122" s="411">
        <f t="shared" ref="AC122" si="244">AC121</f>
        <v>0.76</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v>0</v>
      </c>
      <c r="E124" s="295">
        <f>SUMIF('7.  Persistence Report'!$D$121:$D$132,$B124,'7.  Persistence Report'!AV$121:AV$132)</f>
        <v>0</v>
      </c>
      <c r="F124" s="295">
        <f>SUMIF('7.  Persistence Report'!$D$121:$D$132,$B124,'7.  Persistence Report'!AW$121:AW$132)</f>
        <v>0</v>
      </c>
      <c r="G124" s="295">
        <f>SUMIF('7.  Persistence Report'!$D$121:$D$132,$B124,'7.  Persistence Report'!AX$121:AX$132)</f>
        <v>0</v>
      </c>
      <c r="H124" s="295">
        <f>SUMIF('7.  Persistence Report'!$D$121:$D$132,$B124,'7.  Persistence Report'!AY$121:AY$132)</f>
        <v>0</v>
      </c>
      <c r="I124" s="295">
        <f>SUMIF('7.  Persistence Report'!$D$121:$D$132,$B124,'7.  Persistence Report'!AZ$121:AZ$132)</f>
        <v>0</v>
      </c>
      <c r="J124" s="295">
        <f>SUMIF('7.  Persistence Report'!$D$121:$D$132,$B124,'7.  Persistence Report'!BA$121:BA$132)</f>
        <v>0</v>
      </c>
      <c r="K124" s="295">
        <f>SUMIF('7.  Persistence Report'!$D$121:$D$132,$B124,'7.  Persistence Report'!BB$121:BB$132)</f>
        <v>0</v>
      </c>
      <c r="L124" s="295">
        <f>SUMIF('7.  Persistence Report'!$D$121:$D$132,$B124,'7.  Persistence Report'!BC$121:BC$132)</f>
        <v>0</v>
      </c>
      <c r="M124" s="295">
        <f>SUMIF('7.  Persistence Report'!$D$121:$D$132,$B124,'7.  Persistence Report'!BD$121:BD$132)</f>
        <v>0</v>
      </c>
      <c r="N124" s="295">
        <v>12</v>
      </c>
      <c r="O124" s="295">
        <v>0</v>
      </c>
      <c r="P124" s="295">
        <f>SUMIF('7.  Persistence Report'!$D$121:$D$132,$B124,'7.  Persistence Report'!Q$121:Q$132)</f>
        <v>0</v>
      </c>
      <c r="Q124" s="295">
        <f>SUMIF('7.  Persistence Report'!$D$121:$D$132,$B124,'7.  Persistence Report'!R$121:R$132)</f>
        <v>0</v>
      </c>
      <c r="R124" s="295">
        <f>SUMIF('7.  Persistence Report'!$D$121:$D$132,$B124,'7.  Persistence Report'!S$121:S$132)</f>
        <v>0</v>
      </c>
      <c r="S124" s="295">
        <f>SUMIF('7.  Persistence Report'!$D$121:$D$132,$B124,'7.  Persistence Report'!T$121:T$132)</f>
        <v>0</v>
      </c>
      <c r="T124" s="295">
        <f>SUMIF('7.  Persistence Report'!$D$121:$D$132,$B124,'7.  Persistence Report'!U$121:U$132)</f>
        <v>0</v>
      </c>
      <c r="U124" s="295">
        <f>SUMIF('7.  Persistence Report'!$D$121:$D$132,$B124,'7.  Persistence Report'!V$121:V$132)</f>
        <v>0</v>
      </c>
      <c r="V124" s="295">
        <f>SUMIF('7.  Persistence Report'!$D$121:$D$132,$B124,'7.  Persistence Report'!W$121:W$132)</f>
        <v>0</v>
      </c>
      <c r="W124" s="295">
        <f>SUMIF('7.  Persistence Report'!$D$121:$D$132,$B124,'7.  Persistence Report'!X$121:X$132)</f>
        <v>0</v>
      </c>
      <c r="X124" s="295">
        <f>SUMIF('7.  Persistence Report'!$D$121:$D$132,$B124,'7.  Persistence Report'!Y$121:Y$132)</f>
        <v>0</v>
      </c>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v>0</v>
      </c>
      <c r="E125" s="295">
        <f>SUMIF('7.  Persistence Report'!$D$134:$D$143,$B124,'7.  Persistence Report'!AV$134:AV$143)</f>
        <v>0</v>
      </c>
      <c r="F125" s="295">
        <f>SUMIF('7.  Persistence Report'!$D$134:$D$143,$B124,'7.  Persistence Report'!AW$134:AW$143)</f>
        <v>0</v>
      </c>
      <c r="G125" s="295">
        <f>SUMIF('7.  Persistence Report'!$D$134:$D$143,$B124,'7.  Persistence Report'!AX$134:AX$143)</f>
        <v>0</v>
      </c>
      <c r="H125" s="295">
        <f>SUMIF('7.  Persistence Report'!$D$134:$D$143,$B124,'7.  Persistence Report'!AY$134:AY$143)</f>
        <v>0</v>
      </c>
      <c r="I125" s="295">
        <f>SUMIF('7.  Persistence Report'!$D$134:$D$143,$B124,'7.  Persistence Report'!AZ$134:AZ$143)</f>
        <v>0</v>
      </c>
      <c r="J125" s="295">
        <f>SUMIF('7.  Persistence Report'!$D$134:$D$143,$B124,'7.  Persistence Report'!BA$134:BA$143)</f>
        <v>0</v>
      </c>
      <c r="K125" s="295">
        <f>SUMIF('7.  Persistence Report'!$D$134:$D$143,$B124,'7.  Persistence Report'!BB$134:BB$143)</f>
        <v>0</v>
      </c>
      <c r="L125" s="295">
        <f>SUMIF('7.  Persistence Report'!$D$134:$D$143,$B124,'7.  Persistence Report'!BC$134:BC$143)</f>
        <v>0</v>
      </c>
      <c r="M125" s="295">
        <f>SUMIF('7.  Persistence Report'!$D$134:$D$143,$B124,'7.  Persistence Report'!BD$134:BD$143)</f>
        <v>0</v>
      </c>
      <c r="N125" s="295">
        <f>N124</f>
        <v>12</v>
      </c>
      <c r="O125" s="295">
        <v>0</v>
      </c>
      <c r="P125" s="295">
        <f>SUMIF('7.  Persistence Report'!$D$134:$D$143,$B124,'7.  Persistence Report'!Q$134:Q$143)</f>
        <v>0</v>
      </c>
      <c r="Q125" s="295">
        <f>SUMIF('7.  Persistence Report'!$D$134:$D$143,$B124,'7.  Persistence Report'!R$134:R$143)</f>
        <v>0</v>
      </c>
      <c r="R125" s="295">
        <f>SUMIF('7.  Persistence Report'!$D$134:$D$143,$B124,'7.  Persistence Report'!S$134:S$143)</f>
        <v>0</v>
      </c>
      <c r="S125" s="295">
        <f>SUMIF('7.  Persistence Report'!$D$134:$D$143,$B124,'7.  Persistence Report'!T$134:T$143)</f>
        <v>0</v>
      </c>
      <c r="T125" s="295">
        <f>SUMIF('7.  Persistence Report'!$D$134:$D$143,$B124,'7.  Persistence Report'!U$134:U$143)</f>
        <v>0</v>
      </c>
      <c r="U125" s="295">
        <f>SUMIF('7.  Persistence Report'!$D$134:$D$143,$B124,'7.  Persistence Report'!V$134:V$143)</f>
        <v>0</v>
      </c>
      <c r="V125" s="295">
        <f>SUMIF('7.  Persistence Report'!$D$134:$D$143,$B124,'7.  Persistence Report'!W$134:W$143)</f>
        <v>0</v>
      </c>
      <c r="W125" s="295">
        <f>SUMIF('7.  Persistence Report'!$D$134:$D$143,$B124,'7.  Persistence Report'!X$134:X$143)</f>
        <v>0</v>
      </c>
      <c r="X125" s="295">
        <f>SUMIF('7.  Persistence Report'!$D$134:$D$143,$B124,'7.  Persistence Report'!Y$134:Y$143)</f>
        <v>0</v>
      </c>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v>0</v>
      </c>
      <c r="E127" s="295">
        <f>SUMIF('7.  Persistence Report'!$D$121:$D$132,$B127,'7.  Persistence Report'!AV$121:AV$132)</f>
        <v>0</v>
      </c>
      <c r="F127" s="295">
        <f>SUMIF('7.  Persistence Report'!$D$121:$D$132,$B127,'7.  Persistence Report'!AW$121:AW$132)</f>
        <v>0</v>
      </c>
      <c r="G127" s="295">
        <f>SUMIF('7.  Persistence Report'!$D$121:$D$132,$B127,'7.  Persistence Report'!AX$121:AX$132)</f>
        <v>0</v>
      </c>
      <c r="H127" s="295">
        <f>SUMIF('7.  Persistence Report'!$D$121:$D$132,$B127,'7.  Persistence Report'!AY$121:AY$132)</f>
        <v>0</v>
      </c>
      <c r="I127" s="295">
        <f>SUMIF('7.  Persistence Report'!$D$121:$D$132,$B127,'7.  Persistence Report'!AZ$121:AZ$132)</f>
        <v>0</v>
      </c>
      <c r="J127" s="295">
        <f>SUMIF('7.  Persistence Report'!$D$121:$D$132,$B127,'7.  Persistence Report'!BA$121:BA$132)</f>
        <v>0</v>
      </c>
      <c r="K127" s="295">
        <f>SUMIF('7.  Persistence Report'!$D$121:$D$132,$B127,'7.  Persistence Report'!BB$121:BB$132)</f>
        <v>0</v>
      </c>
      <c r="L127" s="295">
        <f>SUMIF('7.  Persistence Report'!$D$121:$D$132,$B127,'7.  Persistence Report'!BC$121:BC$132)</f>
        <v>0</v>
      </c>
      <c r="M127" s="295">
        <f>SUMIF('7.  Persistence Report'!$D$121:$D$132,$B127,'7.  Persistence Report'!BD$121:BD$132)</f>
        <v>0</v>
      </c>
      <c r="N127" s="295">
        <v>12</v>
      </c>
      <c r="O127" s="295">
        <v>0</v>
      </c>
      <c r="P127" s="295">
        <f>SUMIF('7.  Persistence Report'!$D$121:$D$132,$B127,'7.  Persistence Report'!Q$121:Q$132)</f>
        <v>0</v>
      </c>
      <c r="Q127" s="295">
        <f>SUMIF('7.  Persistence Report'!$D$121:$D$132,$B127,'7.  Persistence Report'!R$121:R$132)</f>
        <v>0</v>
      </c>
      <c r="R127" s="295">
        <f>SUMIF('7.  Persistence Report'!$D$121:$D$132,$B127,'7.  Persistence Report'!S$121:S$132)</f>
        <v>0</v>
      </c>
      <c r="S127" s="295">
        <f>SUMIF('7.  Persistence Report'!$D$121:$D$132,$B127,'7.  Persistence Report'!T$121:T$132)</f>
        <v>0</v>
      </c>
      <c r="T127" s="295">
        <f>SUMIF('7.  Persistence Report'!$D$121:$D$132,$B127,'7.  Persistence Report'!U$121:U$132)</f>
        <v>0</v>
      </c>
      <c r="U127" s="295">
        <f>SUMIF('7.  Persistence Report'!$D$121:$D$132,$B127,'7.  Persistence Report'!V$121:V$132)</f>
        <v>0</v>
      </c>
      <c r="V127" s="295">
        <f>SUMIF('7.  Persistence Report'!$D$121:$D$132,$B127,'7.  Persistence Report'!W$121:W$132)</f>
        <v>0</v>
      </c>
      <c r="W127" s="295">
        <f>SUMIF('7.  Persistence Report'!$D$121:$D$132,$B127,'7.  Persistence Report'!X$121:X$132)</f>
        <v>0</v>
      </c>
      <c r="X127" s="295">
        <f>SUMIF('7.  Persistence Report'!$D$121:$D$132,$B127,'7.  Persistence Report'!Y$121:Y$132)</f>
        <v>0</v>
      </c>
      <c r="Y127" s="426"/>
      <c r="Z127" s="410"/>
      <c r="AA127" s="410">
        <v>1</v>
      </c>
      <c r="AB127" s="410"/>
      <c r="AC127" s="410"/>
      <c r="AD127" s="410"/>
      <c r="AE127" s="410"/>
      <c r="AF127" s="415"/>
      <c r="AG127" s="415"/>
      <c r="AH127" s="415"/>
      <c r="AI127" s="415"/>
      <c r="AJ127" s="415"/>
      <c r="AK127" s="415"/>
      <c r="AL127" s="415"/>
      <c r="AM127" s="296">
        <f>SUM(Y127:AL127)</f>
        <v>1</v>
      </c>
    </row>
    <row r="128" spans="1:39" outlineLevel="1">
      <c r="B128" s="294" t="s">
        <v>267</v>
      </c>
      <c r="C128" s="291" t="s">
        <v>163</v>
      </c>
      <c r="D128" s="295">
        <v>125896</v>
      </c>
      <c r="E128" s="295">
        <f>SUMIF('7.  Persistence Report'!$D$134:$D$143,$B127,'7.  Persistence Report'!AV$134:AV$143)</f>
        <v>122249</v>
      </c>
      <c r="F128" s="295">
        <f>SUMIF('7.  Persistence Report'!$D$134:$D$143,$B127,'7.  Persistence Report'!AW$134:AW$143)</f>
        <v>122249</v>
      </c>
      <c r="G128" s="295">
        <f>SUMIF('7.  Persistence Report'!$D$134:$D$143,$B127,'7.  Persistence Report'!AX$134:AX$143)</f>
        <v>122249</v>
      </c>
      <c r="H128" s="295">
        <f>SUMIF('7.  Persistence Report'!$D$134:$D$143,$B127,'7.  Persistence Report'!AY$134:AY$143)</f>
        <v>122249</v>
      </c>
      <c r="I128" s="295">
        <f>SUMIF('7.  Persistence Report'!$D$134:$D$143,$B127,'7.  Persistence Report'!AZ$134:AZ$143)</f>
        <v>122249</v>
      </c>
      <c r="J128" s="295">
        <f>SUMIF('7.  Persistence Report'!$D$134:$D$143,$B127,'7.  Persistence Report'!BA$134:BA$143)</f>
        <v>122249</v>
      </c>
      <c r="K128" s="295">
        <f>SUMIF('7.  Persistence Report'!$D$134:$D$143,$B127,'7.  Persistence Report'!BB$134:BB$143)</f>
        <v>122249</v>
      </c>
      <c r="L128" s="295">
        <f>SUMIF('7.  Persistence Report'!$D$134:$D$143,$B127,'7.  Persistence Report'!BC$134:BC$143)</f>
        <v>122249</v>
      </c>
      <c r="M128" s="295">
        <f>SUMIF('7.  Persistence Report'!$D$134:$D$143,$B127,'7.  Persistence Report'!BD$134:BD$143)</f>
        <v>122249</v>
      </c>
      <c r="N128" s="295">
        <f>N127</f>
        <v>12</v>
      </c>
      <c r="O128" s="295">
        <v>14</v>
      </c>
      <c r="P128" s="295">
        <f>SUMIF('7.  Persistence Report'!$D$134:$D$143,$B127,'7.  Persistence Report'!Q$134:Q$143)</f>
        <v>14</v>
      </c>
      <c r="Q128" s="295">
        <f>SUMIF('7.  Persistence Report'!$D$134:$D$143,$B127,'7.  Persistence Report'!R$134:R$143)</f>
        <v>14</v>
      </c>
      <c r="R128" s="295">
        <f>SUMIF('7.  Persistence Report'!$D$134:$D$143,$B127,'7.  Persistence Report'!S$134:S$143)</f>
        <v>14</v>
      </c>
      <c r="S128" s="295">
        <f>SUMIF('7.  Persistence Report'!$D$134:$D$143,$B127,'7.  Persistence Report'!T$134:T$143)</f>
        <v>14</v>
      </c>
      <c r="T128" s="295">
        <f>SUMIF('7.  Persistence Report'!$D$134:$D$143,$B127,'7.  Persistence Report'!U$134:U$143)</f>
        <v>14</v>
      </c>
      <c r="U128" s="295">
        <f>SUMIF('7.  Persistence Report'!$D$134:$D$143,$B127,'7.  Persistence Report'!V$134:V$143)</f>
        <v>14</v>
      </c>
      <c r="V128" s="295">
        <f>SUMIF('7.  Persistence Report'!$D$134:$D$143,$B127,'7.  Persistence Report'!W$134:W$143)</f>
        <v>14</v>
      </c>
      <c r="W128" s="295">
        <f>SUMIF('7.  Persistence Report'!$D$134:$D$143,$B127,'7.  Persistence Report'!X$134:X$143)</f>
        <v>14</v>
      </c>
      <c r="X128" s="295">
        <f>SUMIF('7.  Persistence Report'!$D$134:$D$143,$B127,'7.  Persistence Report'!Y$134:Y$143)</f>
        <v>14</v>
      </c>
      <c r="Y128" s="411">
        <f>Y127</f>
        <v>0</v>
      </c>
      <c r="Z128" s="411">
        <f t="shared" ref="Z128" si="267">Z127</f>
        <v>0</v>
      </c>
      <c r="AA128" s="411">
        <f t="shared" ref="AA128" si="268">AA127</f>
        <v>1</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v>0</v>
      </c>
      <c r="E130" s="295">
        <f>SUMIF('7.  Persistence Report'!$D$121:$D$132,$B130,'7.  Persistence Report'!AV$121:AV$132)</f>
        <v>0</v>
      </c>
      <c r="F130" s="295">
        <f>SUMIF('7.  Persistence Report'!$D$121:$D$132,$B130,'7.  Persistence Report'!AW$121:AW$132)</f>
        <v>0</v>
      </c>
      <c r="G130" s="295">
        <f>SUMIF('7.  Persistence Report'!$D$121:$D$132,$B130,'7.  Persistence Report'!AX$121:AX$132)</f>
        <v>0</v>
      </c>
      <c r="H130" s="295">
        <f>SUMIF('7.  Persistence Report'!$D$121:$D$132,$B130,'7.  Persistence Report'!AY$121:AY$132)</f>
        <v>0</v>
      </c>
      <c r="I130" s="295">
        <f>SUMIF('7.  Persistence Report'!$D$121:$D$132,$B130,'7.  Persistence Report'!AZ$121:AZ$132)</f>
        <v>0</v>
      </c>
      <c r="J130" s="295">
        <f>SUMIF('7.  Persistence Report'!$D$121:$D$132,$B130,'7.  Persistence Report'!BA$121:BA$132)</f>
        <v>0</v>
      </c>
      <c r="K130" s="295">
        <f>SUMIF('7.  Persistence Report'!$D$121:$D$132,$B130,'7.  Persistence Report'!BB$121:BB$132)</f>
        <v>0</v>
      </c>
      <c r="L130" s="295">
        <f>SUMIF('7.  Persistence Report'!$D$121:$D$132,$B130,'7.  Persistence Report'!BC$121:BC$132)</f>
        <v>0</v>
      </c>
      <c r="M130" s="295">
        <f>SUMIF('7.  Persistence Report'!$D$121:$D$132,$B130,'7.  Persistence Report'!BD$121:BD$132)</f>
        <v>0</v>
      </c>
      <c r="N130" s="295">
        <v>3</v>
      </c>
      <c r="O130" s="295">
        <v>0</v>
      </c>
      <c r="P130" s="295">
        <f>SUMIF('7.  Persistence Report'!$D$121:$D$132,$B130,'7.  Persistence Report'!Q$121:Q$132)</f>
        <v>0</v>
      </c>
      <c r="Q130" s="295">
        <f>SUMIF('7.  Persistence Report'!$D$121:$D$132,$B130,'7.  Persistence Report'!R$121:R$132)</f>
        <v>0</v>
      </c>
      <c r="R130" s="295">
        <f>SUMIF('7.  Persistence Report'!$D$121:$D$132,$B130,'7.  Persistence Report'!S$121:S$132)</f>
        <v>0</v>
      </c>
      <c r="S130" s="295">
        <f>SUMIF('7.  Persistence Report'!$D$121:$D$132,$B130,'7.  Persistence Report'!T$121:T$132)</f>
        <v>0</v>
      </c>
      <c r="T130" s="295">
        <f>SUMIF('7.  Persistence Report'!$D$121:$D$132,$B130,'7.  Persistence Report'!U$121:U$132)</f>
        <v>0</v>
      </c>
      <c r="U130" s="295">
        <f>SUMIF('7.  Persistence Report'!$D$121:$D$132,$B130,'7.  Persistence Report'!V$121:V$132)</f>
        <v>0</v>
      </c>
      <c r="V130" s="295">
        <f>SUMIF('7.  Persistence Report'!$D$121:$D$132,$B130,'7.  Persistence Report'!W$121:W$132)</f>
        <v>0</v>
      </c>
      <c r="W130" s="295">
        <f>SUMIF('7.  Persistence Report'!$D$121:$D$132,$B130,'7.  Persistence Report'!X$121:X$132)</f>
        <v>0</v>
      </c>
      <c r="X130" s="295">
        <f>SUMIF('7.  Persistence Report'!$D$121:$D$132,$B130,'7.  Persistence Report'!Y$121:Y$132)</f>
        <v>0</v>
      </c>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v>0</v>
      </c>
      <c r="E131" s="295">
        <f>SUMIF('7.  Persistence Report'!$D$134:$D$143,$B130,'7.  Persistence Report'!AV$134:AV$143)</f>
        <v>0</v>
      </c>
      <c r="F131" s="295">
        <f>SUMIF('7.  Persistence Report'!$D$134:$D$143,$B130,'7.  Persistence Report'!AW$134:AW$143)</f>
        <v>0</v>
      </c>
      <c r="G131" s="295">
        <f>SUMIF('7.  Persistence Report'!$D$134:$D$143,$B130,'7.  Persistence Report'!AX$134:AX$143)</f>
        <v>0</v>
      </c>
      <c r="H131" s="295">
        <f>SUMIF('7.  Persistence Report'!$D$134:$D$143,$B130,'7.  Persistence Report'!AY$134:AY$143)</f>
        <v>0</v>
      </c>
      <c r="I131" s="295">
        <f>SUMIF('7.  Persistence Report'!$D$134:$D$143,$B130,'7.  Persistence Report'!AZ$134:AZ$143)</f>
        <v>0</v>
      </c>
      <c r="J131" s="295">
        <f>SUMIF('7.  Persistence Report'!$D$134:$D$143,$B130,'7.  Persistence Report'!BA$134:BA$143)</f>
        <v>0</v>
      </c>
      <c r="K131" s="295">
        <f>SUMIF('7.  Persistence Report'!$D$134:$D$143,$B130,'7.  Persistence Report'!BB$134:BB$143)</f>
        <v>0</v>
      </c>
      <c r="L131" s="295">
        <f>SUMIF('7.  Persistence Report'!$D$134:$D$143,$B130,'7.  Persistence Report'!BC$134:BC$143)</f>
        <v>0</v>
      </c>
      <c r="M131" s="295">
        <f>SUMIF('7.  Persistence Report'!$D$134:$D$143,$B130,'7.  Persistence Report'!BD$134:BD$143)</f>
        <v>0</v>
      </c>
      <c r="N131" s="295">
        <f>N130</f>
        <v>3</v>
      </c>
      <c r="O131" s="295">
        <v>0</v>
      </c>
      <c r="P131" s="295">
        <f>SUMIF('7.  Persistence Report'!$D$134:$D$143,$B130,'7.  Persistence Report'!Q$134:Q$143)</f>
        <v>0</v>
      </c>
      <c r="Q131" s="295">
        <f>SUMIF('7.  Persistence Report'!$D$134:$D$143,$B130,'7.  Persistence Report'!R$134:R$143)</f>
        <v>0</v>
      </c>
      <c r="R131" s="295">
        <f>SUMIF('7.  Persistence Report'!$D$134:$D$143,$B130,'7.  Persistence Report'!S$134:S$143)</f>
        <v>0</v>
      </c>
      <c r="S131" s="295">
        <f>SUMIF('7.  Persistence Report'!$D$134:$D$143,$B130,'7.  Persistence Report'!T$134:T$143)</f>
        <v>0</v>
      </c>
      <c r="T131" s="295">
        <f>SUMIF('7.  Persistence Report'!$D$134:$D$143,$B130,'7.  Persistence Report'!U$134:U$143)</f>
        <v>0</v>
      </c>
      <c r="U131" s="295">
        <f>SUMIF('7.  Persistence Report'!$D$134:$D$143,$B130,'7.  Persistence Report'!V$134:V$143)</f>
        <v>0</v>
      </c>
      <c r="V131" s="295">
        <f>SUMIF('7.  Persistence Report'!$D$134:$D$143,$B130,'7.  Persistence Report'!W$134:W$143)</f>
        <v>0</v>
      </c>
      <c r="W131" s="295">
        <f>SUMIF('7.  Persistence Report'!$D$134:$D$143,$B130,'7.  Persistence Report'!X$134:X$143)</f>
        <v>0</v>
      </c>
      <c r="X131" s="295">
        <f>SUMIF('7.  Persistence Report'!$D$134:$D$143,$B130,'7.  Persistence Report'!Y$134:Y$143)</f>
        <v>0</v>
      </c>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v>0</v>
      </c>
      <c r="E133" s="295">
        <f>SUMIF('7.  Persistence Report'!$D$121:$D$132,$B133,'7.  Persistence Report'!AV$121:AV$132)</f>
        <v>0</v>
      </c>
      <c r="F133" s="295">
        <f>SUMIF('7.  Persistence Report'!$D$121:$D$132,$B133,'7.  Persistence Report'!AW$121:AW$132)</f>
        <v>0</v>
      </c>
      <c r="G133" s="295">
        <f>SUMIF('7.  Persistence Report'!$D$121:$D$132,$B133,'7.  Persistence Report'!AX$121:AX$132)</f>
        <v>0</v>
      </c>
      <c r="H133" s="295">
        <f>SUMIF('7.  Persistence Report'!$D$121:$D$132,$B133,'7.  Persistence Report'!AY$121:AY$132)</f>
        <v>0</v>
      </c>
      <c r="I133" s="295">
        <f>SUMIF('7.  Persistence Report'!$D$121:$D$132,$B133,'7.  Persistence Report'!AZ$121:AZ$132)</f>
        <v>0</v>
      </c>
      <c r="J133" s="295">
        <f>SUMIF('7.  Persistence Report'!$D$121:$D$132,$B133,'7.  Persistence Report'!BA$121:BA$132)</f>
        <v>0</v>
      </c>
      <c r="K133" s="295">
        <f>SUMIF('7.  Persistence Report'!$D$121:$D$132,$B133,'7.  Persistence Report'!BB$121:BB$132)</f>
        <v>0</v>
      </c>
      <c r="L133" s="295">
        <f>SUMIF('7.  Persistence Report'!$D$121:$D$132,$B133,'7.  Persistence Report'!BC$121:BC$132)</f>
        <v>0</v>
      </c>
      <c r="M133" s="295">
        <f>SUMIF('7.  Persistence Report'!$D$121:$D$132,$B133,'7.  Persistence Report'!BD$121:BD$132)</f>
        <v>0</v>
      </c>
      <c r="N133" s="295">
        <v>12</v>
      </c>
      <c r="O133" s="295">
        <v>0</v>
      </c>
      <c r="P133" s="295">
        <f>SUMIF('7.  Persistence Report'!$D$121:$D$132,$B133,'7.  Persistence Report'!Q$121:Q$132)</f>
        <v>0</v>
      </c>
      <c r="Q133" s="295">
        <f>SUMIF('7.  Persistence Report'!$D$121:$D$132,$B133,'7.  Persistence Report'!R$121:R$132)</f>
        <v>0</v>
      </c>
      <c r="R133" s="295">
        <f>SUMIF('7.  Persistence Report'!$D$121:$D$132,$B133,'7.  Persistence Report'!S$121:S$132)</f>
        <v>0</v>
      </c>
      <c r="S133" s="295">
        <f>SUMIF('7.  Persistence Report'!$D$121:$D$132,$B133,'7.  Persistence Report'!T$121:T$132)</f>
        <v>0</v>
      </c>
      <c r="T133" s="295">
        <f>SUMIF('7.  Persistence Report'!$D$121:$D$132,$B133,'7.  Persistence Report'!U$121:U$132)</f>
        <v>0</v>
      </c>
      <c r="U133" s="295">
        <f>SUMIF('7.  Persistence Report'!$D$121:$D$132,$B133,'7.  Persistence Report'!V$121:V$132)</f>
        <v>0</v>
      </c>
      <c r="V133" s="295">
        <f>SUMIF('7.  Persistence Report'!$D$121:$D$132,$B133,'7.  Persistence Report'!W$121:W$132)</f>
        <v>0</v>
      </c>
      <c r="W133" s="295">
        <f>SUMIF('7.  Persistence Report'!$D$121:$D$132,$B133,'7.  Persistence Report'!X$121:X$132)</f>
        <v>0</v>
      </c>
      <c r="X133" s="295">
        <f>SUMIF('7.  Persistence Report'!$D$121:$D$132,$B133,'7.  Persistence Report'!Y$121:Y$132)</f>
        <v>0</v>
      </c>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v>0</v>
      </c>
      <c r="E134" s="295">
        <f>SUMIF('7.  Persistence Report'!$D$134:$D$143,$B133,'7.  Persistence Report'!AV$134:AV$143)</f>
        <v>0</v>
      </c>
      <c r="F134" s="295">
        <f>SUMIF('7.  Persistence Report'!$D$134:$D$143,$B133,'7.  Persistence Report'!AW$134:AW$143)</f>
        <v>0</v>
      </c>
      <c r="G134" s="295">
        <f>SUMIF('7.  Persistence Report'!$D$134:$D$143,$B133,'7.  Persistence Report'!AX$134:AX$143)</f>
        <v>0</v>
      </c>
      <c r="H134" s="295">
        <f>SUMIF('7.  Persistence Report'!$D$134:$D$143,$B133,'7.  Persistence Report'!AY$134:AY$143)</f>
        <v>0</v>
      </c>
      <c r="I134" s="295">
        <f>SUMIF('7.  Persistence Report'!$D$134:$D$143,$B133,'7.  Persistence Report'!AZ$134:AZ$143)</f>
        <v>0</v>
      </c>
      <c r="J134" s="295">
        <f>SUMIF('7.  Persistence Report'!$D$134:$D$143,$B133,'7.  Persistence Report'!BA$134:BA$143)</f>
        <v>0</v>
      </c>
      <c r="K134" s="295">
        <f>SUMIF('7.  Persistence Report'!$D$134:$D$143,$B133,'7.  Persistence Report'!BB$134:BB$143)</f>
        <v>0</v>
      </c>
      <c r="L134" s="295">
        <f>SUMIF('7.  Persistence Report'!$D$134:$D$143,$B133,'7.  Persistence Report'!BC$134:BC$143)</f>
        <v>0</v>
      </c>
      <c r="M134" s="295">
        <f>SUMIF('7.  Persistence Report'!$D$134:$D$143,$B133,'7.  Persistence Report'!BD$134:BD$143)</f>
        <v>0</v>
      </c>
      <c r="N134" s="295">
        <f>N133</f>
        <v>12</v>
      </c>
      <c r="O134" s="295">
        <v>0</v>
      </c>
      <c r="P134" s="295">
        <f>SUMIF('7.  Persistence Report'!$D$134:$D$143,$B133,'7.  Persistence Report'!Q$134:Q$143)</f>
        <v>0</v>
      </c>
      <c r="Q134" s="295">
        <f>SUMIF('7.  Persistence Report'!$D$134:$D$143,$B133,'7.  Persistence Report'!R$134:R$143)</f>
        <v>0</v>
      </c>
      <c r="R134" s="295">
        <f>SUMIF('7.  Persistence Report'!$D$134:$D$143,$B133,'7.  Persistence Report'!S$134:S$143)</f>
        <v>0</v>
      </c>
      <c r="S134" s="295">
        <f>SUMIF('7.  Persistence Report'!$D$134:$D$143,$B133,'7.  Persistence Report'!T$134:T$143)</f>
        <v>0</v>
      </c>
      <c r="T134" s="295">
        <f>SUMIF('7.  Persistence Report'!$D$134:$D$143,$B133,'7.  Persistence Report'!U$134:U$143)</f>
        <v>0</v>
      </c>
      <c r="U134" s="295">
        <f>SUMIF('7.  Persistence Report'!$D$134:$D$143,$B133,'7.  Persistence Report'!V$134:V$143)</f>
        <v>0</v>
      </c>
      <c r="V134" s="295">
        <f>SUMIF('7.  Persistence Report'!$D$134:$D$143,$B133,'7.  Persistence Report'!W$134:W$143)</f>
        <v>0</v>
      </c>
      <c r="W134" s="295">
        <f>SUMIF('7.  Persistence Report'!$D$134:$D$143,$B133,'7.  Persistence Report'!X$134:X$143)</f>
        <v>0</v>
      </c>
      <c r="X134" s="295">
        <f>SUMIF('7.  Persistence Report'!$D$134:$D$143,$B133,'7.  Persistence Report'!Y$134:Y$143)</f>
        <v>0</v>
      </c>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v>0</v>
      </c>
      <c r="E136" s="295">
        <f>SUMIF('7.  Persistence Report'!$D$121:$D$132,$B136,'7.  Persistence Report'!AV$121:AV$132)</f>
        <v>0</v>
      </c>
      <c r="F136" s="295">
        <f>SUMIF('7.  Persistence Report'!$D$121:$D$132,$B136,'7.  Persistence Report'!AW$121:AW$132)</f>
        <v>0</v>
      </c>
      <c r="G136" s="295">
        <f>SUMIF('7.  Persistence Report'!$D$121:$D$132,$B136,'7.  Persistence Report'!AX$121:AX$132)</f>
        <v>0</v>
      </c>
      <c r="H136" s="295">
        <f>SUMIF('7.  Persistence Report'!$D$121:$D$132,$B136,'7.  Persistence Report'!AY$121:AY$132)</f>
        <v>0</v>
      </c>
      <c r="I136" s="295">
        <f>SUMIF('7.  Persistence Report'!$D$121:$D$132,$B136,'7.  Persistence Report'!AZ$121:AZ$132)</f>
        <v>0</v>
      </c>
      <c r="J136" s="295">
        <f>SUMIF('7.  Persistence Report'!$D$121:$D$132,$B136,'7.  Persistence Report'!BA$121:BA$132)</f>
        <v>0</v>
      </c>
      <c r="K136" s="295">
        <f>SUMIF('7.  Persistence Report'!$D$121:$D$132,$B136,'7.  Persistence Report'!BB$121:BB$132)</f>
        <v>0</v>
      </c>
      <c r="L136" s="295">
        <f>SUMIF('7.  Persistence Report'!$D$121:$D$132,$B136,'7.  Persistence Report'!BC$121:BC$132)</f>
        <v>0</v>
      </c>
      <c r="M136" s="295">
        <f>SUMIF('7.  Persistence Report'!$D$121:$D$132,$B136,'7.  Persistence Report'!BD$121:BD$132)</f>
        <v>0</v>
      </c>
      <c r="N136" s="295">
        <v>12</v>
      </c>
      <c r="O136" s="295">
        <v>0</v>
      </c>
      <c r="P136" s="295">
        <f>SUMIF('7.  Persistence Report'!$D$121:$D$132,$B136,'7.  Persistence Report'!Q$121:Q$132)</f>
        <v>0</v>
      </c>
      <c r="Q136" s="295">
        <f>SUMIF('7.  Persistence Report'!$D$121:$D$132,$B136,'7.  Persistence Report'!R$121:R$132)</f>
        <v>0</v>
      </c>
      <c r="R136" s="295">
        <f>SUMIF('7.  Persistence Report'!$D$121:$D$132,$B136,'7.  Persistence Report'!S$121:S$132)</f>
        <v>0</v>
      </c>
      <c r="S136" s="295">
        <f>SUMIF('7.  Persistence Report'!$D$121:$D$132,$B136,'7.  Persistence Report'!T$121:T$132)</f>
        <v>0</v>
      </c>
      <c r="T136" s="295">
        <f>SUMIF('7.  Persistence Report'!$D$121:$D$132,$B136,'7.  Persistence Report'!U$121:U$132)</f>
        <v>0</v>
      </c>
      <c r="U136" s="295">
        <f>SUMIF('7.  Persistence Report'!$D$121:$D$132,$B136,'7.  Persistence Report'!V$121:V$132)</f>
        <v>0</v>
      </c>
      <c r="V136" s="295">
        <f>SUMIF('7.  Persistence Report'!$D$121:$D$132,$B136,'7.  Persistence Report'!W$121:W$132)</f>
        <v>0</v>
      </c>
      <c r="W136" s="295">
        <f>SUMIF('7.  Persistence Report'!$D$121:$D$132,$B136,'7.  Persistence Report'!X$121:X$132)</f>
        <v>0</v>
      </c>
      <c r="X136" s="295">
        <f>SUMIF('7.  Persistence Report'!$D$121:$D$132,$B136,'7.  Persistence Report'!Y$121:Y$132)</f>
        <v>0</v>
      </c>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v>0</v>
      </c>
      <c r="E137" s="295">
        <f>SUMIF('7.  Persistence Report'!$D$134:$D$143,$B136,'7.  Persistence Report'!AV$134:AV$143)</f>
        <v>0</v>
      </c>
      <c r="F137" s="295">
        <f>SUMIF('7.  Persistence Report'!$D$134:$D$143,$B136,'7.  Persistence Report'!AW$134:AW$143)</f>
        <v>0</v>
      </c>
      <c r="G137" s="295">
        <f>SUMIF('7.  Persistence Report'!$D$134:$D$143,$B136,'7.  Persistence Report'!AX$134:AX$143)</f>
        <v>0</v>
      </c>
      <c r="H137" s="295">
        <f>SUMIF('7.  Persistence Report'!$D$134:$D$143,$B136,'7.  Persistence Report'!AY$134:AY$143)</f>
        <v>0</v>
      </c>
      <c r="I137" s="295">
        <f>SUMIF('7.  Persistence Report'!$D$134:$D$143,$B136,'7.  Persistence Report'!AZ$134:AZ$143)</f>
        <v>0</v>
      </c>
      <c r="J137" s="295">
        <f>SUMIF('7.  Persistence Report'!$D$134:$D$143,$B136,'7.  Persistence Report'!BA$134:BA$143)</f>
        <v>0</v>
      </c>
      <c r="K137" s="295">
        <f>SUMIF('7.  Persistence Report'!$D$134:$D$143,$B136,'7.  Persistence Report'!BB$134:BB$143)</f>
        <v>0</v>
      </c>
      <c r="L137" s="295">
        <f>SUMIF('7.  Persistence Report'!$D$134:$D$143,$B136,'7.  Persistence Report'!BC$134:BC$143)</f>
        <v>0</v>
      </c>
      <c r="M137" s="295">
        <f>SUMIF('7.  Persistence Report'!$D$134:$D$143,$B136,'7.  Persistence Report'!BD$134:BD$143)</f>
        <v>0</v>
      </c>
      <c r="N137" s="295">
        <f>N136</f>
        <v>12</v>
      </c>
      <c r="O137" s="295">
        <v>0</v>
      </c>
      <c r="P137" s="295">
        <f>SUMIF('7.  Persistence Report'!$D$134:$D$143,$B136,'7.  Persistence Report'!Q$134:Q$143)</f>
        <v>0</v>
      </c>
      <c r="Q137" s="295">
        <f>SUMIF('7.  Persistence Report'!$D$134:$D$143,$B136,'7.  Persistence Report'!R$134:R$143)</f>
        <v>0</v>
      </c>
      <c r="R137" s="295">
        <f>SUMIF('7.  Persistence Report'!$D$134:$D$143,$B136,'7.  Persistence Report'!S$134:S$143)</f>
        <v>0</v>
      </c>
      <c r="S137" s="295">
        <f>SUMIF('7.  Persistence Report'!$D$134:$D$143,$B136,'7.  Persistence Report'!T$134:T$143)</f>
        <v>0</v>
      </c>
      <c r="T137" s="295">
        <f>SUMIF('7.  Persistence Report'!$D$134:$D$143,$B136,'7.  Persistence Report'!U$134:U$143)</f>
        <v>0</v>
      </c>
      <c r="U137" s="295">
        <f>SUMIF('7.  Persistence Report'!$D$134:$D$143,$B136,'7.  Persistence Report'!V$134:V$143)</f>
        <v>0</v>
      </c>
      <c r="V137" s="295">
        <f>SUMIF('7.  Persistence Report'!$D$134:$D$143,$B136,'7.  Persistence Report'!W$134:W$143)</f>
        <v>0</v>
      </c>
      <c r="W137" s="295">
        <f>SUMIF('7.  Persistence Report'!$D$134:$D$143,$B136,'7.  Persistence Report'!X$134:X$143)</f>
        <v>0</v>
      </c>
      <c r="X137" s="295">
        <f>SUMIF('7.  Persistence Report'!$D$134:$D$143,$B136,'7.  Persistence Report'!Y$134:Y$143)</f>
        <v>0</v>
      </c>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v>0</v>
      </c>
      <c r="E139" s="295">
        <f>SUMIF('7.  Persistence Report'!$D$121:$D$132,$B139,'7.  Persistence Report'!AV$121:AV$132)</f>
        <v>0</v>
      </c>
      <c r="F139" s="295">
        <f>SUMIF('7.  Persistence Report'!$D$121:$D$132,$B139,'7.  Persistence Report'!AW$121:AW$132)</f>
        <v>0</v>
      </c>
      <c r="G139" s="295">
        <f>SUMIF('7.  Persistence Report'!$D$121:$D$132,$B139,'7.  Persistence Report'!AX$121:AX$132)</f>
        <v>0</v>
      </c>
      <c r="H139" s="295">
        <f>SUMIF('7.  Persistence Report'!$D$121:$D$132,$B139,'7.  Persistence Report'!AY$121:AY$132)</f>
        <v>0</v>
      </c>
      <c r="I139" s="295">
        <f>SUMIF('7.  Persistence Report'!$D$121:$D$132,$B139,'7.  Persistence Report'!AZ$121:AZ$132)</f>
        <v>0</v>
      </c>
      <c r="J139" s="295">
        <f>SUMIF('7.  Persistence Report'!$D$121:$D$132,$B139,'7.  Persistence Report'!BA$121:BA$132)</f>
        <v>0</v>
      </c>
      <c r="K139" s="295">
        <f>SUMIF('7.  Persistence Report'!$D$121:$D$132,$B139,'7.  Persistence Report'!BB$121:BB$132)</f>
        <v>0</v>
      </c>
      <c r="L139" s="295">
        <f>SUMIF('7.  Persistence Report'!$D$121:$D$132,$B139,'7.  Persistence Report'!BC$121:BC$132)</f>
        <v>0</v>
      </c>
      <c r="M139" s="295">
        <f>SUMIF('7.  Persistence Report'!$D$121:$D$132,$B139,'7.  Persistence Report'!BD$121:BD$132)</f>
        <v>0</v>
      </c>
      <c r="N139" s="295">
        <v>12</v>
      </c>
      <c r="O139" s="295">
        <v>0</v>
      </c>
      <c r="P139" s="295">
        <f>SUMIF('7.  Persistence Report'!$D$121:$D$132,$B139,'7.  Persistence Report'!Q$121:Q$132)</f>
        <v>0</v>
      </c>
      <c r="Q139" s="295">
        <f>SUMIF('7.  Persistence Report'!$D$121:$D$132,$B139,'7.  Persistence Report'!R$121:R$132)</f>
        <v>0</v>
      </c>
      <c r="R139" s="295">
        <f>SUMIF('7.  Persistence Report'!$D$121:$D$132,$B139,'7.  Persistence Report'!S$121:S$132)</f>
        <v>0</v>
      </c>
      <c r="S139" s="295">
        <f>SUMIF('7.  Persistence Report'!$D$121:$D$132,$B139,'7.  Persistence Report'!T$121:T$132)</f>
        <v>0</v>
      </c>
      <c r="T139" s="295">
        <f>SUMIF('7.  Persistence Report'!$D$121:$D$132,$B139,'7.  Persistence Report'!U$121:U$132)</f>
        <v>0</v>
      </c>
      <c r="U139" s="295">
        <f>SUMIF('7.  Persistence Report'!$D$121:$D$132,$B139,'7.  Persistence Report'!V$121:V$132)</f>
        <v>0</v>
      </c>
      <c r="V139" s="295">
        <f>SUMIF('7.  Persistence Report'!$D$121:$D$132,$B139,'7.  Persistence Report'!W$121:W$132)</f>
        <v>0</v>
      </c>
      <c r="W139" s="295">
        <f>SUMIF('7.  Persistence Report'!$D$121:$D$132,$B139,'7.  Persistence Report'!X$121:X$132)</f>
        <v>0</v>
      </c>
      <c r="X139" s="295">
        <f>SUMIF('7.  Persistence Report'!$D$121:$D$132,$B139,'7.  Persistence Report'!Y$121:Y$132)</f>
        <v>0</v>
      </c>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v>0</v>
      </c>
      <c r="E140" s="295">
        <f>SUMIF('7.  Persistence Report'!$D$134:$D$143,$B139,'7.  Persistence Report'!AV$134:AV$143)</f>
        <v>0</v>
      </c>
      <c r="F140" s="295">
        <f>SUMIF('7.  Persistence Report'!$D$134:$D$143,$B139,'7.  Persistence Report'!AW$134:AW$143)</f>
        <v>0</v>
      </c>
      <c r="G140" s="295">
        <f>SUMIF('7.  Persistence Report'!$D$134:$D$143,$B139,'7.  Persistence Report'!AX$134:AX$143)</f>
        <v>0</v>
      </c>
      <c r="H140" s="295">
        <f>SUMIF('7.  Persistence Report'!$D$134:$D$143,$B139,'7.  Persistence Report'!AY$134:AY$143)</f>
        <v>0</v>
      </c>
      <c r="I140" s="295">
        <f>SUMIF('7.  Persistence Report'!$D$134:$D$143,$B139,'7.  Persistence Report'!AZ$134:AZ$143)</f>
        <v>0</v>
      </c>
      <c r="J140" s="295">
        <f>SUMIF('7.  Persistence Report'!$D$134:$D$143,$B139,'7.  Persistence Report'!BA$134:BA$143)</f>
        <v>0</v>
      </c>
      <c r="K140" s="295">
        <f>SUMIF('7.  Persistence Report'!$D$134:$D$143,$B139,'7.  Persistence Report'!BB$134:BB$143)</f>
        <v>0</v>
      </c>
      <c r="L140" s="295">
        <f>SUMIF('7.  Persistence Report'!$D$134:$D$143,$B139,'7.  Persistence Report'!BC$134:BC$143)</f>
        <v>0</v>
      </c>
      <c r="M140" s="295">
        <f>SUMIF('7.  Persistence Report'!$D$134:$D$143,$B139,'7.  Persistence Report'!BD$134:BD$143)</f>
        <v>0</v>
      </c>
      <c r="N140" s="295">
        <f>N139</f>
        <v>12</v>
      </c>
      <c r="O140" s="295">
        <v>0</v>
      </c>
      <c r="P140" s="295">
        <f>SUMIF('7.  Persistence Report'!$D$134:$D$143,$B139,'7.  Persistence Report'!Q$134:Q$143)</f>
        <v>0</v>
      </c>
      <c r="Q140" s="295">
        <f>SUMIF('7.  Persistence Report'!$D$134:$D$143,$B139,'7.  Persistence Report'!R$134:R$143)</f>
        <v>0</v>
      </c>
      <c r="R140" s="295">
        <f>SUMIF('7.  Persistence Report'!$D$134:$D$143,$B139,'7.  Persistence Report'!S$134:S$143)</f>
        <v>0</v>
      </c>
      <c r="S140" s="295">
        <f>SUMIF('7.  Persistence Report'!$D$134:$D$143,$B139,'7.  Persistence Report'!T$134:T$143)</f>
        <v>0</v>
      </c>
      <c r="T140" s="295">
        <f>SUMIF('7.  Persistence Report'!$D$134:$D$143,$B139,'7.  Persistence Report'!U$134:U$143)</f>
        <v>0</v>
      </c>
      <c r="U140" s="295">
        <f>SUMIF('7.  Persistence Report'!$D$134:$D$143,$B139,'7.  Persistence Report'!V$134:V$143)</f>
        <v>0</v>
      </c>
      <c r="V140" s="295">
        <f>SUMIF('7.  Persistence Report'!$D$134:$D$143,$B139,'7.  Persistence Report'!W$134:W$143)</f>
        <v>0</v>
      </c>
      <c r="W140" s="295">
        <f>SUMIF('7.  Persistence Report'!$D$134:$D$143,$B139,'7.  Persistence Report'!X$134:X$143)</f>
        <v>0</v>
      </c>
      <c r="X140" s="295">
        <f>SUMIF('7.  Persistence Report'!$D$134:$D$143,$B139,'7.  Persistence Report'!Y$134:Y$143)</f>
        <v>0</v>
      </c>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v>0</v>
      </c>
      <c r="E143" s="295">
        <f>SUMIF('7.  Persistence Report'!$D$121:$D$132,$B143,'7.  Persistence Report'!AV$121:AV$132)</f>
        <v>0</v>
      </c>
      <c r="F143" s="295">
        <f>SUMIF('7.  Persistence Report'!$D$121:$D$132,$B143,'7.  Persistence Report'!AW$121:AW$132)</f>
        <v>0</v>
      </c>
      <c r="G143" s="295">
        <f>SUMIF('7.  Persistence Report'!$D$121:$D$132,$B143,'7.  Persistence Report'!AX$121:AX$132)</f>
        <v>0</v>
      </c>
      <c r="H143" s="295">
        <f>SUMIF('7.  Persistence Report'!$D$121:$D$132,$B143,'7.  Persistence Report'!AY$121:AY$132)</f>
        <v>0</v>
      </c>
      <c r="I143" s="295">
        <f>SUMIF('7.  Persistence Report'!$D$121:$D$132,$B143,'7.  Persistence Report'!AZ$121:AZ$132)</f>
        <v>0</v>
      </c>
      <c r="J143" s="295">
        <f>SUMIF('7.  Persistence Report'!$D$121:$D$132,$B143,'7.  Persistence Report'!BA$121:BA$132)</f>
        <v>0</v>
      </c>
      <c r="K143" s="295">
        <f>SUMIF('7.  Persistence Report'!$D$121:$D$132,$B143,'7.  Persistence Report'!BB$121:BB$132)</f>
        <v>0</v>
      </c>
      <c r="L143" s="295">
        <f>SUMIF('7.  Persistence Report'!$D$121:$D$132,$B143,'7.  Persistence Report'!BC$121:BC$132)</f>
        <v>0</v>
      </c>
      <c r="M143" s="295">
        <f>SUMIF('7.  Persistence Report'!$D$121:$D$132,$B143,'7.  Persistence Report'!BD$121:BD$132)</f>
        <v>0</v>
      </c>
      <c r="N143" s="295">
        <v>0</v>
      </c>
      <c r="O143" s="295">
        <v>0</v>
      </c>
      <c r="P143" s="295">
        <f>SUMIF('7.  Persistence Report'!$D$121:$D$132,$B143,'7.  Persistence Report'!Q$121:Q$132)</f>
        <v>0</v>
      </c>
      <c r="Q143" s="295">
        <f>SUMIF('7.  Persistence Report'!$D$121:$D$132,$B143,'7.  Persistence Report'!R$121:R$132)</f>
        <v>0</v>
      </c>
      <c r="R143" s="295">
        <f>SUMIF('7.  Persistence Report'!$D$121:$D$132,$B143,'7.  Persistence Report'!S$121:S$132)</f>
        <v>0</v>
      </c>
      <c r="S143" s="295">
        <f>SUMIF('7.  Persistence Report'!$D$121:$D$132,$B143,'7.  Persistence Report'!T$121:T$132)</f>
        <v>0</v>
      </c>
      <c r="T143" s="295">
        <f>SUMIF('7.  Persistence Report'!$D$121:$D$132,$B143,'7.  Persistence Report'!U$121:U$132)</f>
        <v>0</v>
      </c>
      <c r="U143" s="295">
        <f>SUMIF('7.  Persistence Report'!$D$121:$D$132,$B143,'7.  Persistence Report'!V$121:V$132)</f>
        <v>0</v>
      </c>
      <c r="V143" s="295">
        <f>SUMIF('7.  Persistence Report'!$D$121:$D$132,$B143,'7.  Persistence Report'!W$121:W$132)</f>
        <v>0</v>
      </c>
      <c r="W143" s="295">
        <f>SUMIF('7.  Persistence Report'!$D$121:$D$132,$B143,'7.  Persistence Report'!X$121:X$132)</f>
        <v>0</v>
      </c>
      <c r="X143" s="295">
        <f>SUMIF('7.  Persistence Report'!$D$121:$D$132,$B143,'7.  Persistence Report'!Y$121:Y$132)</f>
        <v>0</v>
      </c>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v>0</v>
      </c>
      <c r="E144" s="295">
        <f>SUMIF('7.  Persistence Report'!$D$134:$D$143,$B143,'7.  Persistence Report'!AV$134:AV$143)</f>
        <v>0</v>
      </c>
      <c r="F144" s="295">
        <f>SUMIF('7.  Persistence Report'!$D$134:$D$143,$B143,'7.  Persistence Report'!AW$134:AW$143)</f>
        <v>0</v>
      </c>
      <c r="G144" s="295">
        <f>SUMIF('7.  Persistence Report'!$D$134:$D$143,$B143,'7.  Persistence Report'!AX$134:AX$143)</f>
        <v>0</v>
      </c>
      <c r="H144" s="295">
        <f>SUMIF('7.  Persistence Report'!$D$134:$D$143,$B143,'7.  Persistence Report'!AY$134:AY$143)</f>
        <v>0</v>
      </c>
      <c r="I144" s="295">
        <f>SUMIF('7.  Persistence Report'!$D$134:$D$143,$B143,'7.  Persistence Report'!AZ$134:AZ$143)</f>
        <v>0</v>
      </c>
      <c r="J144" s="295">
        <f>SUMIF('7.  Persistence Report'!$D$134:$D$143,$B143,'7.  Persistence Report'!BA$134:BA$143)</f>
        <v>0</v>
      </c>
      <c r="K144" s="295">
        <f>SUMIF('7.  Persistence Report'!$D$134:$D$143,$B143,'7.  Persistence Report'!BB$134:BB$143)</f>
        <v>0</v>
      </c>
      <c r="L144" s="295">
        <f>SUMIF('7.  Persistence Report'!$D$134:$D$143,$B143,'7.  Persistence Report'!BC$134:BC$143)</f>
        <v>0</v>
      </c>
      <c r="M144" s="295">
        <f>SUMIF('7.  Persistence Report'!$D$134:$D$143,$B143,'7.  Persistence Report'!BD$134:BD$143)</f>
        <v>0</v>
      </c>
      <c r="N144" s="295">
        <f>N143</f>
        <v>0</v>
      </c>
      <c r="O144" s="295">
        <v>0</v>
      </c>
      <c r="P144" s="295">
        <f>SUMIF('7.  Persistence Report'!$D$134:$D$143,$B143,'7.  Persistence Report'!Q$134:Q$143)</f>
        <v>0</v>
      </c>
      <c r="Q144" s="295">
        <f>SUMIF('7.  Persistence Report'!$D$134:$D$143,$B143,'7.  Persistence Report'!R$134:R$143)</f>
        <v>0</v>
      </c>
      <c r="R144" s="295">
        <f>SUMIF('7.  Persistence Report'!$D$134:$D$143,$B143,'7.  Persistence Report'!S$134:S$143)</f>
        <v>0</v>
      </c>
      <c r="S144" s="295">
        <f>SUMIF('7.  Persistence Report'!$D$134:$D$143,$B143,'7.  Persistence Report'!T$134:T$143)</f>
        <v>0</v>
      </c>
      <c r="T144" s="295">
        <f>SUMIF('7.  Persistence Report'!$D$134:$D$143,$B143,'7.  Persistence Report'!U$134:U$143)</f>
        <v>0</v>
      </c>
      <c r="U144" s="295">
        <f>SUMIF('7.  Persistence Report'!$D$134:$D$143,$B143,'7.  Persistence Report'!V$134:V$143)</f>
        <v>0</v>
      </c>
      <c r="V144" s="295">
        <f>SUMIF('7.  Persistence Report'!$D$134:$D$143,$B143,'7.  Persistence Report'!W$134:W$143)</f>
        <v>0</v>
      </c>
      <c r="W144" s="295">
        <f>SUMIF('7.  Persistence Report'!$D$134:$D$143,$B143,'7.  Persistence Report'!X$134:X$143)</f>
        <v>0</v>
      </c>
      <c r="X144" s="295">
        <f>SUMIF('7.  Persistence Report'!$D$134:$D$143,$B143,'7.  Persistence Report'!Y$134:Y$143)</f>
        <v>0</v>
      </c>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v>0</v>
      </c>
      <c r="E146" s="295">
        <f>SUMIF('7.  Persistence Report'!$D$121:$D$132,$B146,'7.  Persistence Report'!AV$121:AV$132)</f>
        <v>0</v>
      </c>
      <c r="F146" s="295">
        <f>SUMIF('7.  Persistence Report'!$D$121:$D$132,$B146,'7.  Persistence Report'!AW$121:AW$132)</f>
        <v>0</v>
      </c>
      <c r="G146" s="295">
        <f>SUMIF('7.  Persistence Report'!$D$121:$D$132,$B146,'7.  Persistence Report'!AX$121:AX$132)</f>
        <v>0</v>
      </c>
      <c r="H146" s="295">
        <f>SUMIF('7.  Persistence Report'!$D$121:$D$132,$B146,'7.  Persistence Report'!AY$121:AY$132)</f>
        <v>0</v>
      </c>
      <c r="I146" s="295">
        <f>SUMIF('7.  Persistence Report'!$D$121:$D$132,$B146,'7.  Persistence Report'!AZ$121:AZ$132)</f>
        <v>0</v>
      </c>
      <c r="J146" s="295">
        <f>SUMIF('7.  Persistence Report'!$D$121:$D$132,$B146,'7.  Persistence Report'!BA$121:BA$132)</f>
        <v>0</v>
      </c>
      <c r="K146" s="295">
        <f>SUMIF('7.  Persistence Report'!$D$121:$D$132,$B146,'7.  Persistence Report'!BB$121:BB$132)</f>
        <v>0</v>
      </c>
      <c r="L146" s="295">
        <f>SUMIF('7.  Persistence Report'!$D$121:$D$132,$B146,'7.  Persistence Report'!BC$121:BC$132)</f>
        <v>0</v>
      </c>
      <c r="M146" s="295">
        <f>SUMIF('7.  Persistence Report'!$D$121:$D$132,$B146,'7.  Persistence Report'!BD$121:BD$132)</f>
        <v>0</v>
      </c>
      <c r="N146" s="295">
        <v>0</v>
      </c>
      <c r="O146" s="295">
        <v>0</v>
      </c>
      <c r="P146" s="295">
        <f>SUMIF('7.  Persistence Report'!$D$121:$D$132,$B146,'7.  Persistence Report'!Q$121:Q$132)</f>
        <v>0</v>
      </c>
      <c r="Q146" s="295">
        <f>SUMIF('7.  Persistence Report'!$D$121:$D$132,$B146,'7.  Persistence Report'!R$121:R$132)</f>
        <v>0</v>
      </c>
      <c r="R146" s="295">
        <f>SUMIF('7.  Persistence Report'!$D$121:$D$132,$B146,'7.  Persistence Report'!S$121:S$132)</f>
        <v>0</v>
      </c>
      <c r="S146" s="295">
        <f>SUMIF('7.  Persistence Report'!$D$121:$D$132,$B146,'7.  Persistence Report'!T$121:T$132)</f>
        <v>0</v>
      </c>
      <c r="T146" s="295">
        <f>SUMIF('7.  Persistence Report'!$D$121:$D$132,$B146,'7.  Persistence Report'!U$121:U$132)</f>
        <v>0</v>
      </c>
      <c r="U146" s="295">
        <f>SUMIF('7.  Persistence Report'!$D$121:$D$132,$B146,'7.  Persistence Report'!V$121:V$132)</f>
        <v>0</v>
      </c>
      <c r="V146" s="295">
        <f>SUMIF('7.  Persistence Report'!$D$121:$D$132,$B146,'7.  Persistence Report'!W$121:W$132)</f>
        <v>0</v>
      </c>
      <c r="W146" s="295">
        <f>SUMIF('7.  Persistence Report'!$D$121:$D$132,$B146,'7.  Persistence Report'!X$121:X$132)</f>
        <v>0</v>
      </c>
      <c r="X146" s="295">
        <f>SUMIF('7.  Persistence Report'!$D$121:$D$132,$B146,'7.  Persistence Report'!Y$121:Y$132)</f>
        <v>0</v>
      </c>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v>0</v>
      </c>
      <c r="E147" s="295">
        <f>SUMIF('7.  Persistence Report'!$D$134:$D$143,$B146,'7.  Persistence Report'!AV$134:AV$143)</f>
        <v>0</v>
      </c>
      <c r="F147" s="295">
        <f>SUMIF('7.  Persistence Report'!$D$134:$D$143,$B146,'7.  Persistence Report'!AW$134:AW$143)</f>
        <v>0</v>
      </c>
      <c r="G147" s="295">
        <f>SUMIF('7.  Persistence Report'!$D$134:$D$143,$B146,'7.  Persistence Report'!AX$134:AX$143)</f>
        <v>0</v>
      </c>
      <c r="H147" s="295">
        <f>SUMIF('7.  Persistence Report'!$D$134:$D$143,$B146,'7.  Persistence Report'!AY$134:AY$143)</f>
        <v>0</v>
      </c>
      <c r="I147" s="295">
        <f>SUMIF('7.  Persistence Report'!$D$134:$D$143,$B146,'7.  Persistence Report'!AZ$134:AZ$143)</f>
        <v>0</v>
      </c>
      <c r="J147" s="295">
        <f>SUMIF('7.  Persistence Report'!$D$134:$D$143,$B146,'7.  Persistence Report'!BA$134:BA$143)</f>
        <v>0</v>
      </c>
      <c r="K147" s="295">
        <f>SUMIF('7.  Persistence Report'!$D$134:$D$143,$B146,'7.  Persistence Report'!BB$134:BB$143)</f>
        <v>0</v>
      </c>
      <c r="L147" s="295">
        <f>SUMIF('7.  Persistence Report'!$D$134:$D$143,$B146,'7.  Persistence Report'!BC$134:BC$143)</f>
        <v>0</v>
      </c>
      <c r="M147" s="295">
        <f>SUMIF('7.  Persistence Report'!$D$134:$D$143,$B146,'7.  Persistence Report'!BD$134:BD$143)</f>
        <v>0</v>
      </c>
      <c r="N147" s="295">
        <f>N146</f>
        <v>0</v>
      </c>
      <c r="O147" s="295">
        <v>0</v>
      </c>
      <c r="P147" s="295">
        <f>SUMIF('7.  Persistence Report'!$D$134:$D$143,$B146,'7.  Persistence Report'!Q$134:Q$143)</f>
        <v>0</v>
      </c>
      <c r="Q147" s="295">
        <f>SUMIF('7.  Persistence Report'!$D$134:$D$143,$B146,'7.  Persistence Report'!R$134:R$143)</f>
        <v>0</v>
      </c>
      <c r="R147" s="295">
        <f>SUMIF('7.  Persistence Report'!$D$134:$D$143,$B146,'7.  Persistence Report'!S$134:S$143)</f>
        <v>0</v>
      </c>
      <c r="S147" s="295">
        <f>SUMIF('7.  Persistence Report'!$D$134:$D$143,$B146,'7.  Persistence Report'!T$134:T$143)</f>
        <v>0</v>
      </c>
      <c r="T147" s="295">
        <f>SUMIF('7.  Persistence Report'!$D$134:$D$143,$B146,'7.  Persistence Report'!U$134:U$143)</f>
        <v>0</v>
      </c>
      <c r="U147" s="295">
        <f>SUMIF('7.  Persistence Report'!$D$134:$D$143,$B146,'7.  Persistence Report'!V$134:V$143)</f>
        <v>0</v>
      </c>
      <c r="V147" s="295">
        <f>SUMIF('7.  Persistence Report'!$D$134:$D$143,$B146,'7.  Persistence Report'!W$134:W$143)</f>
        <v>0</v>
      </c>
      <c r="W147" s="295">
        <f>SUMIF('7.  Persistence Report'!$D$134:$D$143,$B146,'7.  Persistence Report'!X$134:X$143)</f>
        <v>0</v>
      </c>
      <c r="X147" s="295">
        <f>SUMIF('7.  Persistence Report'!$D$134:$D$143,$B146,'7.  Persistence Report'!Y$134:Y$143)</f>
        <v>0</v>
      </c>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v>0</v>
      </c>
      <c r="E149" s="295">
        <f>SUMIF('7.  Persistence Report'!$D$121:$D$132,$B149,'7.  Persistence Report'!AV$121:AV$132)</f>
        <v>0</v>
      </c>
      <c r="F149" s="295">
        <f>SUMIF('7.  Persistence Report'!$D$121:$D$132,$B149,'7.  Persistence Report'!AW$121:AW$132)</f>
        <v>0</v>
      </c>
      <c r="G149" s="295">
        <f>SUMIF('7.  Persistence Report'!$D$121:$D$132,$B149,'7.  Persistence Report'!AX$121:AX$132)</f>
        <v>0</v>
      </c>
      <c r="H149" s="295">
        <f>SUMIF('7.  Persistence Report'!$D$121:$D$132,$B149,'7.  Persistence Report'!AY$121:AY$132)</f>
        <v>0</v>
      </c>
      <c r="I149" s="295">
        <f>SUMIF('7.  Persistence Report'!$D$121:$D$132,$B149,'7.  Persistence Report'!AZ$121:AZ$132)</f>
        <v>0</v>
      </c>
      <c r="J149" s="295">
        <f>SUMIF('7.  Persistence Report'!$D$121:$D$132,$B149,'7.  Persistence Report'!BA$121:BA$132)</f>
        <v>0</v>
      </c>
      <c r="K149" s="295">
        <f>SUMIF('7.  Persistence Report'!$D$121:$D$132,$B149,'7.  Persistence Report'!BB$121:BB$132)</f>
        <v>0</v>
      </c>
      <c r="L149" s="295">
        <f>SUMIF('7.  Persistence Report'!$D$121:$D$132,$B149,'7.  Persistence Report'!BC$121:BC$132)</f>
        <v>0</v>
      </c>
      <c r="M149" s="295">
        <f>SUMIF('7.  Persistence Report'!$D$121:$D$132,$B149,'7.  Persistence Report'!BD$121:BD$132)</f>
        <v>0</v>
      </c>
      <c r="N149" s="295">
        <v>0</v>
      </c>
      <c r="O149" s="295">
        <v>0</v>
      </c>
      <c r="P149" s="295">
        <f>SUMIF('7.  Persistence Report'!$D$121:$D$132,$B149,'7.  Persistence Report'!Q$121:Q$132)</f>
        <v>0</v>
      </c>
      <c r="Q149" s="295">
        <f>SUMIF('7.  Persistence Report'!$D$121:$D$132,$B149,'7.  Persistence Report'!R$121:R$132)</f>
        <v>0</v>
      </c>
      <c r="R149" s="295">
        <f>SUMIF('7.  Persistence Report'!$D$121:$D$132,$B149,'7.  Persistence Report'!S$121:S$132)</f>
        <v>0</v>
      </c>
      <c r="S149" s="295">
        <f>SUMIF('7.  Persistence Report'!$D$121:$D$132,$B149,'7.  Persistence Report'!T$121:T$132)</f>
        <v>0</v>
      </c>
      <c r="T149" s="295">
        <f>SUMIF('7.  Persistence Report'!$D$121:$D$132,$B149,'7.  Persistence Report'!U$121:U$132)</f>
        <v>0</v>
      </c>
      <c r="U149" s="295">
        <f>SUMIF('7.  Persistence Report'!$D$121:$D$132,$B149,'7.  Persistence Report'!V$121:V$132)</f>
        <v>0</v>
      </c>
      <c r="V149" s="295">
        <f>SUMIF('7.  Persistence Report'!$D$121:$D$132,$B149,'7.  Persistence Report'!W$121:W$132)</f>
        <v>0</v>
      </c>
      <c r="W149" s="295">
        <f>SUMIF('7.  Persistence Report'!$D$121:$D$132,$B149,'7.  Persistence Report'!X$121:X$132)</f>
        <v>0</v>
      </c>
      <c r="X149" s="295">
        <f>SUMIF('7.  Persistence Report'!$D$121:$D$132,$B149,'7.  Persistence Report'!Y$121:Y$132)</f>
        <v>0</v>
      </c>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v>0</v>
      </c>
      <c r="E150" s="295">
        <f>SUMIF('7.  Persistence Report'!$D$134:$D$143,$B149,'7.  Persistence Report'!AV$134:AV$143)</f>
        <v>0</v>
      </c>
      <c r="F150" s="295">
        <f>SUMIF('7.  Persistence Report'!$D$134:$D$143,$B149,'7.  Persistence Report'!AW$134:AW$143)</f>
        <v>0</v>
      </c>
      <c r="G150" s="295">
        <f>SUMIF('7.  Persistence Report'!$D$134:$D$143,$B149,'7.  Persistence Report'!AX$134:AX$143)</f>
        <v>0</v>
      </c>
      <c r="H150" s="295">
        <f>SUMIF('7.  Persistence Report'!$D$134:$D$143,$B149,'7.  Persistence Report'!AY$134:AY$143)</f>
        <v>0</v>
      </c>
      <c r="I150" s="295">
        <f>SUMIF('7.  Persistence Report'!$D$134:$D$143,$B149,'7.  Persistence Report'!AZ$134:AZ$143)</f>
        <v>0</v>
      </c>
      <c r="J150" s="295">
        <f>SUMIF('7.  Persistence Report'!$D$134:$D$143,$B149,'7.  Persistence Report'!BA$134:BA$143)</f>
        <v>0</v>
      </c>
      <c r="K150" s="295">
        <f>SUMIF('7.  Persistence Report'!$D$134:$D$143,$B149,'7.  Persistence Report'!BB$134:BB$143)</f>
        <v>0</v>
      </c>
      <c r="L150" s="295">
        <f>SUMIF('7.  Persistence Report'!$D$134:$D$143,$B149,'7.  Persistence Report'!BC$134:BC$143)</f>
        <v>0</v>
      </c>
      <c r="M150" s="295">
        <f>SUMIF('7.  Persistence Report'!$D$134:$D$143,$B149,'7.  Persistence Report'!BD$134:BD$143)</f>
        <v>0</v>
      </c>
      <c r="N150" s="295">
        <f>N149</f>
        <v>0</v>
      </c>
      <c r="O150" s="295">
        <v>0</v>
      </c>
      <c r="P150" s="295">
        <f>SUMIF('7.  Persistence Report'!$D$134:$D$143,$B149,'7.  Persistence Report'!Q$134:Q$143)</f>
        <v>0</v>
      </c>
      <c r="Q150" s="295">
        <f>SUMIF('7.  Persistence Report'!$D$134:$D$143,$B149,'7.  Persistence Report'!R$134:R$143)</f>
        <v>0</v>
      </c>
      <c r="R150" s="295">
        <f>SUMIF('7.  Persistence Report'!$D$134:$D$143,$B149,'7.  Persistence Report'!S$134:S$143)</f>
        <v>0</v>
      </c>
      <c r="S150" s="295">
        <f>SUMIF('7.  Persistence Report'!$D$134:$D$143,$B149,'7.  Persistence Report'!T$134:T$143)</f>
        <v>0</v>
      </c>
      <c r="T150" s="295">
        <f>SUMIF('7.  Persistence Report'!$D$134:$D$143,$B149,'7.  Persistence Report'!U$134:U$143)</f>
        <v>0</v>
      </c>
      <c r="U150" s="295">
        <f>SUMIF('7.  Persistence Report'!$D$134:$D$143,$B149,'7.  Persistence Report'!V$134:V$143)</f>
        <v>0</v>
      </c>
      <c r="V150" s="295">
        <f>SUMIF('7.  Persistence Report'!$D$134:$D$143,$B149,'7.  Persistence Report'!W$134:W$143)</f>
        <v>0</v>
      </c>
      <c r="W150" s="295">
        <f>SUMIF('7.  Persistence Report'!$D$134:$D$143,$B149,'7.  Persistence Report'!X$134:X$143)</f>
        <v>0</v>
      </c>
      <c r="X150" s="295">
        <f>SUMIF('7.  Persistence Report'!$D$134:$D$143,$B149,'7.  Persistence Report'!Y$134:Y$143)</f>
        <v>0</v>
      </c>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v>0</v>
      </c>
      <c r="E153" s="295">
        <f>SUMIF('7.  Persistence Report'!$D$121:$D$132,$B153,'7.  Persistence Report'!AV$121:AV$132)</f>
        <v>0</v>
      </c>
      <c r="F153" s="295">
        <f>SUMIF('7.  Persistence Report'!$D$121:$D$132,$B153,'7.  Persistence Report'!AW$121:AW$132)</f>
        <v>0</v>
      </c>
      <c r="G153" s="295">
        <f>SUMIF('7.  Persistence Report'!$D$121:$D$132,$B153,'7.  Persistence Report'!AX$121:AX$132)</f>
        <v>0</v>
      </c>
      <c r="H153" s="295">
        <f>SUMIF('7.  Persistence Report'!$D$121:$D$132,$B153,'7.  Persistence Report'!AY$121:AY$132)</f>
        <v>0</v>
      </c>
      <c r="I153" s="295">
        <f>SUMIF('7.  Persistence Report'!$D$121:$D$132,$B153,'7.  Persistence Report'!AZ$121:AZ$132)</f>
        <v>0</v>
      </c>
      <c r="J153" s="295">
        <f>SUMIF('7.  Persistence Report'!$D$121:$D$132,$B153,'7.  Persistence Report'!BA$121:BA$132)</f>
        <v>0</v>
      </c>
      <c r="K153" s="295">
        <f>SUMIF('7.  Persistence Report'!$D$121:$D$132,$B153,'7.  Persistence Report'!BB$121:BB$132)</f>
        <v>0</v>
      </c>
      <c r="L153" s="295">
        <f>SUMIF('7.  Persistence Report'!$D$121:$D$132,$B153,'7.  Persistence Report'!BC$121:BC$132)</f>
        <v>0</v>
      </c>
      <c r="M153" s="295">
        <f>SUMIF('7.  Persistence Report'!$D$121:$D$132,$B153,'7.  Persistence Report'!BD$121:BD$132)</f>
        <v>0</v>
      </c>
      <c r="N153" s="295">
        <v>12</v>
      </c>
      <c r="O153" s="295">
        <v>0</v>
      </c>
      <c r="P153" s="295">
        <f>SUMIF('7.  Persistence Report'!$D$121:$D$132,$B153,'7.  Persistence Report'!Q$121:Q$132)</f>
        <v>0</v>
      </c>
      <c r="Q153" s="295">
        <f>SUMIF('7.  Persistence Report'!$D$121:$D$132,$B153,'7.  Persistence Report'!R$121:R$132)</f>
        <v>0</v>
      </c>
      <c r="R153" s="295">
        <f>SUMIF('7.  Persistence Report'!$D$121:$D$132,$B153,'7.  Persistence Report'!S$121:S$132)</f>
        <v>0</v>
      </c>
      <c r="S153" s="295">
        <f>SUMIF('7.  Persistence Report'!$D$121:$D$132,$B153,'7.  Persistence Report'!T$121:T$132)</f>
        <v>0</v>
      </c>
      <c r="T153" s="295">
        <f>SUMIF('7.  Persistence Report'!$D$121:$D$132,$B153,'7.  Persistence Report'!U$121:U$132)</f>
        <v>0</v>
      </c>
      <c r="U153" s="295">
        <f>SUMIF('7.  Persistence Report'!$D$121:$D$132,$B153,'7.  Persistence Report'!V$121:V$132)</f>
        <v>0</v>
      </c>
      <c r="V153" s="295">
        <f>SUMIF('7.  Persistence Report'!$D$121:$D$132,$B153,'7.  Persistence Report'!W$121:W$132)</f>
        <v>0</v>
      </c>
      <c r="W153" s="295">
        <f>SUMIF('7.  Persistence Report'!$D$121:$D$132,$B153,'7.  Persistence Report'!X$121:X$132)</f>
        <v>0</v>
      </c>
      <c r="X153" s="295">
        <f>SUMIF('7.  Persistence Report'!$D$121:$D$132,$B153,'7.  Persistence Report'!Y$121:Y$132)</f>
        <v>0</v>
      </c>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v>0</v>
      </c>
      <c r="E154" s="295">
        <f>SUMIF('7.  Persistence Report'!$D$134:$D$143,$B153,'7.  Persistence Report'!AV$134:AV$143)</f>
        <v>0</v>
      </c>
      <c r="F154" s="295">
        <f>SUMIF('7.  Persistence Report'!$D$134:$D$143,$B153,'7.  Persistence Report'!AW$134:AW$143)</f>
        <v>0</v>
      </c>
      <c r="G154" s="295">
        <f>SUMIF('7.  Persistence Report'!$D$134:$D$143,$B153,'7.  Persistence Report'!AX$134:AX$143)</f>
        <v>0</v>
      </c>
      <c r="H154" s="295">
        <f>SUMIF('7.  Persistence Report'!$D$134:$D$143,$B153,'7.  Persistence Report'!AY$134:AY$143)</f>
        <v>0</v>
      </c>
      <c r="I154" s="295">
        <f>SUMIF('7.  Persistence Report'!$D$134:$D$143,$B153,'7.  Persistence Report'!AZ$134:AZ$143)</f>
        <v>0</v>
      </c>
      <c r="J154" s="295">
        <f>SUMIF('7.  Persistence Report'!$D$134:$D$143,$B153,'7.  Persistence Report'!BA$134:BA$143)</f>
        <v>0</v>
      </c>
      <c r="K154" s="295">
        <f>SUMIF('7.  Persistence Report'!$D$134:$D$143,$B153,'7.  Persistence Report'!BB$134:BB$143)</f>
        <v>0</v>
      </c>
      <c r="L154" s="295">
        <f>SUMIF('7.  Persistence Report'!$D$134:$D$143,$B153,'7.  Persistence Report'!BC$134:BC$143)</f>
        <v>0</v>
      </c>
      <c r="M154" s="295">
        <f>SUMIF('7.  Persistence Report'!$D$134:$D$143,$B153,'7.  Persistence Report'!BD$134:BD$143)</f>
        <v>0</v>
      </c>
      <c r="N154" s="295">
        <f>N153</f>
        <v>12</v>
      </c>
      <c r="O154" s="295">
        <v>0</v>
      </c>
      <c r="P154" s="295">
        <f>SUMIF('7.  Persistence Report'!$D$134:$D$143,$B153,'7.  Persistence Report'!Q$134:Q$143)</f>
        <v>0</v>
      </c>
      <c r="Q154" s="295">
        <f>SUMIF('7.  Persistence Report'!$D$134:$D$143,$B153,'7.  Persistence Report'!R$134:R$143)</f>
        <v>0</v>
      </c>
      <c r="R154" s="295">
        <f>SUMIF('7.  Persistence Report'!$D$134:$D$143,$B153,'7.  Persistence Report'!S$134:S$143)</f>
        <v>0</v>
      </c>
      <c r="S154" s="295">
        <f>SUMIF('7.  Persistence Report'!$D$134:$D$143,$B153,'7.  Persistence Report'!T$134:T$143)</f>
        <v>0</v>
      </c>
      <c r="T154" s="295">
        <f>SUMIF('7.  Persistence Report'!$D$134:$D$143,$B153,'7.  Persistence Report'!U$134:U$143)</f>
        <v>0</v>
      </c>
      <c r="U154" s="295">
        <f>SUMIF('7.  Persistence Report'!$D$134:$D$143,$B153,'7.  Persistence Report'!V$134:V$143)</f>
        <v>0</v>
      </c>
      <c r="V154" s="295">
        <f>SUMIF('7.  Persistence Report'!$D$134:$D$143,$B153,'7.  Persistence Report'!W$134:W$143)</f>
        <v>0</v>
      </c>
      <c r="W154" s="295">
        <f>SUMIF('7.  Persistence Report'!$D$134:$D$143,$B153,'7.  Persistence Report'!X$134:X$143)</f>
        <v>0</v>
      </c>
      <c r="X154" s="295">
        <f>SUMIF('7.  Persistence Report'!$D$134:$D$143,$B153,'7.  Persistence Report'!Y$134:Y$143)</f>
        <v>0</v>
      </c>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v>0</v>
      </c>
      <c r="E156" s="295">
        <f>SUMIF('7.  Persistence Report'!$D$121:$D$132,$B156,'7.  Persistence Report'!AV$121:AV$132)</f>
        <v>0</v>
      </c>
      <c r="F156" s="295">
        <f>SUMIF('7.  Persistence Report'!$D$121:$D$132,$B156,'7.  Persistence Report'!AW$121:AW$132)</f>
        <v>0</v>
      </c>
      <c r="G156" s="295">
        <f>SUMIF('7.  Persistence Report'!$D$121:$D$132,$B156,'7.  Persistence Report'!AX$121:AX$132)</f>
        <v>0</v>
      </c>
      <c r="H156" s="295">
        <f>SUMIF('7.  Persistence Report'!$D$121:$D$132,$B156,'7.  Persistence Report'!AY$121:AY$132)</f>
        <v>0</v>
      </c>
      <c r="I156" s="295">
        <f>SUMIF('7.  Persistence Report'!$D$121:$D$132,$B156,'7.  Persistence Report'!AZ$121:AZ$132)</f>
        <v>0</v>
      </c>
      <c r="J156" s="295">
        <f>SUMIF('7.  Persistence Report'!$D$121:$D$132,$B156,'7.  Persistence Report'!BA$121:BA$132)</f>
        <v>0</v>
      </c>
      <c r="K156" s="295">
        <f>SUMIF('7.  Persistence Report'!$D$121:$D$132,$B156,'7.  Persistence Report'!BB$121:BB$132)</f>
        <v>0</v>
      </c>
      <c r="L156" s="295">
        <f>SUMIF('7.  Persistence Report'!$D$121:$D$132,$B156,'7.  Persistence Report'!BC$121:BC$132)</f>
        <v>0</v>
      </c>
      <c r="M156" s="295">
        <f>SUMIF('7.  Persistence Report'!$D$121:$D$132,$B156,'7.  Persistence Report'!BD$121:BD$132)</f>
        <v>0</v>
      </c>
      <c r="N156" s="295">
        <v>12</v>
      </c>
      <c r="O156" s="295">
        <v>0</v>
      </c>
      <c r="P156" s="295">
        <f>SUMIF('7.  Persistence Report'!$D$121:$D$132,$B156,'7.  Persistence Report'!Q$121:Q$132)</f>
        <v>0</v>
      </c>
      <c r="Q156" s="295">
        <f>SUMIF('7.  Persistence Report'!$D$121:$D$132,$B156,'7.  Persistence Report'!R$121:R$132)</f>
        <v>0</v>
      </c>
      <c r="R156" s="295">
        <f>SUMIF('7.  Persistence Report'!$D$121:$D$132,$B156,'7.  Persistence Report'!S$121:S$132)</f>
        <v>0</v>
      </c>
      <c r="S156" s="295">
        <f>SUMIF('7.  Persistence Report'!$D$121:$D$132,$B156,'7.  Persistence Report'!T$121:T$132)</f>
        <v>0</v>
      </c>
      <c r="T156" s="295">
        <f>SUMIF('7.  Persistence Report'!$D$121:$D$132,$B156,'7.  Persistence Report'!U$121:U$132)</f>
        <v>0</v>
      </c>
      <c r="U156" s="295">
        <f>SUMIF('7.  Persistence Report'!$D$121:$D$132,$B156,'7.  Persistence Report'!V$121:V$132)</f>
        <v>0</v>
      </c>
      <c r="V156" s="295">
        <f>SUMIF('7.  Persistence Report'!$D$121:$D$132,$B156,'7.  Persistence Report'!W$121:W$132)</f>
        <v>0</v>
      </c>
      <c r="W156" s="295">
        <f>SUMIF('7.  Persistence Report'!$D$121:$D$132,$B156,'7.  Persistence Report'!X$121:X$132)</f>
        <v>0</v>
      </c>
      <c r="X156" s="295">
        <f>SUMIF('7.  Persistence Report'!$D$121:$D$132,$B156,'7.  Persistence Report'!Y$121:Y$132)</f>
        <v>0</v>
      </c>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v>0</v>
      </c>
      <c r="E157" s="295">
        <f>SUMIF('7.  Persistence Report'!$D$134:$D$143,$B156,'7.  Persistence Report'!AV$134:AV$143)</f>
        <v>0</v>
      </c>
      <c r="F157" s="295">
        <f>SUMIF('7.  Persistence Report'!$D$134:$D$143,$B156,'7.  Persistence Report'!AW$134:AW$143)</f>
        <v>0</v>
      </c>
      <c r="G157" s="295">
        <f>SUMIF('7.  Persistence Report'!$D$134:$D$143,$B156,'7.  Persistence Report'!AX$134:AX$143)</f>
        <v>0</v>
      </c>
      <c r="H157" s="295">
        <f>SUMIF('7.  Persistence Report'!$D$134:$D$143,$B156,'7.  Persistence Report'!AY$134:AY$143)</f>
        <v>0</v>
      </c>
      <c r="I157" s="295">
        <f>SUMIF('7.  Persistence Report'!$D$134:$D$143,$B156,'7.  Persistence Report'!AZ$134:AZ$143)</f>
        <v>0</v>
      </c>
      <c r="J157" s="295">
        <f>SUMIF('7.  Persistence Report'!$D$134:$D$143,$B156,'7.  Persistence Report'!BA$134:BA$143)</f>
        <v>0</v>
      </c>
      <c r="K157" s="295">
        <f>SUMIF('7.  Persistence Report'!$D$134:$D$143,$B156,'7.  Persistence Report'!BB$134:BB$143)</f>
        <v>0</v>
      </c>
      <c r="L157" s="295">
        <f>SUMIF('7.  Persistence Report'!$D$134:$D$143,$B156,'7.  Persistence Report'!BC$134:BC$143)</f>
        <v>0</v>
      </c>
      <c r="M157" s="295">
        <f>SUMIF('7.  Persistence Report'!$D$134:$D$143,$B156,'7.  Persistence Report'!BD$134:BD$143)</f>
        <v>0</v>
      </c>
      <c r="N157" s="295">
        <f>N156</f>
        <v>12</v>
      </c>
      <c r="O157" s="295">
        <v>0</v>
      </c>
      <c r="P157" s="295">
        <f>SUMIF('7.  Persistence Report'!$D$134:$D$143,$B156,'7.  Persistence Report'!Q$134:Q$143)</f>
        <v>0</v>
      </c>
      <c r="Q157" s="295">
        <f>SUMIF('7.  Persistence Report'!$D$134:$D$143,$B156,'7.  Persistence Report'!R$134:R$143)</f>
        <v>0</v>
      </c>
      <c r="R157" s="295">
        <f>SUMIF('7.  Persistence Report'!$D$134:$D$143,$B156,'7.  Persistence Report'!S$134:S$143)</f>
        <v>0</v>
      </c>
      <c r="S157" s="295">
        <f>SUMIF('7.  Persistence Report'!$D$134:$D$143,$B156,'7.  Persistence Report'!T$134:T$143)</f>
        <v>0</v>
      </c>
      <c r="T157" s="295">
        <f>SUMIF('7.  Persistence Report'!$D$134:$D$143,$B156,'7.  Persistence Report'!U$134:U$143)</f>
        <v>0</v>
      </c>
      <c r="U157" s="295">
        <f>SUMIF('7.  Persistence Report'!$D$134:$D$143,$B156,'7.  Persistence Report'!V$134:V$143)</f>
        <v>0</v>
      </c>
      <c r="V157" s="295">
        <f>SUMIF('7.  Persistence Report'!$D$134:$D$143,$B156,'7.  Persistence Report'!W$134:W$143)</f>
        <v>0</v>
      </c>
      <c r="W157" s="295">
        <f>SUMIF('7.  Persistence Report'!$D$134:$D$143,$B156,'7.  Persistence Report'!X$134:X$143)</f>
        <v>0</v>
      </c>
      <c r="X157" s="295">
        <f>SUMIF('7.  Persistence Report'!$D$134:$D$143,$B156,'7.  Persistence Report'!Y$134:Y$143)</f>
        <v>0</v>
      </c>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v>0</v>
      </c>
      <c r="E159" s="295">
        <f>SUMIF('7.  Persistence Report'!$D$121:$D$132,$B159,'7.  Persistence Report'!AV$121:AV$132)</f>
        <v>0</v>
      </c>
      <c r="F159" s="295">
        <f>SUMIF('7.  Persistence Report'!$D$121:$D$132,$B159,'7.  Persistence Report'!AW$121:AW$132)</f>
        <v>0</v>
      </c>
      <c r="G159" s="295">
        <f>SUMIF('7.  Persistence Report'!$D$121:$D$132,$B159,'7.  Persistence Report'!AX$121:AX$132)</f>
        <v>0</v>
      </c>
      <c r="H159" s="295">
        <f>SUMIF('7.  Persistence Report'!$D$121:$D$132,$B159,'7.  Persistence Report'!AY$121:AY$132)</f>
        <v>0</v>
      </c>
      <c r="I159" s="295">
        <f>SUMIF('7.  Persistence Report'!$D$121:$D$132,$B159,'7.  Persistence Report'!AZ$121:AZ$132)</f>
        <v>0</v>
      </c>
      <c r="J159" s="295">
        <f>SUMIF('7.  Persistence Report'!$D$121:$D$132,$B159,'7.  Persistence Report'!BA$121:BA$132)</f>
        <v>0</v>
      </c>
      <c r="K159" s="295">
        <f>SUMIF('7.  Persistence Report'!$D$121:$D$132,$B159,'7.  Persistence Report'!BB$121:BB$132)</f>
        <v>0</v>
      </c>
      <c r="L159" s="295">
        <f>SUMIF('7.  Persistence Report'!$D$121:$D$132,$B159,'7.  Persistence Report'!BC$121:BC$132)</f>
        <v>0</v>
      </c>
      <c r="M159" s="295">
        <f>SUMIF('7.  Persistence Report'!$D$121:$D$132,$B159,'7.  Persistence Report'!BD$121:BD$132)</f>
        <v>0</v>
      </c>
      <c r="N159" s="295">
        <v>12</v>
      </c>
      <c r="O159" s="295">
        <v>0</v>
      </c>
      <c r="P159" s="295">
        <f>SUMIF('7.  Persistence Report'!$D$121:$D$132,$B159,'7.  Persistence Report'!Q$121:Q$132)</f>
        <v>0</v>
      </c>
      <c r="Q159" s="295">
        <f>SUMIF('7.  Persistence Report'!$D$121:$D$132,$B159,'7.  Persistence Report'!R$121:R$132)</f>
        <v>0</v>
      </c>
      <c r="R159" s="295">
        <f>SUMIF('7.  Persistence Report'!$D$121:$D$132,$B159,'7.  Persistence Report'!S$121:S$132)</f>
        <v>0</v>
      </c>
      <c r="S159" s="295">
        <f>SUMIF('7.  Persistence Report'!$D$121:$D$132,$B159,'7.  Persistence Report'!T$121:T$132)</f>
        <v>0</v>
      </c>
      <c r="T159" s="295">
        <f>SUMIF('7.  Persistence Report'!$D$121:$D$132,$B159,'7.  Persistence Report'!U$121:U$132)</f>
        <v>0</v>
      </c>
      <c r="U159" s="295">
        <f>SUMIF('7.  Persistence Report'!$D$121:$D$132,$B159,'7.  Persistence Report'!V$121:V$132)</f>
        <v>0</v>
      </c>
      <c r="V159" s="295">
        <f>SUMIF('7.  Persistence Report'!$D$121:$D$132,$B159,'7.  Persistence Report'!W$121:W$132)</f>
        <v>0</v>
      </c>
      <c r="W159" s="295">
        <f>SUMIF('7.  Persistence Report'!$D$121:$D$132,$B159,'7.  Persistence Report'!X$121:X$132)</f>
        <v>0</v>
      </c>
      <c r="X159" s="295">
        <f>SUMIF('7.  Persistence Report'!$D$121:$D$132,$B159,'7.  Persistence Report'!Y$121:Y$132)</f>
        <v>0</v>
      </c>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v>0</v>
      </c>
      <c r="E160" s="295">
        <f>SUMIF('7.  Persistence Report'!$D$134:$D$143,$B159,'7.  Persistence Report'!AV$134:AV$143)</f>
        <v>0</v>
      </c>
      <c r="F160" s="295">
        <f>SUMIF('7.  Persistence Report'!$D$134:$D$143,$B159,'7.  Persistence Report'!AW$134:AW$143)</f>
        <v>0</v>
      </c>
      <c r="G160" s="295">
        <f>SUMIF('7.  Persistence Report'!$D$134:$D$143,$B159,'7.  Persistence Report'!AX$134:AX$143)</f>
        <v>0</v>
      </c>
      <c r="H160" s="295">
        <f>SUMIF('7.  Persistence Report'!$D$134:$D$143,$B159,'7.  Persistence Report'!AY$134:AY$143)</f>
        <v>0</v>
      </c>
      <c r="I160" s="295">
        <f>SUMIF('7.  Persistence Report'!$D$134:$D$143,$B159,'7.  Persistence Report'!AZ$134:AZ$143)</f>
        <v>0</v>
      </c>
      <c r="J160" s="295">
        <f>SUMIF('7.  Persistence Report'!$D$134:$D$143,$B159,'7.  Persistence Report'!BA$134:BA$143)</f>
        <v>0</v>
      </c>
      <c r="K160" s="295">
        <f>SUMIF('7.  Persistence Report'!$D$134:$D$143,$B159,'7.  Persistence Report'!BB$134:BB$143)</f>
        <v>0</v>
      </c>
      <c r="L160" s="295">
        <f>SUMIF('7.  Persistence Report'!$D$134:$D$143,$B159,'7.  Persistence Report'!BC$134:BC$143)</f>
        <v>0</v>
      </c>
      <c r="M160" s="295">
        <f>SUMIF('7.  Persistence Report'!$D$134:$D$143,$B159,'7.  Persistence Report'!BD$134:BD$143)</f>
        <v>0</v>
      </c>
      <c r="N160" s="295">
        <f>N159</f>
        <v>12</v>
      </c>
      <c r="O160" s="295">
        <v>0</v>
      </c>
      <c r="P160" s="295">
        <f>SUMIF('7.  Persistence Report'!$D$134:$D$143,$B159,'7.  Persistence Report'!Q$134:Q$143)</f>
        <v>0</v>
      </c>
      <c r="Q160" s="295">
        <f>SUMIF('7.  Persistence Report'!$D$134:$D$143,$B159,'7.  Persistence Report'!R$134:R$143)</f>
        <v>0</v>
      </c>
      <c r="R160" s="295">
        <f>SUMIF('7.  Persistence Report'!$D$134:$D$143,$B159,'7.  Persistence Report'!S$134:S$143)</f>
        <v>0</v>
      </c>
      <c r="S160" s="295">
        <f>SUMIF('7.  Persistence Report'!$D$134:$D$143,$B159,'7.  Persistence Report'!T$134:T$143)</f>
        <v>0</v>
      </c>
      <c r="T160" s="295">
        <f>SUMIF('7.  Persistence Report'!$D$134:$D$143,$B159,'7.  Persistence Report'!U$134:U$143)</f>
        <v>0</v>
      </c>
      <c r="U160" s="295">
        <f>SUMIF('7.  Persistence Report'!$D$134:$D$143,$B159,'7.  Persistence Report'!V$134:V$143)</f>
        <v>0</v>
      </c>
      <c r="V160" s="295">
        <f>SUMIF('7.  Persistence Report'!$D$134:$D$143,$B159,'7.  Persistence Report'!W$134:W$143)</f>
        <v>0</v>
      </c>
      <c r="W160" s="295">
        <f>SUMIF('7.  Persistence Report'!$D$134:$D$143,$B159,'7.  Persistence Report'!X$134:X$143)</f>
        <v>0</v>
      </c>
      <c r="X160" s="295">
        <f>SUMIF('7.  Persistence Report'!$D$134:$D$143,$B159,'7.  Persistence Report'!Y$134:Y$143)</f>
        <v>0</v>
      </c>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v>0</v>
      </c>
      <c r="E162" s="295">
        <f>SUMIF('7.  Persistence Report'!$D$121:$D$132,$B162,'7.  Persistence Report'!AV$121:AV$132)</f>
        <v>0</v>
      </c>
      <c r="F162" s="295">
        <f>SUMIF('7.  Persistence Report'!$D$121:$D$132,$B162,'7.  Persistence Report'!AW$121:AW$132)</f>
        <v>0</v>
      </c>
      <c r="G162" s="295">
        <f>SUMIF('7.  Persistence Report'!$D$121:$D$132,$B162,'7.  Persistence Report'!AX$121:AX$132)</f>
        <v>0</v>
      </c>
      <c r="H162" s="295">
        <f>SUMIF('7.  Persistence Report'!$D$121:$D$132,$B162,'7.  Persistence Report'!AY$121:AY$132)</f>
        <v>0</v>
      </c>
      <c r="I162" s="295">
        <f>SUMIF('7.  Persistence Report'!$D$121:$D$132,$B162,'7.  Persistence Report'!AZ$121:AZ$132)</f>
        <v>0</v>
      </c>
      <c r="J162" s="295">
        <f>SUMIF('7.  Persistence Report'!$D$121:$D$132,$B162,'7.  Persistence Report'!BA$121:BA$132)</f>
        <v>0</v>
      </c>
      <c r="K162" s="295">
        <f>SUMIF('7.  Persistence Report'!$D$121:$D$132,$B162,'7.  Persistence Report'!BB$121:BB$132)</f>
        <v>0</v>
      </c>
      <c r="L162" s="295">
        <f>SUMIF('7.  Persistence Report'!$D$121:$D$132,$B162,'7.  Persistence Report'!BC$121:BC$132)</f>
        <v>0</v>
      </c>
      <c r="M162" s="295">
        <f>SUMIF('7.  Persistence Report'!$D$121:$D$132,$B162,'7.  Persistence Report'!BD$121:BD$132)</f>
        <v>0</v>
      </c>
      <c r="N162" s="295">
        <v>12</v>
      </c>
      <c r="O162" s="295">
        <v>0</v>
      </c>
      <c r="P162" s="295">
        <f>SUMIF('7.  Persistence Report'!$D$121:$D$132,$B162,'7.  Persistence Report'!Q$121:Q$132)</f>
        <v>0</v>
      </c>
      <c r="Q162" s="295">
        <f>SUMIF('7.  Persistence Report'!$D$121:$D$132,$B162,'7.  Persistence Report'!R$121:R$132)</f>
        <v>0</v>
      </c>
      <c r="R162" s="295">
        <f>SUMIF('7.  Persistence Report'!$D$121:$D$132,$B162,'7.  Persistence Report'!S$121:S$132)</f>
        <v>0</v>
      </c>
      <c r="S162" s="295">
        <f>SUMIF('7.  Persistence Report'!$D$121:$D$132,$B162,'7.  Persistence Report'!T$121:T$132)</f>
        <v>0</v>
      </c>
      <c r="T162" s="295">
        <f>SUMIF('7.  Persistence Report'!$D$121:$D$132,$B162,'7.  Persistence Report'!U$121:U$132)</f>
        <v>0</v>
      </c>
      <c r="U162" s="295">
        <f>SUMIF('7.  Persistence Report'!$D$121:$D$132,$B162,'7.  Persistence Report'!V$121:V$132)</f>
        <v>0</v>
      </c>
      <c r="V162" s="295">
        <f>SUMIF('7.  Persistence Report'!$D$121:$D$132,$B162,'7.  Persistence Report'!W$121:W$132)</f>
        <v>0</v>
      </c>
      <c r="W162" s="295">
        <f>SUMIF('7.  Persistence Report'!$D$121:$D$132,$B162,'7.  Persistence Report'!X$121:X$132)</f>
        <v>0</v>
      </c>
      <c r="X162" s="295">
        <f>SUMIF('7.  Persistence Report'!$D$121:$D$132,$B162,'7.  Persistence Report'!Y$121:Y$132)</f>
        <v>0</v>
      </c>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v>0</v>
      </c>
      <c r="E163" s="295">
        <f>SUMIF('7.  Persistence Report'!$D$134:$D$143,$B162,'7.  Persistence Report'!AV$134:AV$143)</f>
        <v>0</v>
      </c>
      <c r="F163" s="295">
        <f>SUMIF('7.  Persistence Report'!$D$134:$D$143,$B162,'7.  Persistence Report'!AW$134:AW$143)</f>
        <v>0</v>
      </c>
      <c r="G163" s="295">
        <f>SUMIF('7.  Persistence Report'!$D$134:$D$143,$B162,'7.  Persistence Report'!AX$134:AX$143)</f>
        <v>0</v>
      </c>
      <c r="H163" s="295">
        <f>SUMIF('7.  Persistence Report'!$D$134:$D$143,$B162,'7.  Persistence Report'!AY$134:AY$143)</f>
        <v>0</v>
      </c>
      <c r="I163" s="295">
        <f>SUMIF('7.  Persistence Report'!$D$134:$D$143,$B162,'7.  Persistence Report'!AZ$134:AZ$143)</f>
        <v>0</v>
      </c>
      <c r="J163" s="295">
        <f>SUMIF('7.  Persistence Report'!$D$134:$D$143,$B162,'7.  Persistence Report'!BA$134:BA$143)</f>
        <v>0</v>
      </c>
      <c r="K163" s="295">
        <f>SUMIF('7.  Persistence Report'!$D$134:$D$143,$B162,'7.  Persistence Report'!BB$134:BB$143)</f>
        <v>0</v>
      </c>
      <c r="L163" s="295">
        <f>SUMIF('7.  Persistence Report'!$D$134:$D$143,$B162,'7.  Persistence Report'!BC$134:BC$143)</f>
        <v>0</v>
      </c>
      <c r="M163" s="295">
        <f>SUMIF('7.  Persistence Report'!$D$134:$D$143,$B162,'7.  Persistence Report'!BD$134:BD$143)</f>
        <v>0</v>
      </c>
      <c r="N163" s="295">
        <f>N162</f>
        <v>12</v>
      </c>
      <c r="O163" s="295">
        <v>0</v>
      </c>
      <c r="P163" s="295">
        <f>SUMIF('7.  Persistence Report'!$D$134:$D$143,$B162,'7.  Persistence Report'!Q$134:Q$143)</f>
        <v>0</v>
      </c>
      <c r="Q163" s="295">
        <f>SUMIF('7.  Persistence Report'!$D$134:$D$143,$B162,'7.  Persistence Report'!R$134:R$143)</f>
        <v>0</v>
      </c>
      <c r="R163" s="295">
        <f>SUMIF('7.  Persistence Report'!$D$134:$D$143,$B162,'7.  Persistence Report'!S$134:S$143)</f>
        <v>0</v>
      </c>
      <c r="S163" s="295">
        <f>SUMIF('7.  Persistence Report'!$D$134:$D$143,$B162,'7.  Persistence Report'!T$134:T$143)</f>
        <v>0</v>
      </c>
      <c r="T163" s="295">
        <f>SUMIF('7.  Persistence Report'!$D$134:$D$143,$B162,'7.  Persistence Report'!U$134:U$143)</f>
        <v>0</v>
      </c>
      <c r="U163" s="295">
        <f>SUMIF('7.  Persistence Report'!$D$134:$D$143,$B162,'7.  Persistence Report'!V$134:V$143)</f>
        <v>0</v>
      </c>
      <c r="V163" s="295">
        <f>SUMIF('7.  Persistence Report'!$D$134:$D$143,$B162,'7.  Persistence Report'!W$134:W$143)</f>
        <v>0</v>
      </c>
      <c r="W163" s="295">
        <f>SUMIF('7.  Persistence Report'!$D$134:$D$143,$B162,'7.  Persistence Report'!X$134:X$143)</f>
        <v>0</v>
      </c>
      <c r="X163" s="295">
        <f>SUMIF('7.  Persistence Report'!$D$134:$D$143,$B162,'7.  Persistence Report'!Y$134:Y$143)</f>
        <v>0</v>
      </c>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v>0</v>
      </c>
      <c r="E165" s="295">
        <f>SUMIF('7.  Persistence Report'!$D$121:$D$132,$B165,'7.  Persistence Report'!AV$121:AV$132)</f>
        <v>0</v>
      </c>
      <c r="F165" s="295">
        <f>SUMIF('7.  Persistence Report'!$D$121:$D$132,$B165,'7.  Persistence Report'!AW$121:AW$132)</f>
        <v>0</v>
      </c>
      <c r="G165" s="295">
        <f>SUMIF('7.  Persistence Report'!$D$121:$D$132,$B165,'7.  Persistence Report'!AX$121:AX$132)</f>
        <v>0</v>
      </c>
      <c r="H165" s="295">
        <f>SUMIF('7.  Persistence Report'!$D$121:$D$132,$B165,'7.  Persistence Report'!AY$121:AY$132)</f>
        <v>0</v>
      </c>
      <c r="I165" s="295">
        <f>SUMIF('7.  Persistence Report'!$D$121:$D$132,$B165,'7.  Persistence Report'!AZ$121:AZ$132)</f>
        <v>0</v>
      </c>
      <c r="J165" s="295">
        <f>SUMIF('7.  Persistence Report'!$D$121:$D$132,$B165,'7.  Persistence Report'!BA$121:BA$132)</f>
        <v>0</v>
      </c>
      <c r="K165" s="295">
        <f>SUMIF('7.  Persistence Report'!$D$121:$D$132,$B165,'7.  Persistence Report'!BB$121:BB$132)</f>
        <v>0</v>
      </c>
      <c r="L165" s="295">
        <f>SUMIF('7.  Persistence Report'!$D$121:$D$132,$B165,'7.  Persistence Report'!BC$121:BC$132)</f>
        <v>0</v>
      </c>
      <c r="M165" s="295">
        <f>SUMIF('7.  Persistence Report'!$D$121:$D$132,$B165,'7.  Persistence Report'!BD$121:BD$132)</f>
        <v>0</v>
      </c>
      <c r="N165" s="295">
        <v>12</v>
      </c>
      <c r="O165" s="295">
        <v>0</v>
      </c>
      <c r="P165" s="295">
        <f>SUMIF('7.  Persistence Report'!$D$121:$D$132,$B165,'7.  Persistence Report'!Q$121:Q$132)</f>
        <v>0</v>
      </c>
      <c r="Q165" s="295">
        <f>SUMIF('7.  Persistence Report'!$D$121:$D$132,$B165,'7.  Persistence Report'!R$121:R$132)</f>
        <v>0</v>
      </c>
      <c r="R165" s="295">
        <f>SUMIF('7.  Persistence Report'!$D$121:$D$132,$B165,'7.  Persistence Report'!S$121:S$132)</f>
        <v>0</v>
      </c>
      <c r="S165" s="295">
        <f>SUMIF('7.  Persistence Report'!$D$121:$D$132,$B165,'7.  Persistence Report'!T$121:T$132)</f>
        <v>0</v>
      </c>
      <c r="T165" s="295">
        <f>SUMIF('7.  Persistence Report'!$D$121:$D$132,$B165,'7.  Persistence Report'!U$121:U$132)</f>
        <v>0</v>
      </c>
      <c r="U165" s="295">
        <f>SUMIF('7.  Persistence Report'!$D$121:$D$132,$B165,'7.  Persistence Report'!V$121:V$132)</f>
        <v>0</v>
      </c>
      <c r="V165" s="295">
        <f>SUMIF('7.  Persistence Report'!$D$121:$D$132,$B165,'7.  Persistence Report'!W$121:W$132)</f>
        <v>0</v>
      </c>
      <c r="W165" s="295">
        <f>SUMIF('7.  Persistence Report'!$D$121:$D$132,$B165,'7.  Persistence Report'!X$121:X$132)</f>
        <v>0</v>
      </c>
      <c r="X165" s="295">
        <f>SUMIF('7.  Persistence Report'!$D$121:$D$132,$B165,'7.  Persistence Report'!Y$121:Y$132)</f>
        <v>0</v>
      </c>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v>0</v>
      </c>
      <c r="E166" s="295">
        <f>SUMIF('7.  Persistence Report'!$D$134:$D$143,$B165,'7.  Persistence Report'!AV$134:AV$143)</f>
        <v>0</v>
      </c>
      <c r="F166" s="295">
        <f>SUMIF('7.  Persistence Report'!$D$134:$D$143,$B165,'7.  Persistence Report'!AW$134:AW$143)</f>
        <v>0</v>
      </c>
      <c r="G166" s="295">
        <f>SUMIF('7.  Persistence Report'!$D$134:$D$143,$B165,'7.  Persistence Report'!AX$134:AX$143)</f>
        <v>0</v>
      </c>
      <c r="H166" s="295">
        <f>SUMIF('7.  Persistence Report'!$D$134:$D$143,$B165,'7.  Persistence Report'!AY$134:AY$143)</f>
        <v>0</v>
      </c>
      <c r="I166" s="295">
        <f>SUMIF('7.  Persistence Report'!$D$134:$D$143,$B165,'7.  Persistence Report'!AZ$134:AZ$143)</f>
        <v>0</v>
      </c>
      <c r="J166" s="295">
        <f>SUMIF('7.  Persistence Report'!$D$134:$D$143,$B165,'7.  Persistence Report'!BA$134:BA$143)</f>
        <v>0</v>
      </c>
      <c r="K166" s="295">
        <f>SUMIF('7.  Persistence Report'!$D$134:$D$143,$B165,'7.  Persistence Report'!BB$134:BB$143)</f>
        <v>0</v>
      </c>
      <c r="L166" s="295">
        <f>SUMIF('7.  Persistence Report'!$D$134:$D$143,$B165,'7.  Persistence Report'!BC$134:BC$143)</f>
        <v>0</v>
      </c>
      <c r="M166" s="295">
        <f>SUMIF('7.  Persistence Report'!$D$134:$D$143,$B165,'7.  Persistence Report'!BD$134:BD$143)</f>
        <v>0</v>
      </c>
      <c r="N166" s="295">
        <f>N165</f>
        <v>12</v>
      </c>
      <c r="O166" s="295">
        <v>0</v>
      </c>
      <c r="P166" s="295">
        <f>SUMIF('7.  Persistence Report'!$D$134:$D$143,$B165,'7.  Persistence Report'!Q$134:Q$143)</f>
        <v>0</v>
      </c>
      <c r="Q166" s="295">
        <f>SUMIF('7.  Persistence Report'!$D$134:$D$143,$B165,'7.  Persistence Report'!R$134:R$143)</f>
        <v>0</v>
      </c>
      <c r="R166" s="295">
        <f>SUMIF('7.  Persistence Report'!$D$134:$D$143,$B165,'7.  Persistence Report'!S$134:S$143)</f>
        <v>0</v>
      </c>
      <c r="S166" s="295">
        <f>SUMIF('7.  Persistence Report'!$D$134:$D$143,$B165,'7.  Persistence Report'!T$134:T$143)</f>
        <v>0</v>
      </c>
      <c r="T166" s="295">
        <f>SUMIF('7.  Persistence Report'!$D$134:$D$143,$B165,'7.  Persistence Report'!U$134:U$143)</f>
        <v>0</v>
      </c>
      <c r="U166" s="295">
        <f>SUMIF('7.  Persistence Report'!$D$134:$D$143,$B165,'7.  Persistence Report'!V$134:V$143)</f>
        <v>0</v>
      </c>
      <c r="V166" s="295">
        <f>SUMIF('7.  Persistence Report'!$D$134:$D$143,$B165,'7.  Persistence Report'!W$134:W$143)</f>
        <v>0</v>
      </c>
      <c r="W166" s="295">
        <f>SUMIF('7.  Persistence Report'!$D$134:$D$143,$B165,'7.  Persistence Report'!X$134:X$143)</f>
        <v>0</v>
      </c>
      <c r="X166" s="295">
        <f>SUMIF('7.  Persistence Report'!$D$134:$D$143,$B165,'7.  Persistence Report'!Y$134:Y$143)</f>
        <v>0</v>
      </c>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v>0</v>
      </c>
      <c r="E168" s="295">
        <f>SUMIF('7.  Persistence Report'!$D$121:$D$132,$B168,'7.  Persistence Report'!AV$121:AV$132)</f>
        <v>0</v>
      </c>
      <c r="F168" s="295">
        <f>SUMIF('7.  Persistence Report'!$D$121:$D$132,$B168,'7.  Persistence Report'!AW$121:AW$132)</f>
        <v>0</v>
      </c>
      <c r="G168" s="295">
        <f>SUMIF('7.  Persistence Report'!$D$121:$D$132,$B168,'7.  Persistence Report'!AX$121:AX$132)</f>
        <v>0</v>
      </c>
      <c r="H168" s="295">
        <f>SUMIF('7.  Persistence Report'!$D$121:$D$132,$B168,'7.  Persistence Report'!AY$121:AY$132)</f>
        <v>0</v>
      </c>
      <c r="I168" s="295">
        <f>SUMIF('7.  Persistence Report'!$D$121:$D$132,$B168,'7.  Persistence Report'!AZ$121:AZ$132)</f>
        <v>0</v>
      </c>
      <c r="J168" s="295">
        <f>SUMIF('7.  Persistence Report'!$D$121:$D$132,$B168,'7.  Persistence Report'!BA$121:BA$132)</f>
        <v>0</v>
      </c>
      <c r="K168" s="295">
        <f>SUMIF('7.  Persistence Report'!$D$121:$D$132,$B168,'7.  Persistence Report'!BB$121:BB$132)</f>
        <v>0</v>
      </c>
      <c r="L168" s="295">
        <f>SUMIF('7.  Persistence Report'!$D$121:$D$132,$B168,'7.  Persistence Report'!BC$121:BC$132)</f>
        <v>0</v>
      </c>
      <c r="M168" s="295">
        <f>SUMIF('7.  Persistence Report'!$D$121:$D$132,$B168,'7.  Persistence Report'!BD$121:BD$132)</f>
        <v>0</v>
      </c>
      <c r="N168" s="295">
        <v>12</v>
      </c>
      <c r="O168" s="295">
        <v>0</v>
      </c>
      <c r="P168" s="295">
        <f>SUMIF('7.  Persistence Report'!$D$121:$D$132,$B168,'7.  Persistence Report'!Q$121:Q$132)</f>
        <v>0</v>
      </c>
      <c r="Q168" s="295">
        <f>SUMIF('7.  Persistence Report'!$D$121:$D$132,$B168,'7.  Persistence Report'!R$121:R$132)</f>
        <v>0</v>
      </c>
      <c r="R168" s="295">
        <f>SUMIF('7.  Persistence Report'!$D$121:$D$132,$B168,'7.  Persistence Report'!S$121:S$132)</f>
        <v>0</v>
      </c>
      <c r="S168" s="295">
        <f>SUMIF('7.  Persistence Report'!$D$121:$D$132,$B168,'7.  Persistence Report'!T$121:T$132)</f>
        <v>0</v>
      </c>
      <c r="T168" s="295">
        <f>SUMIF('7.  Persistence Report'!$D$121:$D$132,$B168,'7.  Persistence Report'!U$121:U$132)</f>
        <v>0</v>
      </c>
      <c r="U168" s="295">
        <f>SUMIF('7.  Persistence Report'!$D$121:$D$132,$B168,'7.  Persistence Report'!V$121:V$132)</f>
        <v>0</v>
      </c>
      <c r="V168" s="295">
        <f>SUMIF('7.  Persistence Report'!$D$121:$D$132,$B168,'7.  Persistence Report'!W$121:W$132)</f>
        <v>0</v>
      </c>
      <c r="W168" s="295">
        <f>SUMIF('7.  Persistence Report'!$D$121:$D$132,$B168,'7.  Persistence Report'!X$121:X$132)</f>
        <v>0</v>
      </c>
      <c r="X168" s="295">
        <f>SUMIF('7.  Persistence Report'!$D$121:$D$132,$B168,'7.  Persistence Report'!Y$121:Y$132)</f>
        <v>0</v>
      </c>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v>0</v>
      </c>
      <c r="E169" s="295">
        <f>SUMIF('7.  Persistence Report'!$D$134:$D$143,$B168,'7.  Persistence Report'!AV$134:AV$143)</f>
        <v>0</v>
      </c>
      <c r="F169" s="295">
        <f>SUMIF('7.  Persistence Report'!$D$134:$D$143,$B168,'7.  Persistence Report'!AW$134:AW$143)</f>
        <v>0</v>
      </c>
      <c r="G169" s="295">
        <f>SUMIF('7.  Persistence Report'!$D$134:$D$143,$B168,'7.  Persistence Report'!AX$134:AX$143)</f>
        <v>0</v>
      </c>
      <c r="H169" s="295">
        <f>SUMIF('7.  Persistence Report'!$D$134:$D$143,$B168,'7.  Persistence Report'!AY$134:AY$143)</f>
        <v>0</v>
      </c>
      <c r="I169" s="295">
        <f>SUMIF('7.  Persistence Report'!$D$134:$D$143,$B168,'7.  Persistence Report'!AZ$134:AZ$143)</f>
        <v>0</v>
      </c>
      <c r="J169" s="295">
        <f>SUMIF('7.  Persistence Report'!$D$134:$D$143,$B168,'7.  Persistence Report'!BA$134:BA$143)</f>
        <v>0</v>
      </c>
      <c r="K169" s="295">
        <f>SUMIF('7.  Persistence Report'!$D$134:$D$143,$B168,'7.  Persistence Report'!BB$134:BB$143)</f>
        <v>0</v>
      </c>
      <c r="L169" s="295">
        <f>SUMIF('7.  Persistence Report'!$D$134:$D$143,$B168,'7.  Persistence Report'!BC$134:BC$143)</f>
        <v>0</v>
      </c>
      <c r="M169" s="295">
        <f>SUMIF('7.  Persistence Report'!$D$134:$D$143,$B168,'7.  Persistence Report'!BD$134:BD$143)</f>
        <v>0</v>
      </c>
      <c r="N169" s="295">
        <f>N168</f>
        <v>12</v>
      </c>
      <c r="O169" s="295">
        <v>0</v>
      </c>
      <c r="P169" s="295">
        <f>SUMIF('7.  Persistence Report'!$D$134:$D$143,$B168,'7.  Persistence Report'!Q$134:Q$143)</f>
        <v>0</v>
      </c>
      <c r="Q169" s="295">
        <f>SUMIF('7.  Persistence Report'!$D$134:$D$143,$B168,'7.  Persistence Report'!R$134:R$143)</f>
        <v>0</v>
      </c>
      <c r="R169" s="295">
        <f>SUMIF('7.  Persistence Report'!$D$134:$D$143,$B168,'7.  Persistence Report'!S$134:S$143)</f>
        <v>0</v>
      </c>
      <c r="S169" s="295">
        <f>SUMIF('7.  Persistence Report'!$D$134:$D$143,$B168,'7.  Persistence Report'!T$134:T$143)</f>
        <v>0</v>
      </c>
      <c r="T169" s="295">
        <f>SUMIF('7.  Persistence Report'!$D$134:$D$143,$B168,'7.  Persistence Report'!U$134:U$143)</f>
        <v>0</v>
      </c>
      <c r="U169" s="295">
        <f>SUMIF('7.  Persistence Report'!$D$134:$D$143,$B168,'7.  Persistence Report'!V$134:V$143)</f>
        <v>0</v>
      </c>
      <c r="V169" s="295">
        <f>SUMIF('7.  Persistence Report'!$D$134:$D$143,$B168,'7.  Persistence Report'!W$134:W$143)</f>
        <v>0</v>
      </c>
      <c r="W169" s="295">
        <f>SUMIF('7.  Persistence Report'!$D$134:$D$143,$B168,'7.  Persistence Report'!X$134:X$143)</f>
        <v>0</v>
      </c>
      <c r="X169" s="295">
        <f>SUMIF('7.  Persistence Report'!$D$134:$D$143,$B168,'7.  Persistence Report'!Y$134:Y$143)</f>
        <v>0</v>
      </c>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v>0</v>
      </c>
      <c r="E171" s="295">
        <f>SUMIF('7.  Persistence Report'!$D$121:$D$132,$B171,'7.  Persistence Report'!AV$121:AV$132)</f>
        <v>0</v>
      </c>
      <c r="F171" s="295">
        <f>SUMIF('7.  Persistence Report'!$D$121:$D$132,$B171,'7.  Persistence Report'!AW$121:AW$132)</f>
        <v>0</v>
      </c>
      <c r="G171" s="295">
        <f>SUMIF('7.  Persistence Report'!$D$121:$D$132,$B171,'7.  Persistence Report'!AX$121:AX$132)</f>
        <v>0</v>
      </c>
      <c r="H171" s="295">
        <f>SUMIF('7.  Persistence Report'!$D$121:$D$132,$B171,'7.  Persistence Report'!AY$121:AY$132)</f>
        <v>0</v>
      </c>
      <c r="I171" s="295">
        <f>SUMIF('7.  Persistence Report'!$D$121:$D$132,$B171,'7.  Persistence Report'!AZ$121:AZ$132)</f>
        <v>0</v>
      </c>
      <c r="J171" s="295">
        <f>SUMIF('7.  Persistence Report'!$D$121:$D$132,$B171,'7.  Persistence Report'!BA$121:BA$132)</f>
        <v>0</v>
      </c>
      <c r="K171" s="295">
        <f>SUMIF('7.  Persistence Report'!$D$121:$D$132,$B171,'7.  Persistence Report'!BB$121:BB$132)</f>
        <v>0</v>
      </c>
      <c r="L171" s="295">
        <f>SUMIF('7.  Persistence Report'!$D$121:$D$132,$B171,'7.  Persistence Report'!BC$121:BC$132)</f>
        <v>0</v>
      </c>
      <c r="M171" s="295">
        <f>SUMIF('7.  Persistence Report'!$D$121:$D$132,$B171,'7.  Persistence Report'!BD$121:BD$132)</f>
        <v>0</v>
      </c>
      <c r="N171" s="291"/>
      <c r="O171" s="295">
        <v>0</v>
      </c>
      <c r="P171" s="295">
        <f>SUMIF('7.  Persistence Report'!$D$121:$D$132,$B171,'7.  Persistence Report'!Q$121:Q$132)</f>
        <v>0</v>
      </c>
      <c r="Q171" s="295">
        <f>SUMIF('7.  Persistence Report'!$D$121:$D$132,$B171,'7.  Persistence Report'!R$121:R$132)</f>
        <v>0</v>
      </c>
      <c r="R171" s="295">
        <f>SUMIF('7.  Persistence Report'!$D$121:$D$132,$B171,'7.  Persistence Report'!S$121:S$132)</f>
        <v>0</v>
      </c>
      <c r="S171" s="295">
        <f>SUMIF('7.  Persistence Report'!$D$121:$D$132,$B171,'7.  Persistence Report'!T$121:T$132)</f>
        <v>0</v>
      </c>
      <c r="T171" s="295">
        <f>SUMIF('7.  Persistence Report'!$D$121:$D$132,$B171,'7.  Persistence Report'!U$121:U$132)</f>
        <v>0</v>
      </c>
      <c r="U171" s="295">
        <f>SUMIF('7.  Persistence Report'!$D$121:$D$132,$B171,'7.  Persistence Report'!V$121:V$132)</f>
        <v>0</v>
      </c>
      <c r="V171" s="295">
        <f>SUMIF('7.  Persistence Report'!$D$121:$D$132,$B171,'7.  Persistence Report'!W$121:W$132)</f>
        <v>0</v>
      </c>
      <c r="W171" s="295">
        <f>SUMIF('7.  Persistence Report'!$D$121:$D$132,$B171,'7.  Persistence Report'!X$121:X$132)</f>
        <v>0</v>
      </c>
      <c r="X171" s="295">
        <f>SUMIF('7.  Persistence Report'!$D$121:$D$132,$B171,'7.  Persistence Report'!Y$121:Y$132)</f>
        <v>0</v>
      </c>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v>0</v>
      </c>
      <c r="E172" s="295">
        <f>SUMIF('7.  Persistence Report'!$D$134:$D$143,$B171,'7.  Persistence Report'!AV$134:AV$143)</f>
        <v>0</v>
      </c>
      <c r="F172" s="295">
        <f>SUMIF('7.  Persistence Report'!$D$134:$D$143,$B171,'7.  Persistence Report'!AW$134:AW$143)</f>
        <v>0</v>
      </c>
      <c r="G172" s="295">
        <f>SUMIF('7.  Persistence Report'!$D$134:$D$143,$B171,'7.  Persistence Report'!AX$134:AX$143)</f>
        <v>0</v>
      </c>
      <c r="H172" s="295">
        <f>SUMIF('7.  Persistence Report'!$D$134:$D$143,$B171,'7.  Persistence Report'!AY$134:AY$143)</f>
        <v>0</v>
      </c>
      <c r="I172" s="295">
        <f>SUMIF('7.  Persistence Report'!$D$134:$D$143,$B171,'7.  Persistence Report'!AZ$134:AZ$143)</f>
        <v>0</v>
      </c>
      <c r="J172" s="295">
        <f>SUMIF('7.  Persistence Report'!$D$134:$D$143,$B171,'7.  Persistence Report'!BA$134:BA$143)</f>
        <v>0</v>
      </c>
      <c r="K172" s="295">
        <f>SUMIF('7.  Persistence Report'!$D$134:$D$143,$B171,'7.  Persistence Report'!BB$134:BB$143)</f>
        <v>0</v>
      </c>
      <c r="L172" s="295">
        <f>SUMIF('7.  Persistence Report'!$D$134:$D$143,$B171,'7.  Persistence Report'!BC$134:BC$143)</f>
        <v>0</v>
      </c>
      <c r="M172" s="295">
        <f>SUMIF('7.  Persistence Report'!$D$134:$D$143,$B171,'7.  Persistence Report'!BD$134:BD$143)</f>
        <v>0</v>
      </c>
      <c r="N172" s="468"/>
      <c r="O172" s="295">
        <v>0</v>
      </c>
      <c r="P172" s="295">
        <f>SUMIF('7.  Persistence Report'!$D$134:$D$143,$B171,'7.  Persistence Report'!Q$134:Q$143)</f>
        <v>0</v>
      </c>
      <c r="Q172" s="295">
        <f>SUMIF('7.  Persistence Report'!$D$134:$D$143,$B171,'7.  Persistence Report'!R$134:R$143)</f>
        <v>0</v>
      </c>
      <c r="R172" s="295">
        <f>SUMIF('7.  Persistence Report'!$D$134:$D$143,$B171,'7.  Persistence Report'!S$134:S$143)</f>
        <v>0</v>
      </c>
      <c r="S172" s="295">
        <f>SUMIF('7.  Persistence Report'!$D$134:$D$143,$B171,'7.  Persistence Report'!T$134:T$143)</f>
        <v>0</v>
      </c>
      <c r="T172" s="295">
        <f>SUMIF('7.  Persistence Report'!$D$134:$D$143,$B171,'7.  Persistence Report'!U$134:U$143)</f>
        <v>0</v>
      </c>
      <c r="U172" s="295">
        <f>SUMIF('7.  Persistence Report'!$D$134:$D$143,$B171,'7.  Persistence Report'!V$134:V$143)</f>
        <v>0</v>
      </c>
      <c r="V172" s="295">
        <f>SUMIF('7.  Persistence Report'!$D$134:$D$143,$B171,'7.  Persistence Report'!W$134:W$143)</f>
        <v>0</v>
      </c>
      <c r="W172" s="295">
        <f>SUMIF('7.  Persistence Report'!$D$134:$D$143,$B171,'7.  Persistence Report'!X$134:X$143)</f>
        <v>0</v>
      </c>
      <c r="X172" s="295">
        <f>SUMIF('7.  Persistence Report'!$D$134:$D$143,$B171,'7.  Persistence Report'!Y$134:Y$143)</f>
        <v>0</v>
      </c>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v>0</v>
      </c>
      <c r="E174" s="295">
        <f>SUMIF('7.  Persistence Report'!$D$121:$D$132,$B174,'7.  Persistence Report'!AV$121:AV$132)</f>
        <v>0</v>
      </c>
      <c r="F174" s="295">
        <f>SUMIF('7.  Persistence Report'!$D$121:$D$132,$B174,'7.  Persistence Report'!AW$121:AW$132)</f>
        <v>0</v>
      </c>
      <c r="G174" s="295">
        <f>SUMIF('7.  Persistence Report'!$D$121:$D$132,$B174,'7.  Persistence Report'!AX$121:AX$132)</f>
        <v>0</v>
      </c>
      <c r="H174" s="295">
        <f>SUMIF('7.  Persistence Report'!$D$121:$D$132,$B174,'7.  Persistence Report'!AY$121:AY$132)</f>
        <v>0</v>
      </c>
      <c r="I174" s="295">
        <f>SUMIF('7.  Persistence Report'!$D$121:$D$132,$B174,'7.  Persistence Report'!AZ$121:AZ$132)</f>
        <v>0</v>
      </c>
      <c r="J174" s="295">
        <f>SUMIF('7.  Persistence Report'!$D$121:$D$132,$B174,'7.  Persistence Report'!BA$121:BA$132)</f>
        <v>0</v>
      </c>
      <c r="K174" s="295">
        <f>SUMIF('7.  Persistence Report'!$D$121:$D$132,$B174,'7.  Persistence Report'!BB$121:BB$132)</f>
        <v>0</v>
      </c>
      <c r="L174" s="295">
        <f>SUMIF('7.  Persistence Report'!$D$121:$D$132,$B174,'7.  Persistence Report'!BC$121:BC$132)</f>
        <v>0</v>
      </c>
      <c r="M174" s="295">
        <f>SUMIF('7.  Persistence Report'!$D$121:$D$132,$B174,'7.  Persistence Report'!BD$121:BD$132)</f>
        <v>0</v>
      </c>
      <c r="N174" s="295">
        <v>12</v>
      </c>
      <c r="O174" s="295">
        <v>0</v>
      </c>
      <c r="P174" s="295">
        <f>SUMIF('7.  Persistence Report'!$D$121:$D$132,$B174,'7.  Persistence Report'!Q$121:Q$132)</f>
        <v>0</v>
      </c>
      <c r="Q174" s="295">
        <f>SUMIF('7.  Persistence Report'!$D$121:$D$132,$B174,'7.  Persistence Report'!R$121:R$132)</f>
        <v>0</v>
      </c>
      <c r="R174" s="295">
        <f>SUMIF('7.  Persistence Report'!$D$121:$D$132,$B174,'7.  Persistence Report'!S$121:S$132)</f>
        <v>0</v>
      </c>
      <c r="S174" s="295">
        <f>SUMIF('7.  Persistence Report'!$D$121:$D$132,$B174,'7.  Persistence Report'!T$121:T$132)</f>
        <v>0</v>
      </c>
      <c r="T174" s="295">
        <f>SUMIF('7.  Persistence Report'!$D$121:$D$132,$B174,'7.  Persistence Report'!U$121:U$132)</f>
        <v>0</v>
      </c>
      <c r="U174" s="295">
        <f>SUMIF('7.  Persistence Report'!$D$121:$D$132,$B174,'7.  Persistence Report'!V$121:V$132)</f>
        <v>0</v>
      </c>
      <c r="V174" s="295">
        <f>SUMIF('7.  Persistence Report'!$D$121:$D$132,$B174,'7.  Persistence Report'!W$121:W$132)</f>
        <v>0</v>
      </c>
      <c r="W174" s="295">
        <f>SUMIF('7.  Persistence Report'!$D$121:$D$132,$B174,'7.  Persistence Report'!X$121:X$132)</f>
        <v>0</v>
      </c>
      <c r="X174" s="295">
        <f>SUMIF('7.  Persistence Report'!$D$121:$D$132,$B174,'7.  Persistence Report'!Y$121:Y$132)</f>
        <v>0</v>
      </c>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v>0</v>
      </c>
      <c r="E175" s="295">
        <f>SUMIF('7.  Persistence Report'!$D$134:$D$143,$B174,'7.  Persistence Report'!AV$134:AV$143)</f>
        <v>0</v>
      </c>
      <c r="F175" s="295">
        <f>SUMIF('7.  Persistence Report'!$D$134:$D$143,$B174,'7.  Persistence Report'!AW$134:AW$143)</f>
        <v>0</v>
      </c>
      <c r="G175" s="295">
        <f>SUMIF('7.  Persistence Report'!$D$134:$D$143,$B174,'7.  Persistence Report'!AX$134:AX$143)</f>
        <v>0</v>
      </c>
      <c r="H175" s="295">
        <f>SUMIF('7.  Persistence Report'!$D$134:$D$143,$B174,'7.  Persistence Report'!AY$134:AY$143)</f>
        <v>0</v>
      </c>
      <c r="I175" s="295">
        <f>SUMIF('7.  Persistence Report'!$D$134:$D$143,$B174,'7.  Persistence Report'!AZ$134:AZ$143)</f>
        <v>0</v>
      </c>
      <c r="J175" s="295">
        <f>SUMIF('7.  Persistence Report'!$D$134:$D$143,$B174,'7.  Persistence Report'!BA$134:BA$143)</f>
        <v>0</v>
      </c>
      <c r="K175" s="295">
        <f>SUMIF('7.  Persistence Report'!$D$134:$D$143,$B174,'7.  Persistence Report'!BB$134:BB$143)</f>
        <v>0</v>
      </c>
      <c r="L175" s="295">
        <f>SUMIF('7.  Persistence Report'!$D$134:$D$143,$B174,'7.  Persistence Report'!BC$134:BC$143)</f>
        <v>0</v>
      </c>
      <c r="M175" s="295">
        <f>SUMIF('7.  Persistence Report'!$D$134:$D$143,$B174,'7.  Persistence Report'!BD$134:BD$143)</f>
        <v>0</v>
      </c>
      <c r="N175" s="295">
        <f>N174</f>
        <v>12</v>
      </c>
      <c r="O175" s="295">
        <v>0</v>
      </c>
      <c r="P175" s="295">
        <f>SUMIF('7.  Persistence Report'!$D$134:$D$143,$B174,'7.  Persistence Report'!Q$134:Q$143)</f>
        <v>0</v>
      </c>
      <c r="Q175" s="295">
        <f>SUMIF('7.  Persistence Report'!$D$134:$D$143,$B174,'7.  Persistence Report'!R$134:R$143)</f>
        <v>0</v>
      </c>
      <c r="R175" s="295">
        <f>SUMIF('7.  Persistence Report'!$D$134:$D$143,$B174,'7.  Persistence Report'!S$134:S$143)</f>
        <v>0</v>
      </c>
      <c r="S175" s="295">
        <f>SUMIF('7.  Persistence Report'!$D$134:$D$143,$B174,'7.  Persistence Report'!T$134:T$143)</f>
        <v>0</v>
      </c>
      <c r="T175" s="295">
        <f>SUMIF('7.  Persistence Report'!$D$134:$D$143,$B174,'7.  Persistence Report'!U$134:U$143)</f>
        <v>0</v>
      </c>
      <c r="U175" s="295">
        <f>SUMIF('7.  Persistence Report'!$D$134:$D$143,$B174,'7.  Persistence Report'!V$134:V$143)</f>
        <v>0</v>
      </c>
      <c r="V175" s="295">
        <f>SUMIF('7.  Persistence Report'!$D$134:$D$143,$B174,'7.  Persistence Report'!W$134:W$143)</f>
        <v>0</v>
      </c>
      <c r="W175" s="295">
        <f>SUMIF('7.  Persistence Report'!$D$134:$D$143,$B174,'7.  Persistence Report'!X$134:X$143)</f>
        <v>0</v>
      </c>
      <c r="X175" s="295">
        <f>SUMIF('7.  Persistence Report'!$D$134:$D$143,$B174,'7.  Persistence Report'!Y$134:Y$143)</f>
        <v>0</v>
      </c>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v>0</v>
      </c>
      <c r="E177" s="295">
        <f>SUMIF('7.  Persistence Report'!$D$121:$D$132,$B177,'7.  Persistence Report'!AV$121:AV$132)</f>
        <v>0</v>
      </c>
      <c r="F177" s="295">
        <f>SUMIF('7.  Persistence Report'!$D$121:$D$132,$B177,'7.  Persistence Report'!AW$121:AW$132)</f>
        <v>0</v>
      </c>
      <c r="G177" s="295">
        <f>SUMIF('7.  Persistence Report'!$D$121:$D$132,$B177,'7.  Persistence Report'!AX$121:AX$132)</f>
        <v>0</v>
      </c>
      <c r="H177" s="295">
        <f>SUMIF('7.  Persistence Report'!$D$121:$D$132,$B177,'7.  Persistence Report'!AY$121:AY$132)</f>
        <v>0</v>
      </c>
      <c r="I177" s="295">
        <f>SUMIF('7.  Persistence Report'!$D$121:$D$132,$B177,'7.  Persistence Report'!AZ$121:AZ$132)</f>
        <v>0</v>
      </c>
      <c r="J177" s="295">
        <f>SUMIF('7.  Persistence Report'!$D$121:$D$132,$B177,'7.  Persistence Report'!BA$121:BA$132)</f>
        <v>0</v>
      </c>
      <c r="K177" s="295">
        <f>SUMIF('7.  Persistence Report'!$D$121:$D$132,$B177,'7.  Persistence Report'!BB$121:BB$132)</f>
        <v>0</v>
      </c>
      <c r="L177" s="295">
        <f>SUMIF('7.  Persistence Report'!$D$121:$D$132,$B177,'7.  Persistence Report'!BC$121:BC$132)</f>
        <v>0</v>
      </c>
      <c r="M177" s="295">
        <f>SUMIF('7.  Persistence Report'!$D$121:$D$132,$B177,'7.  Persistence Report'!BD$121:BD$132)</f>
        <v>0</v>
      </c>
      <c r="N177" s="295">
        <v>12</v>
      </c>
      <c r="O177" s="295">
        <v>0</v>
      </c>
      <c r="P177" s="295">
        <f>SUMIF('7.  Persistence Report'!$D$121:$D$132,$B177,'7.  Persistence Report'!Q$121:Q$132)</f>
        <v>0</v>
      </c>
      <c r="Q177" s="295">
        <f>SUMIF('7.  Persistence Report'!$D$121:$D$132,$B177,'7.  Persistence Report'!R$121:R$132)</f>
        <v>0</v>
      </c>
      <c r="R177" s="295">
        <f>SUMIF('7.  Persistence Report'!$D$121:$D$132,$B177,'7.  Persistence Report'!S$121:S$132)</f>
        <v>0</v>
      </c>
      <c r="S177" s="295">
        <f>SUMIF('7.  Persistence Report'!$D$121:$D$132,$B177,'7.  Persistence Report'!T$121:T$132)</f>
        <v>0</v>
      </c>
      <c r="T177" s="295">
        <f>SUMIF('7.  Persistence Report'!$D$121:$D$132,$B177,'7.  Persistence Report'!U$121:U$132)</f>
        <v>0</v>
      </c>
      <c r="U177" s="295">
        <f>SUMIF('7.  Persistence Report'!$D$121:$D$132,$B177,'7.  Persistence Report'!V$121:V$132)</f>
        <v>0</v>
      </c>
      <c r="V177" s="295">
        <f>SUMIF('7.  Persistence Report'!$D$121:$D$132,$B177,'7.  Persistence Report'!W$121:W$132)</f>
        <v>0</v>
      </c>
      <c r="W177" s="295">
        <f>SUMIF('7.  Persistence Report'!$D$121:$D$132,$B177,'7.  Persistence Report'!X$121:X$132)</f>
        <v>0</v>
      </c>
      <c r="X177" s="295">
        <f>SUMIF('7.  Persistence Report'!$D$121:$D$132,$B177,'7.  Persistence Report'!Y$121:Y$132)</f>
        <v>0</v>
      </c>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v>0</v>
      </c>
      <c r="E178" s="295">
        <f>SUMIF('7.  Persistence Report'!$D$134:$D$143,$B177,'7.  Persistence Report'!AV$134:AV$143)</f>
        <v>0</v>
      </c>
      <c r="F178" s="295">
        <f>SUMIF('7.  Persistence Report'!$D$134:$D$143,$B177,'7.  Persistence Report'!AW$134:AW$143)</f>
        <v>0</v>
      </c>
      <c r="G178" s="295">
        <f>SUMIF('7.  Persistence Report'!$D$134:$D$143,$B177,'7.  Persistence Report'!AX$134:AX$143)</f>
        <v>0</v>
      </c>
      <c r="H178" s="295">
        <f>SUMIF('7.  Persistence Report'!$D$134:$D$143,$B177,'7.  Persistence Report'!AY$134:AY$143)</f>
        <v>0</v>
      </c>
      <c r="I178" s="295">
        <f>SUMIF('7.  Persistence Report'!$D$134:$D$143,$B177,'7.  Persistence Report'!AZ$134:AZ$143)</f>
        <v>0</v>
      </c>
      <c r="J178" s="295">
        <f>SUMIF('7.  Persistence Report'!$D$134:$D$143,$B177,'7.  Persistence Report'!BA$134:BA$143)</f>
        <v>0</v>
      </c>
      <c r="K178" s="295">
        <f>SUMIF('7.  Persistence Report'!$D$134:$D$143,$B177,'7.  Persistence Report'!BB$134:BB$143)</f>
        <v>0</v>
      </c>
      <c r="L178" s="295">
        <f>SUMIF('7.  Persistence Report'!$D$134:$D$143,$B177,'7.  Persistence Report'!BC$134:BC$143)</f>
        <v>0</v>
      </c>
      <c r="M178" s="295">
        <f>SUMIF('7.  Persistence Report'!$D$134:$D$143,$B177,'7.  Persistence Report'!BD$134:BD$143)</f>
        <v>0</v>
      </c>
      <c r="N178" s="295">
        <f>N177</f>
        <v>12</v>
      </c>
      <c r="O178" s="295">
        <v>0</v>
      </c>
      <c r="P178" s="295">
        <f>SUMIF('7.  Persistence Report'!$D$134:$D$143,$B177,'7.  Persistence Report'!Q$134:Q$143)</f>
        <v>0</v>
      </c>
      <c r="Q178" s="295">
        <f>SUMIF('7.  Persistence Report'!$D$134:$D$143,$B177,'7.  Persistence Report'!R$134:R$143)</f>
        <v>0</v>
      </c>
      <c r="R178" s="295">
        <f>SUMIF('7.  Persistence Report'!$D$134:$D$143,$B177,'7.  Persistence Report'!S$134:S$143)</f>
        <v>0</v>
      </c>
      <c r="S178" s="295">
        <f>SUMIF('7.  Persistence Report'!$D$134:$D$143,$B177,'7.  Persistence Report'!T$134:T$143)</f>
        <v>0</v>
      </c>
      <c r="T178" s="295">
        <f>SUMIF('7.  Persistence Report'!$D$134:$D$143,$B177,'7.  Persistence Report'!U$134:U$143)</f>
        <v>0</v>
      </c>
      <c r="U178" s="295">
        <f>SUMIF('7.  Persistence Report'!$D$134:$D$143,$B177,'7.  Persistence Report'!V$134:V$143)</f>
        <v>0</v>
      </c>
      <c r="V178" s="295">
        <f>SUMIF('7.  Persistence Report'!$D$134:$D$143,$B177,'7.  Persistence Report'!W$134:W$143)</f>
        <v>0</v>
      </c>
      <c r="W178" s="295">
        <f>SUMIF('7.  Persistence Report'!$D$134:$D$143,$B177,'7.  Persistence Report'!X$134:X$143)</f>
        <v>0</v>
      </c>
      <c r="X178" s="295">
        <f>SUMIF('7.  Persistence Report'!$D$134:$D$143,$B177,'7.  Persistence Report'!Y$134:Y$143)</f>
        <v>0</v>
      </c>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v>0</v>
      </c>
      <c r="E180" s="295">
        <f>SUMIF('7.  Persistence Report'!$D$121:$D$132,$B180,'7.  Persistence Report'!AV$121:AV$132)</f>
        <v>0</v>
      </c>
      <c r="F180" s="295">
        <f>SUMIF('7.  Persistence Report'!$D$121:$D$132,$B180,'7.  Persistence Report'!AW$121:AW$132)</f>
        <v>0</v>
      </c>
      <c r="G180" s="295">
        <f>SUMIF('7.  Persistence Report'!$D$121:$D$132,$B180,'7.  Persistence Report'!AX$121:AX$132)</f>
        <v>0</v>
      </c>
      <c r="H180" s="295">
        <f>SUMIF('7.  Persistence Report'!$D$121:$D$132,$B180,'7.  Persistence Report'!AY$121:AY$132)</f>
        <v>0</v>
      </c>
      <c r="I180" s="295">
        <f>SUMIF('7.  Persistence Report'!$D$121:$D$132,$B180,'7.  Persistence Report'!AZ$121:AZ$132)</f>
        <v>0</v>
      </c>
      <c r="J180" s="295">
        <f>SUMIF('7.  Persistence Report'!$D$121:$D$132,$B180,'7.  Persistence Report'!BA$121:BA$132)</f>
        <v>0</v>
      </c>
      <c r="K180" s="295">
        <f>SUMIF('7.  Persistence Report'!$D$121:$D$132,$B180,'7.  Persistence Report'!BB$121:BB$132)</f>
        <v>0</v>
      </c>
      <c r="L180" s="295">
        <f>SUMIF('7.  Persistence Report'!$D$121:$D$132,$B180,'7.  Persistence Report'!BC$121:BC$132)</f>
        <v>0</v>
      </c>
      <c r="M180" s="295">
        <f>SUMIF('7.  Persistence Report'!$D$121:$D$132,$B180,'7.  Persistence Report'!BD$121:BD$132)</f>
        <v>0</v>
      </c>
      <c r="N180" s="295">
        <v>12</v>
      </c>
      <c r="O180" s="295">
        <v>0</v>
      </c>
      <c r="P180" s="295">
        <f>SUMIF('7.  Persistence Report'!$D$121:$D$132,$B180,'7.  Persistence Report'!Q$121:Q$132)</f>
        <v>0</v>
      </c>
      <c r="Q180" s="295">
        <f>SUMIF('7.  Persistence Report'!$D$121:$D$132,$B180,'7.  Persistence Report'!R$121:R$132)</f>
        <v>0</v>
      </c>
      <c r="R180" s="295">
        <f>SUMIF('7.  Persistence Report'!$D$121:$D$132,$B180,'7.  Persistence Report'!S$121:S$132)</f>
        <v>0</v>
      </c>
      <c r="S180" s="295">
        <f>SUMIF('7.  Persistence Report'!$D$121:$D$132,$B180,'7.  Persistence Report'!T$121:T$132)</f>
        <v>0</v>
      </c>
      <c r="T180" s="295">
        <f>SUMIF('7.  Persistence Report'!$D$121:$D$132,$B180,'7.  Persistence Report'!U$121:U$132)</f>
        <v>0</v>
      </c>
      <c r="U180" s="295">
        <f>SUMIF('7.  Persistence Report'!$D$121:$D$132,$B180,'7.  Persistence Report'!V$121:V$132)</f>
        <v>0</v>
      </c>
      <c r="V180" s="295">
        <f>SUMIF('7.  Persistence Report'!$D$121:$D$132,$B180,'7.  Persistence Report'!W$121:W$132)</f>
        <v>0</v>
      </c>
      <c r="W180" s="295">
        <f>SUMIF('7.  Persistence Report'!$D$121:$D$132,$B180,'7.  Persistence Report'!X$121:X$132)</f>
        <v>0</v>
      </c>
      <c r="X180" s="295">
        <f>SUMIF('7.  Persistence Report'!$D$121:$D$132,$B180,'7.  Persistence Report'!Y$121:Y$132)</f>
        <v>0</v>
      </c>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v>0</v>
      </c>
      <c r="E181" s="295">
        <f>SUMIF('7.  Persistence Report'!$D$134:$D$143,$B180,'7.  Persistence Report'!AV$134:AV$143)</f>
        <v>0</v>
      </c>
      <c r="F181" s="295">
        <f>SUMIF('7.  Persistence Report'!$D$134:$D$143,$B180,'7.  Persistence Report'!AW$134:AW$143)</f>
        <v>0</v>
      </c>
      <c r="G181" s="295">
        <f>SUMIF('7.  Persistence Report'!$D$134:$D$143,$B180,'7.  Persistence Report'!AX$134:AX$143)</f>
        <v>0</v>
      </c>
      <c r="H181" s="295">
        <f>SUMIF('7.  Persistence Report'!$D$134:$D$143,$B180,'7.  Persistence Report'!AY$134:AY$143)</f>
        <v>0</v>
      </c>
      <c r="I181" s="295">
        <f>SUMIF('7.  Persistence Report'!$D$134:$D$143,$B180,'7.  Persistence Report'!AZ$134:AZ$143)</f>
        <v>0</v>
      </c>
      <c r="J181" s="295">
        <f>SUMIF('7.  Persistence Report'!$D$134:$D$143,$B180,'7.  Persistence Report'!BA$134:BA$143)</f>
        <v>0</v>
      </c>
      <c r="K181" s="295">
        <f>SUMIF('7.  Persistence Report'!$D$134:$D$143,$B180,'7.  Persistence Report'!BB$134:BB$143)</f>
        <v>0</v>
      </c>
      <c r="L181" s="295">
        <f>SUMIF('7.  Persistence Report'!$D$134:$D$143,$B180,'7.  Persistence Report'!BC$134:BC$143)</f>
        <v>0</v>
      </c>
      <c r="M181" s="295">
        <f>SUMIF('7.  Persistence Report'!$D$134:$D$143,$B180,'7.  Persistence Report'!BD$134:BD$143)</f>
        <v>0</v>
      </c>
      <c r="N181" s="295">
        <f>N180</f>
        <v>12</v>
      </c>
      <c r="O181" s="295">
        <v>0</v>
      </c>
      <c r="P181" s="295">
        <f>SUMIF('7.  Persistence Report'!$D$134:$D$143,$B180,'7.  Persistence Report'!Q$134:Q$143)</f>
        <v>0</v>
      </c>
      <c r="Q181" s="295">
        <f>SUMIF('7.  Persistence Report'!$D$134:$D$143,$B180,'7.  Persistence Report'!R$134:R$143)</f>
        <v>0</v>
      </c>
      <c r="R181" s="295">
        <f>SUMIF('7.  Persistence Report'!$D$134:$D$143,$B180,'7.  Persistence Report'!S$134:S$143)</f>
        <v>0</v>
      </c>
      <c r="S181" s="295">
        <f>SUMIF('7.  Persistence Report'!$D$134:$D$143,$B180,'7.  Persistence Report'!T$134:T$143)</f>
        <v>0</v>
      </c>
      <c r="T181" s="295">
        <f>SUMIF('7.  Persistence Report'!$D$134:$D$143,$B180,'7.  Persistence Report'!U$134:U$143)</f>
        <v>0</v>
      </c>
      <c r="U181" s="295">
        <f>SUMIF('7.  Persistence Report'!$D$134:$D$143,$B180,'7.  Persistence Report'!V$134:V$143)</f>
        <v>0</v>
      </c>
      <c r="V181" s="295">
        <f>SUMIF('7.  Persistence Report'!$D$134:$D$143,$B180,'7.  Persistence Report'!W$134:W$143)</f>
        <v>0</v>
      </c>
      <c r="W181" s="295">
        <f>SUMIF('7.  Persistence Report'!$D$134:$D$143,$B180,'7.  Persistence Report'!X$134:X$143)</f>
        <v>0</v>
      </c>
      <c r="X181" s="295">
        <f>SUMIF('7.  Persistence Report'!$D$134:$D$143,$B180,'7.  Persistence Report'!Y$134:Y$143)</f>
        <v>0</v>
      </c>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v>0</v>
      </c>
      <c r="E183" s="295">
        <f>SUMIF('7.  Persistence Report'!$D$121:$D$132,$B183,'7.  Persistence Report'!AV$121:AV$132)</f>
        <v>0</v>
      </c>
      <c r="F183" s="295">
        <f>SUMIF('7.  Persistence Report'!$D$121:$D$132,$B183,'7.  Persistence Report'!AW$121:AW$132)</f>
        <v>0</v>
      </c>
      <c r="G183" s="295">
        <f>SUMIF('7.  Persistence Report'!$D$121:$D$132,$B183,'7.  Persistence Report'!AX$121:AX$132)</f>
        <v>0</v>
      </c>
      <c r="H183" s="295">
        <f>SUMIF('7.  Persistence Report'!$D$121:$D$132,$B183,'7.  Persistence Report'!AY$121:AY$132)</f>
        <v>0</v>
      </c>
      <c r="I183" s="295">
        <f>SUMIF('7.  Persistence Report'!$D$121:$D$132,$B183,'7.  Persistence Report'!AZ$121:AZ$132)</f>
        <v>0</v>
      </c>
      <c r="J183" s="295">
        <f>SUMIF('7.  Persistence Report'!$D$121:$D$132,$B183,'7.  Persistence Report'!BA$121:BA$132)</f>
        <v>0</v>
      </c>
      <c r="K183" s="295">
        <f>SUMIF('7.  Persistence Report'!$D$121:$D$132,$B183,'7.  Persistence Report'!BB$121:BB$132)</f>
        <v>0</v>
      </c>
      <c r="L183" s="295">
        <f>SUMIF('7.  Persistence Report'!$D$121:$D$132,$B183,'7.  Persistence Report'!BC$121:BC$132)</f>
        <v>0</v>
      </c>
      <c r="M183" s="295">
        <f>SUMIF('7.  Persistence Report'!$D$121:$D$132,$B183,'7.  Persistence Report'!BD$121:BD$132)</f>
        <v>0</v>
      </c>
      <c r="N183" s="295">
        <v>12</v>
      </c>
      <c r="O183" s="295">
        <v>0</v>
      </c>
      <c r="P183" s="295">
        <f>SUMIF('7.  Persistence Report'!$D$121:$D$132,$B183,'7.  Persistence Report'!Q$121:Q$132)</f>
        <v>0</v>
      </c>
      <c r="Q183" s="295">
        <f>SUMIF('7.  Persistence Report'!$D$121:$D$132,$B183,'7.  Persistence Report'!R$121:R$132)</f>
        <v>0</v>
      </c>
      <c r="R183" s="295">
        <f>SUMIF('7.  Persistence Report'!$D$121:$D$132,$B183,'7.  Persistence Report'!S$121:S$132)</f>
        <v>0</v>
      </c>
      <c r="S183" s="295">
        <f>SUMIF('7.  Persistence Report'!$D$121:$D$132,$B183,'7.  Persistence Report'!T$121:T$132)</f>
        <v>0</v>
      </c>
      <c r="T183" s="295">
        <f>SUMIF('7.  Persistence Report'!$D$121:$D$132,$B183,'7.  Persistence Report'!U$121:U$132)</f>
        <v>0</v>
      </c>
      <c r="U183" s="295">
        <f>SUMIF('7.  Persistence Report'!$D$121:$D$132,$B183,'7.  Persistence Report'!V$121:V$132)</f>
        <v>0</v>
      </c>
      <c r="V183" s="295">
        <f>SUMIF('7.  Persistence Report'!$D$121:$D$132,$B183,'7.  Persistence Report'!W$121:W$132)</f>
        <v>0</v>
      </c>
      <c r="W183" s="295">
        <f>SUMIF('7.  Persistence Report'!$D$121:$D$132,$B183,'7.  Persistence Report'!X$121:X$132)</f>
        <v>0</v>
      </c>
      <c r="X183" s="295">
        <f>SUMIF('7.  Persistence Report'!$D$121:$D$132,$B183,'7.  Persistence Report'!Y$121:Y$132)</f>
        <v>0</v>
      </c>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v>0</v>
      </c>
      <c r="E184" s="295">
        <f>SUMIF('7.  Persistence Report'!$D$134:$D$143,$B183,'7.  Persistence Report'!AV$134:AV$143)</f>
        <v>0</v>
      </c>
      <c r="F184" s="295">
        <f>SUMIF('7.  Persistence Report'!$D$134:$D$143,$B183,'7.  Persistence Report'!AW$134:AW$143)</f>
        <v>0</v>
      </c>
      <c r="G184" s="295">
        <f>SUMIF('7.  Persistence Report'!$D$134:$D$143,$B183,'7.  Persistence Report'!AX$134:AX$143)</f>
        <v>0</v>
      </c>
      <c r="H184" s="295">
        <f>SUMIF('7.  Persistence Report'!$D$134:$D$143,$B183,'7.  Persistence Report'!AY$134:AY$143)</f>
        <v>0</v>
      </c>
      <c r="I184" s="295">
        <f>SUMIF('7.  Persistence Report'!$D$134:$D$143,$B183,'7.  Persistence Report'!AZ$134:AZ$143)</f>
        <v>0</v>
      </c>
      <c r="J184" s="295">
        <f>SUMIF('7.  Persistence Report'!$D$134:$D$143,$B183,'7.  Persistence Report'!BA$134:BA$143)</f>
        <v>0</v>
      </c>
      <c r="K184" s="295">
        <f>SUMIF('7.  Persistence Report'!$D$134:$D$143,$B183,'7.  Persistence Report'!BB$134:BB$143)</f>
        <v>0</v>
      </c>
      <c r="L184" s="295">
        <f>SUMIF('7.  Persistence Report'!$D$134:$D$143,$B183,'7.  Persistence Report'!BC$134:BC$143)</f>
        <v>0</v>
      </c>
      <c r="M184" s="295">
        <f>SUMIF('7.  Persistence Report'!$D$134:$D$143,$B183,'7.  Persistence Report'!BD$134:BD$143)</f>
        <v>0</v>
      </c>
      <c r="N184" s="295">
        <f>N183</f>
        <v>12</v>
      </c>
      <c r="O184" s="295">
        <v>0</v>
      </c>
      <c r="P184" s="295">
        <f>SUMIF('7.  Persistence Report'!$D$134:$D$143,$B183,'7.  Persistence Report'!Q$134:Q$143)</f>
        <v>0</v>
      </c>
      <c r="Q184" s="295">
        <f>SUMIF('7.  Persistence Report'!$D$134:$D$143,$B183,'7.  Persistence Report'!R$134:R$143)</f>
        <v>0</v>
      </c>
      <c r="R184" s="295">
        <f>SUMIF('7.  Persistence Report'!$D$134:$D$143,$B183,'7.  Persistence Report'!S$134:S$143)</f>
        <v>0</v>
      </c>
      <c r="S184" s="295">
        <f>SUMIF('7.  Persistence Report'!$D$134:$D$143,$B183,'7.  Persistence Report'!T$134:T$143)</f>
        <v>0</v>
      </c>
      <c r="T184" s="295">
        <f>SUMIF('7.  Persistence Report'!$D$134:$D$143,$B183,'7.  Persistence Report'!U$134:U$143)</f>
        <v>0</v>
      </c>
      <c r="U184" s="295">
        <f>SUMIF('7.  Persistence Report'!$D$134:$D$143,$B183,'7.  Persistence Report'!V$134:V$143)</f>
        <v>0</v>
      </c>
      <c r="V184" s="295">
        <f>SUMIF('7.  Persistence Report'!$D$134:$D$143,$B183,'7.  Persistence Report'!W$134:W$143)</f>
        <v>0</v>
      </c>
      <c r="W184" s="295">
        <f>SUMIF('7.  Persistence Report'!$D$134:$D$143,$B183,'7.  Persistence Report'!X$134:X$143)</f>
        <v>0</v>
      </c>
      <c r="X184" s="295">
        <f>SUMIF('7.  Persistence Report'!$D$134:$D$143,$B183,'7.  Persistence Report'!Y$134:Y$143)</f>
        <v>0</v>
      </c>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v>0</v>
      </c>
      <c r="E186" s="295">
        <f>SUMIF('7.  Persistence Report'!$D$121:$D$132,$B186,'7.  Persistence Report'!AV$121:AV$132)</f>
        <v>0</v>
      </c>
      <c r="F186" s="295">
        <f>SUMIF('7.  Persistence Report'!$D$121:$D$132,$B186,'7.  Persistence Report'!AW$121:AW$132)</f>
        <v>0</v>
      </c>
      <c r="G186" s="295">
        <f>SUMIF('7.  Persistence Report'!$D$121:$D$132,$B186,'7.  Persistence Report'!AX$121:AX$132)</f>
        <v>0</v>
      </c>
      <c r="H186" s="295">
        <f>SUMIF('7.  Persistence Report'!$D$121:$D$132,$B186,'7.  Persistence Report'!AY$121:AY$132)</f>
        <v>0</v>
      </c>
      <c r="I186" s="295">
        <f>SUMIF('7.  Persistence Report'!$D$121:$D$132,$B186,'7.  Persistence Report'!AZ$121:AZ$132)</f>
        <v>0</v>
      </c>
      <c r="J186" s="295">
        <f>SUMIF('7.  Persistence Report'!$D$121:$D$132,$B186,'7.  Persistence Report'!BA$121:BA$132)</f>
        <v>0</v>
      </c>
      <c r="K186" s="295">
        <f>SUMIF('7.  Persistence Report'!$D$121:$D$132,$B186,'7.  Persistence Report'!BB$121:BB$132)</f>
        <v>0</v>
      </c>
      <c r="L186" s="295">
        <f>SUMIF('7.  Persistence Report'!$D$121:$D$132,$B186,'7.  Persistence Report'!BC$121:BC$132)</f>
        <v>0</v>
      </c>
      <c r="M186" s="295">
        <f>SUMIF('7.  Persistence Report'!$D$121:$D$132,$B186,'7.  Persistence Report'!BD$121:BD$132)</f>
        <v>0</v>
      </c>
      <c r="N186" s="295">
        <v>12</v>
      </c>
      <c r="O186" s="295">
        <v>0</v>
      </c>
      <c r="P186" s="295">
        <f>SUMIF('7.  Persistence Report'!$D$121:$D$132,$B186,'7.  Persistence Report'!Q$121:Q$132)</f>
        <v>0</v>
      </c>
      <c r="Q186" s="295">
        <f>SUMIF('7.  Persistence Report'!$D$121:$D$132,$B186,'7.  Persistence Report'!R$121:R$132)</f>
        <v>0</v>
      </c>
      <c r="R186" s="295">
        <f>SUMIF('7.  Persistence Report'!$D$121:$D$132,$B186,'7.  Persistence Report'!S$121:S$132)</f>
        <v>0</v>
      </c>
      <c r="S186" s="295">
        <f>SUMIF('7.  Persistence Report'!$D$121:$D$132,$B186,'7.  Persistence Report'!T$121:T$132)</f>
        <v>0</v>
      </c>
      <c r="T186" s="295">
        <f>SUMIF('7.  Persistence Report'!$D$121:$D$132,$B186,'7.  Persistence Report'!U$121:U$132)</f>
        <v>0</v>
      </c>
      <c r="U186" s="295">
        <f>SUMIF('7.  Persistence Report'!$D$121:$D$132,$B186,'7.  Persistence Report'!V$121:V$132)</f>
        <v>0</v>
      </c>
      <c r="V186" s="295">
        <f>SUMIF('7.  Persistence Report'!$D$121:$D$132,$B186,'7.  Persistence Report'!W$121:W$132)</f>
        <v>0</v>
      </c>
      <c r="W186" s="295">
        <f>SUMIF('7.  Persistence Report'!$D$121:$D$132,$B186,'7.  Persistence Report'!X$121:X$132)</f>
        <v>0</v>
      </c>
      <c r="X186" s="295">
        <f>SUMIF('7.  Persistence Report'!$D$121:$D$132,$B186,'7.  Persistence Report'!Y$121:Y$132)</f>
        <v>0</v>
      </c>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v>0</v>
      </c>
      <c r="E187" s="295">
        <f>SUMIF('7.  Persistence Report'!$D$134:$D$143,$B186,'7.  Persistence Report'!AV$134:AV$143)</f>
        <v>0</v>
      </c>
      <c r="F187" s="295">
        <f>SUMIF('7.  Persistence Report'!$D$134:$D$143,$B186,'7.  Persistence Report'!AW$134:AW$143)</f>
        <v>0</v>
      </c>
      <c r="G187" s="295">
        <f>SUMIF('7.  Persistence Report'!$D$134:$D$143,$B186,'7.  Persistence Report'!AX$134:AX$143)</f>
        <v>0</v>
      </c>
      <c r="H187" s="295">
        <f>SUMIF('7.  Persistence Report'!$D$134:$D$143,$B186,'7.  Persistence Report'!AY$134:AY$143)</f>
        <v>0</v>
      </c>
      <c r="I187" s="295">
        <f>SUMIF('7.  Persistence Report'!$D$134:$D$143,$B186,'7.  Persistence Report'!AZ$134:AZ$143)</f>
        <v>0</v>
      </c>
      <c r="J187" s="295">
        <f>SUMIF('7.  Persistence Report'!$D$134:$D$143,$B186,'7.  Persistence Report'!BA$134:BA$143)</f>
        <v>0</v>
      </c>
      <c r="K187" s="295">
        <f>SUMIF('7.  Persistence Report'!$D$134:$D$143,$B186,'7.  Persistence Report'!BB$134:BB$143)</f>
        <v>0</v>
      </c>
      <c r="L187" s="295">
        <f>SUMIF('7.  Persistence Report'!$D$134:$D$143,$B186,'7.  Persistence Report'!BC$134:BC$143)</f>
        <v>0</v>
      </c>
      <c r="M187" s="295">
        <f>SUMIF('7.  Persistence Report'!$D$134:$D$143,$B186,'7.  Persistence Report'!BD$134:BD$143)</f>
        <v>0</v>
      </c>
      <c r="N187" s="295">
        <f>N186</f>
        <v>12</v>
      </c>
      <c r="O187" s="295">
        <v>0</v>
      </c>
      <c r="P187" s="295">
        <f>SUMIF('7.  Persistence Report'!$D$134:$D$143,$B186,'7.  Persistence Report'!Q$134:Q$143)</f>
        <v>0</v>
      </c>
      <c r="Q187" s="295">
        <f>SUMIF('7.  Persistence Report'!$D$134:$D$143,$B186,'7.  Persistence Report'!R$134:R$143)</f>
        <v>0</v>
      </c>
      <c r="R187" s="295">
        <f>SUMIF('7.  Persistence Report'!$D$134:$D$143,$B186,'7.  Persistence Report'!S$134:S$143)</f>
        <v>0</v>
      </c>
      <c r="S187" s="295">
        <f>SUMIF('7.  Persistence Report'!$D$134:$D$143,$B186,'7.  Persistence Report'!T$134:T$143)</f>
        <v>0</v>
      </c>
      <c r="T187" s="295">
        <f>SUMIF('7.  Persistence Report'!$D$134:$D$143,$B186,'7.  Persistence Report'!U$134:U$143)</f>
        <v>0</v>
      </c>
      <c r="U187" s="295">
        <f>SUMIF('7.  Persistence Report'!$D$134:$D$143,$B186,'7.  Persistence Report'!V$134:V$143)</f>
        <v>0</v>
      </c>
      <c r="V187" s="295">
        <f>SUMIF('7.  Persistence Report'!$D$134:$D$143,$B186,'7.  Persistence Report'!W$134:W$143)</f>
        <v>0</v>
      </c>
      <c r="W187" s="295">
        <f>SUMIF('7.  Persistence Report'!$D$134:$D$143,$B186,'7.  Persistence Report'!X$134:X$143)</f>
        <v>0</v>
      </c>
      <c r="X187" s="295">
        <f>SUMIF('7.  Persistence Report'!$D$134:$D$143,$B186,'7.  Persistence Report'!Y$134:Y$143)</f>
        <v>0</v>
      </c>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v>0</v>
      </c>
      <c r="E189" s="295">
        <f>SUMIF('7.  Persistence Report'!$D$121:$D$132,$B189,'7.  Persistence Report'!AV$121:AV$132)</f>
        <v>0</v>
      </c>
      <c r="F189" s="295">
        <f>SUMIF('7.  Persistence Report'!$D$121:$D$132,$B189,'7.  Persistence Report'!AW$121:AW$132)</f>
        <v>0</v>
      </c>
      <c r="G189" s="295">
        <f>SUMIF('7.  Persistence Report'!$D$121:$D$132,$B189,'7.  Persistence Report'!AX$121:AX$132)</f>
        <v>0</v>
      </c>
      <c r="H189" s="295">
        <f>SUMIF('7.  Persistence Report'!$D$121:$D$132,$B189,'7.  Persistence Report'!AY$121:AY$132)</f>
        <v>0</v>
      </c>
      <c r="I189" s="295">
        <f>SUMIF('7.  Persistence Report'!$D$121:$D$132,$B189,'7.  Persistence Report'!AZ$121:AZ$132)</f>
        <v>0</v>
      </c>
      <c r="J189" s="295">
        <f>SUMIF('7.  Persistence Report'!$D$121:$D$132,$B189,'7.  Persistence Report'!BA$121:BA$132)</f>
        <v>0</v>
      </c>
      <c r="K189" s="295">
        <f>SUMIF('7.  Persistence Report'!$D$121:$D$132,$B189,'7.  Persistence Report'!BB$121:BB$132)</f>
        <v>0</v>
      </c>
      <c r="L189" s="295">
        <f>SUMIF('7.  Persistence Report'!$D$121:$D$132,$B189,'7.  Persistence Report'!BC$121:BC$132)</f>
        <v>0</v>
      </c>
      <c r="M189" s="295">
        <f>SUMIF('7.  Persistence Report'!$D$121:$D$132,$B189,'7.  Persistence Report'!BD$121:BD$132)</f>
        <v>0</v>
      </c>
      <c r="N189" s="295">
        <v>12</v>
      </c>
      <c r="O189" s="295">
        <v>0</v>
      </c>
      <c r="P189" s="295">
        <f>SUMIF('7.  Persistence Report'!$D$121:$D$132,$B189,'7.  Persistence Report'!Q$121:Q$132)</f>
        <v>0</v>
      </c>
      <c r="Q189" s="295">
        <f>SUMIF('7.  Persistence Report'!$D$121:$D$132,$B189,'7.  Persistence Report'!R$121:R$132)</f>
        <v>0</v>
      </c>
      <c r="R189" s="295">
        <f>SUMIF('7.  Persistence Report'!$D$121:$D$132,$B189,'7.  Persistence Report'!S$121:S$132)</f>
        <v>0</v>
      </c>
      <c r="S189" s="295">
        <f>SUMIF('7.  Persistence Report'!$D$121:$D$132,$B189,'7.  Persistence Report'!T$121:T$132)</f>
        <v>0</v>
      </c>
      <c r="T189" s="295">
        <f>SUMIF('7.  Persistence Report'!$D$121:$D$132,$B189,'7.  Persistence Report'!U$121:U$132)</f>
        <v>0</v>
      </c>
      <c r="U189" s="295">
        <f>SUMIF('7.  Persistence Report'!$D$121:$D$132,$B189,'7.  Persistence Report'!V$121:V$132)</f>
        <v>0</v>
      </c>
      <c r="V189" s="295">
        <f>SUMIF('7.  Persistence Report'!$D$121:$D$132,$B189,'7.  Persistence Report'!W$121:W$132)</f>
        <v>0</v>
      </c>
      <c r="W189" s="295">
        <f>SUMIF('7.  Persistence Report'!$D$121:$D$132,$B189,'7.  Persistence Report'!X$121:X$132)</f>
        <v>0</v>
      </c>
      <c r="X189" s="295">
        <f>SUMIF('7.  Persistence Report'!$D$121:$D$132,$B189,'7.  Persistence Report'!Y$121:Y$132)</f>
        <v>0</v>
      </c>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v>0</v>
      </c>
      <c r="E190" s="295">
        <f>SUMIF('7.  Persistence Report'!$D$134:$D$143,$B189,'7.  Persistence Report'!AV$134:AV$143)</f>
        <v>0</v>
      </c>
      <c r="F190" s="295">
        <f>SUMIF('7.  Persistence Report'!$D$134:$D$143,$B189,'7.  Persistence Report'!AW$134:AW$143)</f>
        <v>0</v>
      </c>
      <c r="G190" s="295">
        <f>SUMIF('7.  Persistence Report'!$D$134:$D$143,$B189,'7.  Persistence Report'!AX$134:AX$143)</f>
        <v>0</v>
      </c>
      <c r="H190" s="295">
        <f>SUMIF('7.  Persistence Report'!$D$134:$D$143,$B189,'7.  Persistence Report'!AY$134:AY$143)</f>
        <v>0</v>
      </c>
      <c r="I190" s="295">
        <f>SUMIF('7.  Persistence Report'!$D$134:$D$143,$B189,'7.  Persistence Report'!AZ$134:AZ$143)</f>
        <v>0</v>
      </c>
      <c r="J190" s="295">
        <f>SUMIF('7.  Persistence Report'!$D$134:$D$143,$B189,'7.  Persistence Report'!BA$134:BA$143)</f>
        <v>0</v>
      </c>
      <c r="K190" s="295">
        <f>SUMIF('7.  Persistence Report'!$D$134:$D$143,$B189,'7.  Persistence Report'!BB$134:BB$143)</f>
        <v>0</v>
      </c>
      <c r="L190" s="295">
        <f>SUMIF('7.  Persistence Report'!$D$134:$D$143,$B189,'7.  Persistence Report'!BC$134:BC$143)</f>
        <v>0</v>
      </c>
      <c r="M190" s="295">
        <f>SUMIF('7.  Persistence Report'!$D$134:$D$143,$B189,'7.  Persistence Report'!BD$134:BD$143)</f>
        <v>0</v>
      </c>
      <c r="N190" s="295">
        <f>N189</f>
        <v>12</v>
      </c>
      <c r="O190" s="295">
        <v>0</v>
      </c>
      <c r="P190" s="295">
        <f>SUMIF('7.  Persistence Report'!$D$134:$D$143,$B189,'7.  Persistence Report'!Q$134:Q$143)</f>
        <v>0</v>
      </c>
      <c r="Q190" s="295">
        <f>SUMIF('7.  Persistence Report'!$D$134:$D$143,$B189,'7.  Persistence Report'!R$134:R$143)</f>
        <v>0</v>
      </c>
      <c r="R190" s="295">
        <f>SUMIF('7.  Persistence Report'!$D$134:$D$143,$B189,'7.  Persistence Report'!S$134:S$143)</f>
        <v>0</v>
      </c>
      <c r="S190" s="295">
        <f>SUMIF('7.  Persistence Report'!$D$134:$D$143,$B189,'7.  Persistence Report'!T$134:T$143)</f>
        <v>0</v>
      </c>
      <c r="T190" s="295">
        <f>SUMIF('7.  Persistence Report'!$D$134:$D$143,$B189,'7.  Persistence Report'!U$134:U$143)</f>
        <v>0</v>
      </c>
      <c r="U190" s="295">
        <f>SUMIF('7.  Persistence Report'!$D$134:$D$143,$B189,'7.  Persistence Report'!V$134:V$143)</f>
        <v>0</v>
      </c>
      <c r="V190" s="295">
        <f>SUMIF('7.  Persistence Report'!$D$134:$D$143,$B189,'7.  Persistence Report'!W$134:W$143)</f>
        <v>0</v>
      </c>
      <c r="W190" s="295">
        <f>SUMIF('7.  Persistence Report'!$D$134:$D$143,$B189,'7.  Persistence Report'!X$134:X$143)</f>
        <v>0</v>
      </c>
      <c r="X190" s="295">
        <f>SUMIF('7.  Persistence Report'!$D$134:$D$143,$B189,'7.  Persistence Report'!Y$134:Y$143)</f>
        <v>0</v>
      </c>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v>0</v>
      </c>
      <c r="E192" s="295">
        <f>SUMIF('7.  Persistence Report'!$D$121:$D$132,$B192,'7.  Persistence Report'!AV$121:AV$132)</f>
        <v>0</v>
      </c>
      <c r="F192" s="295">
        <f>SUMIF('7.  Persistence Report'!$D$121:$D$132,$B192,'7.  Persistence Report'!AW$121:AW$132)</f>
        <v>0</v>
      </c>
      <c r="G192" s="295">
        <f>SUMIF('7.  Persistence Report'!$D$121:$D$132,$B192,'7.  Persistence Report'!AX$121:AX$132)</f>
        <v>0</v>
      </c>
      <c r="H192" s="295">
        <f>SUMIF('7.  Persistence Report'!$D$121:$D$132,$B192,'7.  Persistence Report'!AY$121:AY$132)</f>
        <v>0</v>
      </c>
      <c r="I192" s="295">
        <f>SUMIF('7.  Persistence Report'!$D$121:$D$132,$B192,'7.  Persistence Report'!AZ$121:AZ$132)</f>
        <v>0</v>
      </c>
      <c r="J192" s="295">
        <f>SUMIF('7.  Persistence Report'!$D$121:$D$132,$B192,'7.  Persistence Report'!BA$121:BA$132)</f>
        <v>0</v>
      </c>
      <c r="K192" s="295">
        <f>SUMIF('7.  Persistence Report'!$D$121:$D$132,$B192,'7.  Persistence Report'!BB$121:BB$132)</f>
        <v>0</v>
      </c>
      <c r="L192" s="295">
        <f>SUMIF('7.  Persistence Report'!$D$121:$D$132,$B192,'7.  Persistence Report'!BC$121:BC$132)</f>
        <v>0</v>
      </c>
      <c r="M192" s="295">
        <f>SUMIF('7.  Persistence Report'!$D$121:$D$132,$B192,'7.  Persistence Report'!BD$121:BD$132)</f>
        <v>0</v>
      </c>
      <c r="N192" s="295">
        <v>12</v>
      </c>
      <c r="O192" s="295">
        <v>0</v>
      </c>
      <c r="P192" s="295">
        <f>SUMIF('7.  Persistence Report'!$D$121:$D$132,$B192,'7.  Persistence Report'!Q$121:Q$132)</f>
        <v>0</v>
      </c>
      <c r="Q192" s="295">
        <f>SUMIF('7.  Persistence Report'!$D$121:$D$132,$B192,'7.  Persistence Report'!R$121:R$132)</f>
        <v>0</v>
      </c>
      <c r="R192" s="295">
        <f>SUMIF('7.  Persistence Report'!$D$121:$D$132,$B192,'7.  Persistence Report'!S$121:S$132)</f>
        <v>0</v>
      </c>
      <c r="S192" s="295">
        <f>SUMIF('7.  Persistence Report'!$D$121:$D$132,$B192,'7.  Persistence Report'!T$121:T$132)</f>
        <v>0</v>
      </c>
      <c r="T192" s="295">
        <f>SUMIF('7.  Persistence Report'!$D$121:$D$132,$B192,'7.  Persistence Report'!U$121:U$132)</f>
        <v>0</v>
      </c>
      <c r="U192" s="295">
        <f>SUMIF('7.  Persistence Report'!$D$121:$D$132,$B192,'7.  Persistence Report'!V$121:V$132)</f>
        <v>0</v>
      </c>
      <c r="V192" s="295">
        <f>SUMIF('7.  Persistence Report'!$D$121:$D$132,$B192,'7.  Persistence Report'!W$121:W$132)</f>
        <v>0</v>
      </c>
      <c r="W192" s="295">
        <f>SUMIF('7.  Persistence Report'!$D$121:$D$132,$B192,'7.  Persistence Report'!X$121:X$132)</f>
        <v>0</v>
      </c>
      <c r="X192" s="295">
        <f>SUMIF('7.  Persistence Report'!$D$121:$D$132,$B192,'7.  Persistence Report'!Y$121:Y$132)</f>
        <v>0</v>
      </c>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v>0</v>
      </c>
      <c r="E193" s="295">
        <f>SUMIF('7.  Persistence Report'!$D$134:$D$143,$B192,'7.  Persistence Report'!AV$134:AV$143)</f>
        <v>0</v>
      </c>
      <c r="F193" s="295">
        <f>SUMIF('7.  Persistence Report'!$D$134:$D$143,$B192,'7.  Persistence Report'!AW$134:AW$143)</f>
        <v>0</v>
      </c>
      <c r="G193" s="295">
        <f>SUMIF('7.  Persistence Report'!$D$134:$D$143,$B192,'7.  Persistence Report'!AX$134:AX$143)</f>
        <v>0</v>
      </c>
      <c r="H193" s="295">
        <f>SUMIF('7.  Persistence Report'!$D$134:$D$143,$B192,'7.  Persistence Report'!AY$134:AY$143)</f>
        <v>0</v>
      </c>
      <c r="I193" s="295">
        <f>SUMIF('7.  Persistence Report'!$D$134:$D$143,$B192,'7.  Persistence Report'!AZ$134:AZ$143)</f>
        <v>0</v>
      </c>
      <c r="J193" s="295">
        <f>SUMIF('7.  Persistence Report'!$D$134:$D$143,$B192,'7.  Persistence Report'!BA$134:BA$143)</f>
        <v>0</v>
      </c>
      <c r="K193" s="295">
        <f>SUMIF('7.  Persistence Report'!$D$134:$D$143,$B192,'7.  Persistence Report'!BB$134:BB$143)</f>
        <v>0</v>
      </c>
      <c r="L193" s="295">
        <f>SUMIF('7.  Persistence Report'!$D$134:$D$143,$B192,'7.  Persistence Report'!BC$134:BC$143)</f>
        <v>0</v>
      </c>
      <c r="M193" s="295">
        <f>SUMIF('7.  Persistence Report'!$D$134:$D$143,$B192,'7.  Persistence Report'!BD$134:BD$143)</f>
        <v>0</v>
      </c>
      <c r="N193" s="295">
        <f>N192</f>
        <v>12</v>
      </c>
      <c r="O193" s="295">
        <v>0</v>
      </c>
      <c r="P193" s="295">
        <f>SUMIF('7.  Persistence Report'!$D$134:$D$143,$B192,'7.  Persistence Report'!Q$134:Q$143)</f>
        <v>0</v>
      </c>
      <c r="Q193" s="295">
        <f>SUMIF('7.  Persistence Report'!$D$134:$D$143,$B192,'7.  Persistence Report'!R$134:R$143)</f>
        <v>0</v>
      </c>
      <c r="R193" s="295">
        <f>SUMIF('7.  Persistence Report'!$D$134:$D$143,$B192,'7.  Persistence Report'!S$134:S$143)</f>
        <v>0</v>
      </c>
      <c r="S193" s="295">
        <f>SUMIF('7.  Persistence Report'!$D$134:$D$143,$B192,'7.  Persistence Report'!T$134:T$143)</f>
        <v>0</v>
      </c>
      <c r="T193" s="295">
        <f>SUMIF('7.  Persistence Report'!$D$134:$D$143,$B192,'7.  Persistence Report'!U$134:U$143)</f>
        <v>0</v>
      </c>
      <c r="U193" s="295">
        <f>SUMIF('7.  Persistence Report'!$D$134:$D$143,$B192,'7.  Persistence Report'!V$134:V$143)</f>
        <v>0</v>
      </c>
      <c r="V193" s="295">
        <f>SUMIF('7.  Persistence Report'!$D$134:$D$143,$B192,'7.  Persistence Report'!W$134:W$143)</f>
        <v>0</v>
      </c>
      <c r="W193" s="295">
        <f>SUMIF('7.  Persistence Report'!$D$134:$D$143,$B192,'7.  Persistence Report'!X$134:X$143)</f>
        <v>0</v>
      </c>
      <c r="X193" s="295">
        <f>SUMIF('7.  Persistence Report'!$D$134:$D$143,$B192,'7.  Persistence Report'!Y$134:Y$143)</f>
        <v>0</v>
      </c>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62357375</v>
      </c>
      <c r="E195" s="329">
        <f t="shared" ref="E195:M195" si="553">SUM(E38:E193)</f>
        <v>62221318</v>
      </c>
      <c r="F195" s="329">
        <f t="shared" si="553"/>
        <v>62200035</v>
      </c>
      <c r="G195" s="329">
        <f t="shared" si="553"/>
        <v>62182244</v>
      </c>
      <c r="H195" s="329">
        <f t="shared" si="553"/>
        <v>62161634</v>
      </c>
      <c r="I195" s="329">
        <f t="shared" si="553"/>
        <v>62135588</v>
      </c>
      <c r="J195" s="329">
        <f t="shared" si="553"/>
        <v>62135586</v>
      </c>
      <c r="K195" s="329">
        <f t="shared" si="553"/>
        <v>62135011</v>
      </c>
      <c r="L195" s="329">
        <f t="shared" si="553"/>
        <v>61900425</v>
      </c>
      <c r="M195" s="329">
        <f t="shared" si="553"/>
        <v>59699028</v>
      </c>
      <c r="N195" s="329"/>
      <c r="O195" s="329">
        <f>SUM(O38:O193)</f>
        <v>13032</v>
      </c>
      <c r="P195" s="329">
        <f t="shared" ref="P195:X195" si="554">SUM(P38:P193)</f>
        <v>13025</v>
      </c>
      <c r="Q195" s="329">
        <f t="shared" si="554"/>
        <v>13024</v>
      </c>
      <c r="R195" s="329">
        <f t="shared" si="554"/>
        <v>13024</v>
      </c>
      <c r="S195" s="329">
        <f t="shared" si="554"/>
        <v>13021</v>
      </c>
      <c r="T195" s="329">
        <f t="shared" si="554"/>
        <v>13017</v>
      </c>
      <c r="U195" s="329">
        <f t="shared" si="554"/>
        <v>13016</v>
      </c>
      <c r="V195" s="329">
        <f t="shared" si="554"/>
        <v>13016</v>
      </c>
      <c r="W195" s="329">
        <f t="shared" si="554"/>
        <v>12986</v>
      </c>
      <c r="X195" s="329">
        <f t="shared" si="554"/>
        <v>12538</v>
      </c>
      <c r="Y195" s="329">
        <f>IF(Y36="kWh",SUMPRODUCT(D38:D193,Y38:Y193))</f>
        <v>2783418</v>
      </c>
      <c r="Z195" s="329">
        <f>IF(Z36="kWh",SUMPRODUCT(D38:D193,Z38:Z193))</f>
        <v>1594713</v>
      </c>
      <c r="AA195" s="329">
        <f>IF(AA36="kw",SUMPRODUCT(N38:N193,O38:O193,AA38:AA193),SUMPRODUCT(D38:D193,AA38:AA193))</f>
        <v>10852.44</v>
      </c>
      <c r="AB195" s="329">
        <f>IF(AB36="kw",SUMPRODUCT(N38:N193,O38:O193,AB38:AB193),SUMPRODUCT(D38:D193,AB38:AB193))</f>
        <v>9080.4</v>
      </c>
      <c r="AC195" s="329">
        <f>IF(AC36="kw",SUMPRODUCT(N38:N193,O38:O193,AC38:AC193),SUMPRODUCT(D38:D193,AC38:AC193))</f>
        <v>126743.03999999999</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2651008</v>
      </c>
      <c r="Z208" s="291">
        <f>SUMPRODUCT(E38:E193,Z38:Z193)</f>
        <v>1594713</v>
      </c>
      <c r="AA208" s="291">
        <f>IF(AA36="kw",SUMPRODUCT(N38:N193,P38:P193,AA38:AA193),SUMPRODUCT(E38:E193,AA38:AA193))</f>
        <v>10852.44</v>
      </c>
      <c r="AB208" s="291">
        <f>IF(AB36="kw",SUMPRODUCT(N38:N193,P38:P193,AB38:AB193),SUMPRODUCT(E38:E193,AB38:AB193))</f>
        <v>9080.4</v>
      </c>
      <c r="AC208" s="291">
        <f>IF(AC36="kw",SUMPRODUCT(N38:N193,P38:P193,AC38:AC193),SUMPRODUCT(E38:E193,AC38:AC193))</f>
        <v>126743.03999999999</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2629726</v>
      </c>
      <c r="Z209" s="291">
        <f>SUMPRODUCT(F38:F193,Z38:Z193)</f>
        <v>1594711.9999999998</v>
      </c>
      <c r="AA209" s="291">
        <f>IF(AA36="kw",SUMPRODUCT(N38:N193,Q38:Q193,AA38:AA193),SUMPRODUCT(F38:F193,AA38:AA193))</f>
        <v>10852.440000000002</v>
      </c>
      <c r="AB209" s="291">
        <f>IF(AB36="kw",SUMPRODUCT(N38:N193,Q38:Q193,AB38:AB193),SUMPRODUCT(F38:F193,AB38:AB193))</f>
        <v>9080.4000000000015</v>
      </c>
      <c r="AC209" s="291">
        <f>IF(AC36="kw",SUMPRODUCT(N38:N193,Q38:Q193,AC38:AC193),SUMPRODUCT(F38:F193,AC38:AC193))</f>
        <v>126743.03999999999</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2608933</v>
      </c>
      <c r="Z210" s="291">
        <f>SUMPRODUCT(G38:G193,Z38:Z193)</f>
        <v>1595948.5999999999</v>
      </c>
      <c r="AA210" s="291">
        <f>IF(AA36="kw",SUMPRODUCT(N38:N193,R38:R193,AA38:AA193),SUMPRODUCT(G38:G193,AA38:AA193))</f>
        <v>10852.440000000002</v>
      </c>
      <c r="AB210" s="291">
        <f>IF(AB36="kw",SUMPRODUCT(N38:N193,R38:R193,AB38:AB193),SUMPRODUCT(G38:G193,AB38:AB193))</f>
        <v>9080.4000000000015</v>
      </c>
      <c r="AC210" s="291">
        <f>IF(AC36="kw",SUMPRODUCT(N38:N193,R38:R193,AC38:AC193),SUMPRODUCT(G38:G193,AC38:AC193))</f>
        <v>126743.03999999999</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2588323</v>
      </c>
      <c r="Z211" s="291">
        <f>SUMPRODUCT(H38:H193,Z38:Z193)</f>
        <v>1595948.5999999999</v>
      </c>
      <c r="AA211" s="291">
        <f>IF(AA36="kw",SUMPRODUCT(N38:N193,S38:S193,AA38:AA193),SUMPRODUCT(H38:H193,AA38:AA193))</f>
        <v>10852.440000000002</v>
      </c>
      <c r="AB211" s="291">
        <f>IF(AB36="kw",SUMPRODUCT(N38:N193,S38:S193,AB38:AB193),SUMPRODUCT(H38:H193,AB38:AB193))</f>
        <v>9080.4000000000015</v>
      </c>
      <c r="AC211" s="291">
        <f>IF(AC36="kw",SUMPRODUCT(N38:N193,S38:S193,AC38:AC193),SUMPRODUCT(H38:H193,AC38:AC193))</f>
        <v>126743.03999999999</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2562277</v>
      </c>
      <c r="Z212" s="326">
        <f>SUMPRODUCT(I38:I193,Z38:Z193)</f>
        <v>1595948.5999999999</v>
      </c>
      <c r="AA212" s="326">
        <f>IF(AA36="kw",SUMPRODUCT(N38:N193,T38:T193,AA38:AA193),SUMPRODUCT(I38:I193,AA38:AA193))</f>
        <v>10852.440000000002</v>
      </c>
      <c r="AB212" s="326">
        <f>IF(AB36="kw",SUMPRODUCT(N38:N193,T38:T193,AB38:AB193),SUMPRODUCT(I38:I193,AB38:AB193))</f>
        <v>9080.4000000000015</v>
      </c>
      <c r="AC212" s="326">
        <f>IF(AC36="kw",SUMPRODUCT(N38:N193,T38:T193,AC38:AC193),SUMPRODUCT(I38:I193,AC38:AC193))</f>
        <v>126743.03999999999</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114" t="s">
        <v>211</v>
      </c>
      <c r="C217" s="1116" t="s">
        <v>33</v>
      </c>
      <c r="D217" s="284" t="s">
        <v>422</v>
      </c>
      <c r="E217" s="1118" t="s">
        <v>209</v>
      </c>
      <c r="F217" s="1119"/>
      <c r="G217" s="1119"/>
      <c r="H217" s="1119"/>
      <c r="I217" s="1119"/>
      <c r="J217" s="1119"/>
      <c r="K217" s="1119"/>
      <c r="L217" s="1119"/>
      <c r="M217" s="1120"/>
      <c r="N217" s="1121" t="s">
        <v>213</v>
      </c>
      <c r="O217" s="284" t="s">
        <v>423</v>
      </c>
      <c r="P217" s="1118" t="s">
        <v>212</v>
      </c>
      <c r="Q217" s="1119"/>
      <c r="R217" s="1119"/>
      <c r="S217" s="1119"/>
      <c r="T217" s="1119"/>
      <c r="U217" s="1119"/>
      <c r="V217" s="1119"/>
      <c r="W217" s="1119"/>
      <c r="X217" s="1120"/>
      <c r="Y217" s="1111" t="s">
        <v>243</v>
      </c>
      <c r="Z217" s="1112"/>
      <c r="AA217" s="1112"/>
      <c r="AB217" s="1112"/>
      <c r="AC217" s="1112"/>
      <c r="AD217" s="1112"/>
      <c r="AE217" s="1112"/>
      <c r="AF217" s="1112"/>
      <c r="AG217" s="1112"/>
      <c r="AH217" s="1112"/>
      <c r="AI217" s="1112"/>
      <c r="AJ217" s="1112"/>
      <c r="AK217" s="1112"/>
      <c r="AL217" s="1112"/>
      <c r="AM217" s="1113"/>
    </row>
    <row r="218" spans="1:39" ht="60.75" customHeight="1">
      <c r="B218" s="1115"/>
      <c r="C218" s="1117"/>
      <c r="D218" s="285">
        <v>2016</v>
      </c>
      <c r="E218" s="285">
        <v>2017</v>
      </c>
      <c r="F218" s="285">
        <v>2018</v>
      </c>
      <c r="G218" s="285">
        <v>2019</v>
      </c>
      <c r="H218" s="285">
        <v>2020</v>
      </c>
      <c r="I218" s="285">
        <v>2021</v>
      </c>
      <c r="J218" s="285">
        <v>2022</v>
      </c>
      <c r="K218" s="285">
        <v>2023</v>
      </c>
      <c r="L218" s="285">
        <v>2024</v>
      </c>
      <c r="M218" s="285">
        <v>2025</v>
      </c>
      <c r="N218" s="112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to 999 kW</v>
      </c>
      <c r="AB218" s="285" t="str">
        <f>'1.  LRAMVA Summary'!G52</f>
        <v>General Service 1,000 to 4,999 kW</v>
      </c>
      <c r="AC218" s="285" t="str">
        <f>'1.  LRAMVA Summary'!H52</f>
        <v>Large Use</v>
      </c>
      <c r="AD218" s="285" t="str">
        <f>'1.  LRAMVA Summary'!I52</f>
        <v>Unmetered Scattered Load</v>
      </c>
      <c r="AE218" s="285" t="str">
        <f>'1.  LRAMVA Summary'!J52</f>
        <v>Sentinel Lighting</v>
      </c>
      <c r="AF218" s="285" t="str">
        <f>'1.  LRAMVA Summary'!K52</f>
        <v>Street Lighting</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v>0</v>
      </c>
      <c r="E221" s="295">
        <f>SUMIF('7.  Persistence Report'!$D$145:$D$149,$B221,'7.  Persistence Report'!AW$145:AW$149)</f>
        <v>0</v>
      </c>
      <c r="F221" s="295">
        <f>SUMIF('7.  Persistence Report'!$D$145:$D$149,$B221,'7.  Persistence Report'!AX$145:AX$149)</f>
        <v>0</v>
      </c>
      <c r="G221" s="295">
        <f>SUMIF('7.  Persistence Report'!$D$145:$D$149,$B221,'7.  Persistence Report'!AY$145:AY$149)</f>
        <v>0</v>
      </c>
      <c r="H221" s="295">
        <f>SUMIF('7.  Persistence Report'!$D$145:$D$149,$B221,'7.  Persistence Report'!AZ$145:AZ$149)</f>
        <v>0</v>
      </c>
      <c r="I221" s="295">
        <f>SUMIF('7.  Persistence Report'!$D$145:$D$149,$B221,'7.  Persistence Report'!BA$145:BA$149)</f>
        <v>0</v>
      </c>
      <c r="J221" s="295">
        <f>SUMIF('7.  Persistence Report'!$D$145:$D$149,$B221,'7.  Persistence Report'!BB$145:BB$149)</f>
        <v>0</v>
      </c>
      <c r="K221" s="295">
        <f>SUMIF('7.  Persistence Report'!$D$145:$D$149,$B221,'7.  Persistence Report'!BC$145:BC$149)</f>
        <v>0</v>
      </c>
      <c r="L221" s="295">
        <f>SUMIF('7.  Persistence Report'!$D$145:$D$149,$B221,'7.  Persistence Report'!BD$145:BD$149)</f>
        <v>0</v>
      </c>
      <c r="M221" s="295">
        <f>SUMIF('7.  Persistence Report'!$D$145:$D$149,$B221,'7.  Persistence Report'!BE$145:BE$149)</f>
        <v>0</v>
      </c>
      <c r="N221" s="291"/>
      <c r="O221" s="295">
        <v>0</v>
      </c>
      <c r="P221" s="295">
        <f>SUMIF('7.  Persistence Report'!$D$145:$D$149,$B221,'7.  Persistence Report'!R$145:R$149)</f>
        <v>0</v>
      </c>
      <c r="Q221" s="295">
        <f>SUMIF('7.  Persistence Report'!$D$145:$D$149,$B221,'7.  Persistence Report'!S$145:S$149)</f>
        <v>0</v>
      </c>
      <c r="R221" s="295">
        <f>SUMIF('7.  Persistence Report'!$D$145:$D$149,$B221,'7.  Persistence Report'!T$145:T$149)</f>
        <v>0</v>
      </c>
      <c r="S221" s="295">
        <f>SUMIF('7.  Persistence Report'!$D$145:$D$149,$B221,'7.  Persistence Report'!U$145:U$149)</f>
        <v>0</v>
      </c>
      <c r="T221" s="295">
        <f>SUMIF('7.  Persistence Report'!$D$145:$D$149,$B221,'7.  Persistence Report'!V$145:V$149)</f>
        <v>0</v>
      </c>
      <c r="U221" s="295">
        <f>SUMIF('7.  Persistence Report'!$D$145:$D$149,$B221,'7.  Persistence Report'!W$145:W$149)</f>
        <v>0</v>
      </c>
      <c r="V221" s="295">
        <f>SUMIF('7.  Persistence Report'!$D$145:$D$149,$B221,'7.  Persistence Report'!X$145:X$149)</f>
        <v>0</v>
      </c>
      <c r="W221" s="295">
        <f>SUMIF('7.  Persistence Report'!$D$145:$D$149,$B221,'7.  Persistence Report'!Y$145:Y$149)</f>
        <v>0</v>
      </c>
      <c r="X221" s="295">
        <f>SUMIF('7.  Persistence Report'!$D$145:$D$149,$B221,'7.  Persistence Report'!Z$145:Z$149)</f>
        <v>0</v>
      </c>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v>0</v>
      </c>
      <c r="E222" s="295">
        <f>SUMIF('7.  Persistence Report'!$D$156:$D$160,$B221,'7.  Persistence Report'!AW$156:AW$160)</f>
        <v>0</v>
      </c>
      <c r="F222" s="295">
        <f>SUMIF('7.  Persistence Report'!$D$156:$D$160,$B221,'7.  Persistence Report'!AX$156:AX$160)</f>
        <v>0</v>
      </c>
      <c r="G222" s="295">
        <f>SUMIF('7.  Persistence Report'!$D$156:$D$160,$B221,'7.  Persistence Report'!AY$156:AY$160)</f>
        <v>0</v>
      </c>
      <c r="H222" s="295">
        <f>SUMIF('7.  Persistence Report'!$D$156:$D$160,$B221,'7.  Persistence Report'!AZ$156:AZ$160)</f>
        <v>0</v>
      </c>
      <c r="I222" s="295">
        <f>SUMIF('7.  Persistence Report'!$D$156:$D$160,$B221,'7.  Persistence Report'!BA$156:BA$160)</f>
        <v>0</v>
      </c>
      <c r="J222" s="295">
        <f>SUMIF('7.  Persistence Report'!$D$156:$D$160,$B221,'7.  Persistence Report'!BB$156:BB$160)</f>
        <v>0</v>
      </c>
      <c r="K222" s="295">
        <f>SUMIF('7.  Persistence Report'!$D$156:$D$160,$B221,'7.  Persistence Report'!BC$156:BC$160)</f>
        <v>0</v>
      </c>
      <c r="L222" s="295">
        <f>SUMIF('7.  Persistence Report'!$D$156:$D$160,$B221,'7.  Persistence Report'!BD$156:BD$160)</f>
        <v>0</v>
      </c>
      <c r="M222" s="295">
        <f>SUMIF('7.  Persistence Report'!$D$156:$D$160,$B221,'7.  Persistence Report'!BE$156:BE$160)</f>
        <v>0</v>
      </c>
      <c r="N222" s="468"/>
      <c r="O222" s="295">
        <v>0</v>
      </c>
      <c r="P222" s="295">
        <f>SUMIF('7.  Persistence Report'!$D$156:$D$160,$B221,'7.  Persistence Report'!R$156:R$160)</f>
        <v>0</v>
      </c>
      <c r="Q222" s="295">
        <f>SUMIF('7.  Persistence Report'!$D$156:$D$160,$B221,'7.  Persistence Report'!S$156:S$160)</f>
        <v>0</v>
      </c>
      <c r="R222" s="295">
        <f>SUMIF('7.  Persistence Report'!$D$156:$D$160,$B221,'7.  Persistence Report'!T$156:T$160)</f>
        <v>0</v>
      </c>
      <c r="S222" s="295">
        <f>SUMIF('7.  Persistence Report'!$D$156:$D$160,$B221,'7.  Persistence Report'!U$156:U$160)</f>
        <v>0</v>
      </c>
      <c r="T222" s="295">
        <f>SUMIF('7.  Persistence Report'!$D$156:$D$160,$B221,'7.  Persistence Report'!V$156:V$160)</f>
        <v>0</v>
      </c>
      <c r="U222" s="295">
        <f>SUMIF('7.  Persistence Report'!$D$156:$D$160,$B221,'7.  Persistence Report'!W$156:W$160)</f>
        <v>0</v>
      </c>
      <c r="V222" s="295">
        <f>SUMIF('7.  Persistence Report'!$D$156:$D$160,$B221,'7.  Persistence Report'!X$156:X$160)</f>
        <v>0</v>
      </c>
      <c r="W222" s="295">
        <f>SUMIF('7.  Persistence Report'!$D$156:$D$160,$B221,'7.  Persistence Report'!Y$156:Y$160)</f>
        <v>0</v>
      </c>
      <c r="X222" s="295">
        <f>SUMIF('7.  Persistence Report'!$D$156:$D$160,$B221,'7.  Persistence Report'!Z$156:Z$160)</f>
        <v>0</v>
      </c>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v>0</v>
      </c>
      <c r="E224" s="295">
        <f>SUMIF('7.  Persistence Report'!$D$145:$D$149,$B224,'7.  Persistence Report'!AW$145:AW$149)</f>
        <v>0</v>
      </c>
      <c r="F224" s="295">
        <f>SUMIF('7.  Persistence Report'!$D$145:$D$149,$B224,'7.  Persistence Report'!AX$145:AX$149)</f>
        <v>0</v>
      </c>
      <c r="G224" s="295">
        <f>SUMIF('7.  Persistence Report'!$D$145:$D$149,$B224,'7.  Persistence Report'!AY$145:AY$149)</f>
        <v>0</v>
      </c>
      <c r="H224" s="295">
        <f>SUMIF('7.  Persistence Report'!$D$145:$D$149,$B224,'7.  Persistence Report'!AZ$145:AZ$149)</f>
        <v>0</v>
      </c>
      <c r="I224" s="295">
        <f>SUMIF('7.  Persistence Report'!$D$145:$D$149,$B224,'7.  Persistence Report'!BA$145:BA$149)</f>
        <v>0</v>
      </c>
      <c r="J224" s="295">
        <f>SUMIF('7.  Persistence Report'!$D$145:$D$149,$B224,'7.  Persistence Report'!BB$145:BB$149)</f>
        <v>0</v>
      </c>
      <c r="K224" s="295">
        <f>SUMIF('7.  Persistence Report'!$D$145:$D$149,$B224,'7.  Persistence Report'!BC$145:BC$149)</f>
        <v>0</v>
      </c>
      <c r="L224" s="295">
        <f>SUMIF('7.  Persistence Report'!$D$145:$D$149,$B224,'7.  Persistence Report'!BD$145:BD$149)</f>
        <v>0</v>
      </c>
      <c r="M224" s="295">
        <f>SUMIF('7.  Persistence Report'!$D$145:$D$149,$B224,'7.  Persistence Report'!BE$145:BE$149)</f>
        <v>0</v>
      </c>
      <c r="N224" s="291"/>
      <c r="O224" s="295">
        <v>0</v>
      </c>
      <c r="P224" s="295">
        <f>SUMIF('7.  Persistence Report'!$D$145:$D$149,$B224,'7.  Persistence Report'!R$145:R$149)</f>
        <v>0</v>
      </c>
      <c r="Q224" s="295">
        <f>SUMIF('7.  Persistence Report'!$D$145:$D$149,$B224,'7.  Persistence Report'!S$145:S$149)</f>
        <v>0</v>
      </c>
      <c r="R224" s="295">
        <f>SUMIF('7.  Persistence Report'!$D$145:$D$149,$B224,'7.  Persistence Report'!T$145:T$149)</f>
        <v>0</v>
      </c>
      <c r="S224" s="295">
        <f>SUMIF('7.  Persistence Report'!$D$145:$D$149,$B224,'7.  Persistence Report'!U$145:U$149)</f>
        <v>0</v>
      </c>
      <c r="T224" s="295">
        <f>SUMIF('7.  Persistence Report'!$D$145:$D$149,$B224,'7.  Persistence Report'!V$145:V$149)</f>
        <v>0</v>
      </c>
      <c r="U224" s="295">
        <f>SUMIF('7.  Persistence Report'!$D$145:$D$149,$B224,'7.  Persistence Report'!W$145:W$149)</f>
        <v>0</v>
      </c>
      <c r="V224" s="295">
        <f>SUMIF('7.  Persistence Report'!$D$145:$D$149,$B224,'7.  Persistence Report'!X$145:X$149)</f>
        <v>0</v>
      </c>
      <c r="W224" s="295">
        <f>SUMIF('7.  Persistence Report'!$D$145:$D$149,$B224,'7.  Persistence Report'!Y$145:Y$149)</f>
        <v>0</v>
      </c>
      <c r="X224" s="295">
        <f>SUMIF('7.  Persistence Report'!$D$145:$D$149,$B224,'7.  Persistence Report'!Z$145:Z$149)</f>
        <v>0</v>
      </c>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v>0</v>
      </c>
      <c r="E225" s="295">
        <f>SUMIF('7.  Persistence Report'!$D$156:$D$160,$B224,'7.  Persistence Report'!AW$156:AW$160)</f>
        <v>0</v>
      </c>
      <c r="F225" s="295">
        <f>SUMIF('7.  Persistence Report'!$D$156:$D$160,$B224,'7.  Persistence Report'!AX$156:AX$160)</f>
        <v>0</v>
      </c>
      <c r="G225" s="295">
        <f>SUMIF('7.  Persistence Report'!$D$156:$D$160,$B224,'7.  Persistence Report'!AY$156:AY$160)</f>
        <v>0</v>
      </c>
      <c r="H225" s="295">
        <f>SUMIF('7.  Persistence Report'!$D$156:$D$160,$B224,'7.  Persistence Report'!AZ$156:AZ$160)</f>
        <v>0</v>
      </c>
      <c r="I225" s="295">
        <f>SUMIF('7.  Persistence Report'!$D$156:$D$160,$B224,'7.  Persistence Report'!BA$156:BA$160)</f>
        <v>0</v>
      </c>
      <c r="J225" s="295">
        <f>SUMIF('7.  Persistence Report'!$D$156:$D$160,$B224,'7.  Persistence Report'!BB$156:BB$160)</f>
        <v>0</v>
      </c>
      <c r="K225" s="295">
        <f>SUMIF('7.  Persistence Report'!$D$156:$D$160,$B224,'7.  Persistence Report'!BC$156:BC$160)</f>
        <v>0</v>
      </c>
      <c r="L225" s="295">
        <f>SUMIF('7.  Persistence Report'!$D$156:$D$160,$B224,'7.  Persistence Report'!BD$156:BD$160)</f>
        <v>0</v>
      </c>
      <c r="M225" s="295">
        <f>SUMIF('7.  Persistence Report'!$D$156:$D$160,$B224,'7.  Persistence Report'!BE$156:BE$160)</f>
        <v>0</v>
      </c>
      <c r="N225" s="468"/>
      <c r="O225" s="295">
        <v>0</v>
      </c>
      <c r="P225" s="295">
        <f>SUMIF('7.  Persistence Report'!$D$156:$D$160,$B224,'7.  Persistence Report'!R$156:R$160)</f>
        <v>0</v>
      </c>
      <c r="Q225" s="295">
        <f>SUMIF('7.  Persistence Report'!$D$156:$D$160,$B224,'7.  Persistence Report'!S$156:S$160)</f>
        <v>0</v>
      </c>
      <c r="R225" s="295">
        <f>SUMIF('7.  Persistence Report'!$D$156:$D$160,$B224,'7.  Persistence Report'!T$156:T$160)</f>
        <v>0</v>
      </c>
      <c r="S225" s="295">
        <f>SUMIF('7.  Persistence Report'!$D$156:$D$160,$B224,'7.  Persistence Report'!U$156:U$160)</f>
        <v>0</v>
      </c>
      <c r="T225" s="295">
        <f>SUMIF('7.  Persistence Report'!$D$156:$D$160,$B224,'7.  Persistence Report'!V$156:V$160)</f>
        <v>0</v>
      </c>
      <c r="U225" s="295">
        <f>SUMIF('7.  Persistence Report'!$D$156:$D$160,$B224,'7.  Persistence Report'!W$156:W$160)</f>
        <v>0</v>
      </c>
      <c r="V225" s="295">
        <f>SUMIF('7.  Persistence Report'!$D$156:$D$160,$B224,'7.  Persistence Report'!X$156:X$160)</f>
        <v>0</v>
      </c>
      <c r="W225" s="295">
        <f>SUMIF('7.  Persistence Report'!$D$156:$D$160,$B224,'7.  Persistence Report'!Y$156:Y$160)</f>
        <v>0</v>
      </c>
      <c r="X225" s="295">
        <f>SUMIF('7.  Persistence Report'!$D$156:$D$160,$B224,'7.  Persistence Report'!Z$156:Z$160)</f>
        <v>0</v>
      </c>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v>0</v>
      </c>
      <c r="E227" s="295">
        <f>SUMIF('7.  Persistence Report'!$D$145:$D$149,$B227,'7.  Persistence Report'!AW$145:AW$149)</f>
        <v>0</v>
      </c>
      <c r="F227" s="295">
        <f>SUMIF('7.  Persistence Report'!$D$145:$D$149,$B227,'7.  Persistence Report'!AX$145:AX$149)</f>
        <v>0</v>
      </c>
      <c r="G227" s="295">
        <f>SUMIF('7.  Persistence Report'!$D$145:$D$149,$B227,'7.  Persistence Report'!AY$145:AY$149)</f>
        <v>0</v>
      </c>
      <c r="H227" s="295">
        <f>SUMIF('7.  Persistence Report'!$D$145:$D$149,$B227,'7.  Persistence Report'!AZ$145:AZ$149)</f>
        <v>0</v>
      </c>
      <c r="I227" s="295">
        <f>SUMIF('7.  Persistence Report'!$D$145:$D$149,$B227,'7.  Persistence Report'!BA$145:BA$149)</f>
        <v>0</v>
      </c>
      <c r="J227" s="295">
        <f>SUMIF('7.  Persistence Report'!$D$145:$D$149,$B227,'7.  Persistence Report'!BB$145:BB$149)</f>
        <v>0</v>
      </c>
      <c r="K227" s="295">
        <f>SUMIF('7.  Persistence Report'!$D$145:$D$149,$B227,'7.  Persistence Report'!BC$145:BC$149)</f>
        <v>0</v>
      </c>
      <c r="L227" s="295">
        <f>SUMIF('7.  Persistence Report'!$D$145:$D$149,$B227,'7.  Persistence Report'!BD$145:BD$149)</f>
        <v>0</v>
      </c>
      <c r="M227" s="295">
        <f>SUMIF('7.  Persistence Report'!$D$145:$D$149,$B227,'7.  Persistence Report'!BE$145:BE$149)</f>
        <v>0</v>
      </c>
      <c r="N227" s="291"/>
      <c r="O227" s="295">
        <v>0</v>
      </c>
      <c r="P227" s="295">
        <f>SUMIF('7.  Persistence Report'!$D$145:$D$149,$B227,'7.  Persistence Report'!R$145:R$149)</f>
        <v>0</v>
      </c>
      <c r="Q227" s="295">
        <f>SUMIF('7.  Persistence Report'!$D$145:$D$149,$B227,'7.  Persistence Report'!S$145:S$149)</f>
        <v>0</v>
      </c>
      <c r="R227" s="295">
        <f>SUMIF('7.  Persistence Report'!$D$145:$D$149,$B227,'7.  Persistence Report'!T$145:T$149)</f>
        <v>0</v>
      </c>
      <c r="S227" s="295">
        <f>SUMIF('7.  Persistence Report'!$D$145:$D$149,$B227,'7.  Persistence Report'!U$145:U$149)</f>
        <v>0</v>
      </c>
      <c r="T227" s="295">
        <f>SUMIF('7.  Persistence Report'!$D$145:$D$149,$B227,'7.  Persistence Report'!V$145:V$149)</f>
        <v>0</v>
      </c>
      <c r="U227" s="295">
        <f>SUMIF('7.  Persistence Report'!$D$145:$D$149,$B227,'7.  Persistence Report'!W$145:W$149)</f>
        <v>0</v>
      </c>
      <c r="V227" s="295">
        <f>SUMIF('7.  Persistence Report'!$D$145:$D$149,$B227,'7.  Persistence Report'!X$145:X$149)</f>
        <v>0</v>
      </c>
      <c r="W227" s="295">
        <f>SUMIF('7.  Persistence Report'!$D$145:$D$149,$B227,'7.  Persistence Report'!Y$145:Y$149)</f>
        <v>0</v>
      </c>
      <c r="X227" s="295">
        <f>SUMIF('7.  Persistence Report'!$D$145:$D$149,$B227,'7.  Persistence Report'!Z$145:Z$149)</f>
        <v>0</v>
      </c>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v>0</v>
      </c>
      <c r="E228" s="295">
        <f>SUMIF('7.  Persistence Report'!$D$156:$D$160,$B227,'7.  Persistence Report'!AW$156:AW$160)</f>
        <v>0</v>
      </c>
      <c r="F228" s="295">
        <f>SUMIF('7.  Persistence Report'!$D$156:$D$160,$B227,'7.  Persistence Report'!AX$156:AX$160)</f>
        <v>0</v>
      </c>
      <c r="G228" s="295">
        <f>SUMIF('7.  Persistence Report'!$D$156:$D$160,$B227,'7.  Persistence Report'!AY$156:AY$160)</f>
        <v>0</v>
      </c>
      <c r="H228" s="295">
        <f>SUMIF('7.  Persistence Report'!$D$156:$D$160,$B227,'7.  Persistence Report'!AZ$156:AZ$160)</f>
        <v>0</v>
      </c>
      <c r="I228" s="295">
        <f>SUMIF('7.  Persistence Report'!$D$156:$D$160,$B227,'7.  Persistence Report'!BA$156:BA$160)</f>
        <v>0</v>
      </c>
      <c r="J228" s="295">
        <f>SUMIF('7.  Persistence Report'!$D$156:$D$160,$B227,'7.  Persistence Report'!BB$156:BB$160)</f>
        <v>0</v>
      </c>
      <c r="K228" s="295">
        <f>SUMIF('7.  Persistence Report'!$D$156:$D$160,$B227,'7.  Persistence Report'!BC$156:BC$160)</f>
        <v>0</v>
      </c>
      <c r="L228" s="295">
        <f>SUMIF('7.  Persistence Report'!$D$156:$D$160,$B227,'7.  Persistence Report'!BD$156:BD$160)</f>
        <v>0</v>
      </c>
      <c r="M228" s="295">
        <f>SUMIF('7.  Persistence Report'!$D$156:$D$160,$B227,'7.  Persistence Report'!BE$156:BE$160)</f>
        <v>0</v>
      </c>
      <c r="N228" s="468"/>
      <c r="O228" s="295">
        <v>0</v>
      </c>
      <c r="P228" s="295">
        <f>SUMIF('7.  Persistence Report'!$D$156:$D$160,$B227,'7.  Persistence Report'!R$156:R$160)</f>
        <v>0</v>
      </c>
      <c r="Q228" s="295">
        <f>SUMIF('7.  Persistence Report'!$D$156:$D$160,$B227,'7.  Persistence Report'!S$156:S$160)</f>
        <v>0</v>
      </c>
      <c r="R228" s="295">
        <f>SUMIF('7.  Persistence Report'!$D$156:$D$160,$B227,'7.  Persistence Report'!T$156:T$160)</f>
        <v>0</v>
      </c>
      <c r="S228" s="295">
        <f>SUMIF('7.  Persistence Report'!$D$156:$D$160,$B227,'7.  Persistence Report'!U$156:U$160)</f>
        <v>0</v>
      </c>
      <c r="T228" s="295">
        <f>SUMIF('7.  Persistence Report'!$D$156:$D$160,$B227,'7.  Persistence Report'!V$156:V$160)</f>
        <v>0</v>
      </c>
      <c r="U228" s="295">
        <f>SUMIF('7.  Persistence Report'!$D$156:$D$160,$B227,'7.  Persistence Report'!W$156:W$160)</f>
        <v>0</v>
      </c>
      <c r="V228" s="295">
        <f>SUMIF('7.  Persistence Report'!$D$156:$D$160,$B227,'7.  Persistence Report'!X$156:X$160)</f>
        <v>0</v>
      </c>
      <c r="W228" s="295">
        <f>SUMIF('7.  Persistence Report'!$D$156:$D$160,$B227,'7.  Persistence Report'!Y$156:Y$160)</f>
        <v>0</v>
      </c>
      <c r="X228" s="295">
        <f>SUMIF('7.  Persistence Report'!$D$156:$D$160,$B227,'7.  Persistence Report'!Z$156:Z$160)</f>
        <v>0</v>
      </c>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683</v>
      </c>
      <c r="C230" s="291" t="s">
        <v>25</v>
      </c>
      <c r="D230" s="295">
        <v>0</v>
      </c>
      <c r="E230" s="295">
        <f>SUMIF('7.  Persistence Report'!$D$145:$D$149,$B230,'7.  Persistence Report'!AW$145:AW$149)</f>
        <v>0</v>
      </c>
      <c r="F230" s="295">
        <f>SUMIF('7.  Persistence Report'!$D$145:$D$149,$B230,'7.  Persistence Report'!AX$145:AX$149)</f>
        <v>0</v>
      </c>
      <c r="G230" s="295">
        <f>SUMIF('7.  Persistence Report'!$D$145:$D$149,$B230,'7.  Persistence Report'!AY$145:AY$149)</f>
        <v>0</v>
      </c>
      <c r="H230" s="295">
        <f>SUMIF('7.  Persistence Report'!$D$145:$D$149,$B230,'7.  Persistence Report'!AZ$145:AZ$149)</f>
        <v>0</v>
      </c>
      <c r="I230" s="295">
        <f>SUMIF('7.  Persistence Report'!$D$145:$D$149,$B230,'7.  Persistence Report'!BA$145:BA$149)</f>
        <v>0</v>
      </c>
      <c r="J230" s="295">
        <f>SUMIF('7.  Persistence Report'!$D$145:$D$149,$B230,'7.  Persistence Report'!BB$145:BB$149)</f>
        <v>0</v>
      </c>
      <c r="K230" s="295">
        <f>SUMIF('7.  Persistence Report'!$D$145:$D$149,$B230,'7.  Persistence Report'!BC$145:BC$149)</f>
        <v>0</v>
      </c>
      <c r="L230" s="295">
        <f>SUMIF('7.  Persistence Report'!$D$145:$D$149,$B230,'7.  Persistence Report'!BD$145:BD$149)</f>
        <v>0</v>
      </c>
      <c r="M230" s="295">
        <f>SUMIF('7.  Persistence Report'!$D$145:$D$149,$B230,'7.  Persistence Report'!BE$145:BE$149)</f>
        <v>0</v>
      </c>
      <c r="N230" s="291"/>
      <c r="O230" s="295">
        <v>0</v>
      </c>
      <c r="P230" s="295">
        <f>SUMIF('7.  Persistence Report'!$D$145:$D$149,$B230,'7.  Persistence Report'!R$145:R$149)</f>
        <v>0</v>
      </c>
      <c r="Q230" s="295">
        <f>SUMIF('7.  Persistence Report'!$D$145:$D$149,$B230,'7.  Persistence Report'!S$145:S$149)</f>
        <v>0</v>
      </c>
      <c r="R230" s="295">
        <f>SUMIF('7.  Persistence Report'!$D$145:$D$149,$B230,'7.  Persistence Report'!T$145:T$149)</f>
        <v>0</v>
      </c>
      <c r="S230" s="295">
        <f>SUMIF('7.  Persistence Report'!$D$145:$D$149,$B230,'7.  Persistence Report'!U$145:U$149)</f>
        <v>0</v>
      </c>
      <c r="T230" s="295">
        <f>SUMIF('7.  Persistence Report'!$D$145:$D$149,$B230,'7.  Persistence Report'!V$145:V$149)</f>
        <v>0</v>
      </c>
      <c r="U230" s="295">
        <f>SUMIF('7.  Persistence Report'!$D$145:$D$149,$B230,'7.  Persistence Report'!W$145:W$149)</f>
        <v>0</v>
      </c>
      <c r="V230" s="295">
        <f>SUMIF('7.  Persistence Report'!$D$145:$D$149,$B230,'7.  Persistence Report'!X$145:X$149)</f>
        <v>0</v>
      </c>
      <c r="W230" s="295">
        <f>SUMIF('7.  Persistence Report'!$D$145:$D$149,$B230,'7.  Persistence Report'!Y$145:Y$149)</f>
        <v>0</v>
      </c>
      <c r="X230" s="295">
        <f>SUMIF('7.  Persistence Report'!$D$145:$D$149,$B230,'7.  Persistence Report'!Z$145:Z$149)</f>
        <v>0</v>
      </c>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v>0</v>
      </c>
      <c r="E231" s="295">
        <f>SUMIF('7.  Persistence Report'!$D$156:$D$160,$B230,'7.  Persistence Report'!AW$156:AW$160)</f>
        <v>0</v>
      </c>
      <c r="F231" s="295">
        <f>SUMIF('7.  Persistence Report'!$D$156:$D$160,$B230,'7.  Persistence Report'!AX$156:AX$160)</f>
        <v>0</v>
      </c>
      <c r="G231" s="295">
        <f>SUMIF('7.  Persistence Report'!$D$156:$D$160,$B230,'7.  Persistence Report'!AY$156:AY$160)</f>
        <v>0</v>
      </c>
      <c r="H231" s="295">
        <f>SUMIF('7.  Persistence Report'!$D$156:$D$160,$B230,'7.  Persistence Report'!AZ$156:AZ$160)</f>
        <v>0</v>
      </c>
      <c r="I231" s="295">
        <f>SUMIF('7.  Persistence Report'!$D$156:$D$160,$B230,'7.  Persistence Report'!BA$156:BA$160)</f>
        <v>0</v>
      </c>
      <c r="J231" s="295">
        <f>SUMIF('7.  Persistence Report'!$D$156:$D$160,$B230,'7.  Persistence Report'!BB$156:BB$160)</f>
        <v>0</v>
      </c>
      <c r="K231" s="295">
        <f>SUMIF('7.  Persistence Report'!$D$156:$D$160,$B230,'7.  Persistence Report'!BC$156:BC$160)</f>
        <v>0</v>
      </c>
      <c r="L231" s="295">
        <f>SUMIF('7.  Persistence Report'!$D$156:$D$160,$B230,'7.  Persistence Report'!BD$156:BD$160)</f>
        <v>0</v>
      </c>
      <c r="M231" s="295">
        <f>SUMIF('7.  Persistence Report'!$D$156:$D$160,$B230,'7.  Persistence Report'!BE$156:BE$160)</f>
        <v>0</v>
      </c>
      <c r="N231" s="468"/>
      <c r="O231" s="295">
        <v>0</v>
      </c>
      <c r="P231" s="295">
        <f>SUMIF('7.  Persistence Report'!$D$156:$D$160,$B230,'7.  Persistence Report'!R$156:R$160)</f>
        <v>0</v>
      </c>
      <c r="Q231" s="295">
        <f>SUMIF('7.  Persistence Report'!$D$156:$D$160,$B230,'7.  Persistence Report'!S$156:S$160)</f>
        <v>0</v>
      </c>
      <c r="R231" s="295">
        <f>SUMIF('7.  Persistence Report'!$D$156:$D$160,$B230,'7.  Persistence Report'!T$156:T$160)</f>
        <v>0</v>
      </c>
      <c r="S231" s="295">
        <f>SUMIF('7.  Persistence Report'!$D$156:$D$160,$B230,'7.  Persistence Report'!U$156:U$160)</f>
        <v>0</v>
      </c>
      <c r="T231" s="295">
        <f>SUMIF('7.  Persistence Report'!$D$156:$D$160,$B230,'7.  Persistence Report'!V$156:V$160)</f>
        <v>0</v>
      </c>
      <c r="U231" s="295">
        <f>SUMIF('7.  Persistence Report'!$D$156:$D$160,$B230,'7.  Persistence Report'!W$156:W$160)</f>
        <v>0</v>
      </c>
      <c r="V231" s="295">
        <f>SUMIF('7.  Persistence Report'!$D$156:$D$160,$B230,'7.  Persistence Report'!X$156:X$160)</f>
        <v>0</v>
      </c>
      <c r="W231" s="295">
        <f>SUMIF('7.  Persistence Report'!$D$156:$D$160,$B230,'7.  Persistence Report'!Y$156:Y$160)</f>
        <v>0</v>
      </c>
      <c r="X231" s="295">
        <f>SUMIF('7.  Persistence Report'!$D$156:$D$160,$B230,'7.  Persistence Report'!Z$156:Z$160)</f>
        <v>0</v>
      </c>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v>0</v>
      </c>
      <c r="E233" s="295">
        <f>SUMIF('7.  Persistence Report'!$D$145:$D$149,$B233,'7.  Persistence Report'!AW$145:AW$149)</f>
        <v>0</v>
      </c>
      <c r="F233" s="295">
        <f>SUMIF('7.  Persistence Report'!$D$145:$D$149,$B233,'7.  Persistence Report'!AX$145:AX$149)</f>
        <v>0</v>
      </c>
      <c r="G233" s="295">
        <f>SUMIF('7.  Persistence Report'!$D$145:$D$149,$B233,'7.  Persistence Report'!AY$145:AY$149)</f>
        <v>0</v>
      </c>
      <c r="H233" s="295">
        <f>SUMIF('7.  Persistence Report'!$D$145:$D$149,$B233,'7.  Persistence Report'!AZ$145:AZ$149)</f>
        <v>0</v>
      </c>
      <c r="I233" s="295">
        <f>SUMIF('7.  Persistence Report'!$D$145:$D$149,$B233,'7.  Persistence Report'!BA$145:BA$149)</f>
        <v>0</v>
      </c>
      <c r="J233" s="295">
        <f>SUMIF('7.  Persistence Report'!$D$145:$D$149,$B233,'7.  Persistence Report'!BB$145:BB$149)</f>
        <v>0</v>
      </c>
      <c r="K233" s="295">
        <f>SUMIF('7.  Persistence Report'!$D$145:$D$149,$B233,'7.  Persistence Report'!BC$145:BC$149)</f>
        <v>0</v>
      </c>
      <c r="L233" s="295">
        <f>SUMIF('7.  Persistence Report'!$D$145:$D$149,$B233,'7.  Persistence Report'!BD$145:BD$149)</f>
        <v>0</v>
      </c>
      <c r="M233" s="295">
        <f>SUMIF('7.  Persistence Report'!$D$145:$D$149,$B233,'7.  Persistence Report'!BE$145:BE$149)</f>
        <v>0</v>
      </c>
      <c r="N233" s="291"/>
      <c r="O233" s="295">
        <v>0</v>
      </c>
      <c r="P233" s="295">
        <f>SUMIF('7.  Persistence Report'!$D$145:$D$149,$B233,'7.  Persistence Report'!R$145:R$149)</f>
        <v>0</v>
      </c>
      <c r="Q233" s="295">
        <f>SUMIF('7.  Persistence Report'!$D$145:$D$149,$B233,'7.  Persistence Report'!S$145:S$149)</f>
        <v>0</v>
      </c>
      <c r="R233" s="295">
        <f>SUMIF('7.  Persistence Report'!$D$145:$D$149,$B233,'7.  Persistence Report'!T$145:T$149)</f>
        <v>0</v>
      </c>
      <c r="S233" s="295">
        <f>SUMIF('7.  Persistence Report'!$D$145:$D$149,$B233,'7.  Persistence Report'!U$145:U$149)</f>
        <v>0</v>
      </c>
      <c r="T233" s="295">
        <f>SUMIF('7.  Persistence Report'!$D$145:$D$149,$B233,'7.  Persistence Report'!V$145:V$149)</f>
        <v>0</v>
      </c>
      <c r="U233" s="295">
        <f>SUMIF('7.  Persistence Report'!$D$145:$D$149,$B233,'7.  Persistence Report'!W$145:W$149)</f>
        <v>0</v>
      </c>
      <c r="V233" s="295">
        <f>SUMIF('7.  Persistence Report'!$D$145:$D$149,$B233,'7.  Persistence Report'!X$145:X$149)</f>
        <v>0</v>
      </c>
      <c r="W233" s="295">
        <f>SUMIF('7.  Persistence Report'!$D$145:$D$149,$B233,'7.  Persistence Report'!Y$145:Y$149)</f>
        <v>0</v>
      </c>
      <c r="X233" s="295">
        <f>SUMIF('7.  Persistence Report'!$D$145:$D$149,$B233,'7.  Persistence Report'!Z$145:Z$149)</f>
        <v>0</v>
      </c>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v>0</v>
      </c>
      <c r="E234" s="295">
        <f>SUMIF('7.  Persistence Report'!$D$156:$D$160,$B233,'7.  Persistence Report'!AW$156:AW$160)</f>
        <v>0</v>
      </c>
      <c r="F234" s="295">
        <f>SUMIF('7.  Persistence Report'!$D$156:$D$160,$B233,'7.  Persistence Report'!AX$156:AX$160)</f>
        <v>0</v>
      </c>
      <c r="G234" s="295">
        <f>SUMIF('7.  Persistence Report'!$D$156:$D$160,$B233,'7.  Persistence Report'!AY$156:AY$160)</f>
        <v>0</v>
      </c>
      <c r="H234" s="295">
        <f>SUMIF('7.  Persistence Report'!$D$156:$D$160,$B233,'7.  Persistence Report'!AZ$156:AZ$160)</f>
        <v>0</v>
      </c>
      <c r="I234" s="295">
        <f>SUMIF('7.  Persistence Report'!$D$156:$D$160,$B233,'7.  Persistence Report'!BA$156:BA$160)</f>
        <v>0</v>
      </c>
      <c r="J234" s="295">
        <f>SUMIF('7.  Persistence Report'!$D$156:$D$160,$B233,'7.  Persistence Report'!BB$156:BB$160)</f>
        <v>0</v>
      </c>
      <c r="K234" s="295">
        <f>SUMIF('7.  Persistence Report'!$D$156:$D$160,$B233,'7.  Persistence Report'!BC$156:BC$160)</f>
        <v>0</v>
      </c>
      <c r="L234" s="295">
        <f>SUMIF('7.  Persistence Report'!$D$156:$D$160,$B233,'7.  Persistence Report'!BD$156:BD$160)</f>
        <v>0</v>
      </c>
      <c r="M234" s="295">
        <f>SUMIF('7.  Persistence Report'!$D$156:$D$160,$B233,'7.  Persistence Report'!BE$156:BE$160)</f>
        <v>0</v>
      </c>
      <c r="N234" s="468"/>
      <c r="O234" s="295">
        <v>0</v>
      </c>
      <c r="P234" s="295">
        <f>SUMIF('7.  Persistence Report'!$D$156:$D$160,$B233,'7.  Persistence Report'!R$156:R$160)</f>
        <v>0</v>
      </c>
      <c r="Q234" s="295">
        <f>SUMIF('7.  Persistence Report'!$D$156:$D$160,$B233,'7.  Persistence Report'!S$156:S$160)</f>
        <v>0</v>
      </c>
      <c r="R234" s="295">
        <f>SUMIF('7.  Persistence Report'!$D$156:$D$160,$B233,'7.  Persistence Report'!T$156:T$160)</f>
        <v>0</v>
      </c>
      <c r="S234" s="295">
        <f>SUMIF('7.  Persistence Report'!$D$156:$D$160,$B233,'7.  Persistence Report'!U$156:U$160)</f>
        <v>0</v>
      </c>
      <c r="T234" s="295">
        <f>SUMIF('7.  Persistence Report'!$D$156:$D$160,$B233,'7.  Persistence Report'!V$156:V$160)</f>
        <v>0</v>
      </c>
      <c r="U234" s="295">
        <f>SUMIF('7.  Persistence Report'!$D$156:$D$160,$B233,'7.  Persistence Report'!W$156:W$160)</f>
        <v>0</v>
      </c>
      <c r="V234" s="295">
        <f>SUMIF('7.  Persistence Report'!$D$156:$D$160,$B233,'7.  Persistence Report'!X$156:X$160)</f>
        <v>0</v>
      </c>
      <c r="W234" s="295">
        <f>SUMIF('7.  Persistence Report'!$D$156:$D$160,$B233,'7.  Persistence Report'!Y$156:Y$160)</f>
        <v>0</v>
      </c>
      <c r="X234" s="295">
        <f>SUMIF('7.  Persistence Report'!$D$156:$D$160,$B233,'7.  Persistence Report'!Z$156:Z$160)</f>
        <v>0</v>
      </c>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v>0</v>
      </c>
      <c r="E237" s="295">
        <f>SUMIF('7.  Persistence Report'!$D$145:$D$149,$B237,'7.  Persistence Report'!AW$145:AW$149)</f>
        <v>0</v>
      </c>
      <c r="F237" s="295">
        <f>SUMIF('7.  Persistence Report'!$D$145:$D$149,$B237,'7.  Persistence Report'!AX$145:AX$149)</f>
        <v>0</v>
      </c>
      <c r="G237" s="295">
        <f>SUMIF('7.  Persistence Report'!$D$145:$D$149,$B237,'7.  Persistence Report'!AY$145:AY$149)</f>
        <v>0</v>
      </c>
      <c r="H237" s="295">
        <f>SUMIF('7.  Persistence Report'!$D$145:$D$149,$B237,'7.  Persistence Report'!AZ$145:AZ$149)</f>
        <v>0</v>
      </c>
      <c r="I237" s="295">
        <f>SUMIF('7.  Persistence Report'!$D$145:$D$149,$B237,'7.  Persistence Report'!BA$145:BA$149)</f>
        <v>0</v>
      </c>
      <c r="J237" s="295">
        <f>SUMIF('7.  Persistence Report'!$D$145:$D$149,$B237,'7.  Persistence Report'!BB$145:BB$149)</f>
        <v>0</v>
      </c>
      <c r="K237" s="295">
        <f>SUMIF('7.  Persistence Report'!$D$145:$D$149,$B237,'7.  Persistence Report'!BC$145:BC$149)</f>
        <v>0</v>
      </c>
      <c r="L237" s="295">
        <f>SUMIF('7.  Persistence Report'!$D$145:$D$149,$B237,'7.  Persistence Report'!BD$145:BD$149)</f>
        <v>0</v>
      </c>
      <c r="M237" s="295">
        <f>SUMIF('7.  Persistence Report'!$D$145:$D$149,$B237,'7.  Persistence Report'!BE$145:BE$149)</f>
        <v>0</v>
      </c>
      <c r="N237" s="295">
        <v>12</v>
      </c>
      <c r="O237" s="295">
        <v>0</v>
      </c>
      <c r="P237" s="295">
        <f>SUMIF('7.  Persistence Report'!$D$145:$D$149,$B237,'7.  Persistence Report'!R$145:R$149)</f>
        <v>0</v>
      </c>
      <c r="Q237" s="295">
        <f>SUMIF('7.  Persistence Report'!$D$145:$D$149,$B237,'7.  Persistence Report'!S$145:S$149)</f>
        <v>0</v>
      </c>
      <c r="R237" s="295">
        <f>SUMIF('7.  Persistence Report'!$D$145:$D$149,$B237,'7.  Persistence Report'!T$145:T$149)</f>
        <v>0</v>
      </c>
      <c r="S237" s="295">
        <f>SUMIF('7.  Persistence Report'!$D$145:$D$149,$B237,'7.  Persistence Report'!U$145:U$149)</f>
        <v>0</v>
      </c>
      <c r="T237" s="295">
        <f>SUMIF('7.  Persistence Report'!$D$145:$D$149,$B237,'7.  Persistence Report'!V$145:V$149)</f>
        <v>0</v>
      </c>
      <c r="U237" s="295">
        <f>SUMIF('7.  Persistence Report'!$D$145:$D$149,$B237,'7.  Persistence Report'!W$145:W$149)</f>
        <v>0</v>
      </c>
      <c r="V237" s="295">
        <f>SUMIF('7.  Persistence Report'!$D$145:$D$149,$B237,'7.  Persistence Report'!X$145:X$149)</f>
        <v>0</v>
      </c>
      <c r="W237" s="295">
        <f>SUMIF('7.  Persistence Report'!$D$145:$D$149,$B237,'7.  Persistence Report'!Y$145:Y$149)</f>
        <v>0</v>
      </c>
      <c r="X237" s="295">
        <f>SUMIF('7.  Persistence Report'!$D$145:$D$149,$B237,'7.  Persistence Report'!Z$145:Z$149)</f>
        <v>0</v>
      </c>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v>0</v>
      </c>
      <c r="E238" s="295">
        <f>SUMIF('7.  Persistence Report'!$D$156:$D$160,$B237,'7.  Persistence Report'!AW$156:AW$160)</f>
        <v>0</v>
      </c>
      <c r="F238" s="295">
        <f>SUMIF('7.  Persistence Report'!$D$156:$D$160,$B237,'7.  Persistence Report'!AX$156:AX$160)</f>
        <v>0</v>
      </c>
      <c r="G238" s="295">
        <f>SUMIF('7.  Persistence Report'!$D$156:$D$160,$B237,'7.  Persistence Report'!AY$156:AY$160)</f>
        <v>0</v>
      </c>
      <c r="H238" s="295">
        <f>SUMIF('7.  Persistence Report'!$D$156:$D$160,$B237,'7.  Persistence Report'!AZ$156:AZ$160)</f>
        <v>0</v>
      </c>
      <c r="I238" s="295">
        <f>SUMIF('7.  Persistence Report'!$D$156:$D$160,$B237,'7.  Persistence Report'!BA$156:BA$160)</f>
        <v>0</v>
      </c>
      <c r="J238" s="295">
        <f>SUMIF('7.  Persistence Report'!$D$156:$D$160,$B237,'7.  Persistence Report'!BB$156:BB$160)</f>
        <v>0</v>
      </c>
      <c r="K238" s="295">
        <f>SUMIF('7.  Persistence Report'!$D$156:$D$160,$B237,'7.  Persistence Report'!BC$156:BC$160)</f>
        <v>0</v>
      </c>
      <c r="L238" s="295">
        <f>SUMIF('7.  Persistence Report'!$D$156:$D$160,$B237,'7.  Persistence Report'!BD$156:BD$160)</f>
        <v>0</v>
      </c>
      <c r="M238" s="295">
        <f>SUMIF('7.  Persistence Report'!$D$156:$D$160,$B237,'7.  Persistence Report'!BE$156:BE$160)</f>
        <v>0</v>
      </c>
      <c r="N238" s="295">
        <f>N237</f>
        <v>12</v>
      </c>
      <c r="O238" s="295">
        <v>0</v>
      </c>
      <c r="P238" s="295">
        <f>SUMIF('7.  Persistence Report'!$D$156:$D$160,$B237,'7.  Persistence Report'!R$156:R$160)</f>
        <v>0</v>
      </c>
      <c r="Q238" s="295">
        <f>SUMIF('7.  Persistence Report'!$D$156:$D$160,$B237,'7.  Persistence Report'!S$156:S$160)</f>
        <v>0</v>
      </c>
      <c r="R238" s="295">
        <f>SUMIF('7.  Persistence Report'!$D$156:$D$160,$B237,'7.  Persistence Report'!T$156:T$160)</f>
        <v>0</v>
      </c>
      <c r="S238" s="295">
        <f>SUMIF('7.  Persistence Report'!$D$156:$D$160,$B237,'7.  Persistence Report'!U$156:U$160)</f>
        <v>0</v>
      </c>
      <c r="T238" s="295">
        <f>SUMIF('7.  Persistence Report'!$D$156:$D$160,$B237,'7.  Persistence Report'!V$156:V$160)</f>
        <v>0</v>
      </c>
      <c r="U238" s="295">
        <f>SUMIF('7.  Persistence Report'!$D$156:$D$160,$B237,'7.  Persistence Report'!W$156:W$160)</f>
        <v>0</v>
      </c>
      <c r="V238" s="295">
        <f>SUMIF('7.  Persistence Report'!$D$156:$D$160,$B237,'7.  Persistence Report'!X$156:X$160)</f>
        <v>0</v>
      </c>
      <c r="W238" s="295">
        <f>SUMIF('7.  Persistence Report'!$D$156:$D$160,$B237,'7.  Persistence Report'!Y$156:Y$160)</f>
        <v>0</v>
      </c>
      <c r="X238" s="295">
        <f>SUMIF('7.  Persistence Report'!$D$156:$D$160,$B237,'7.  Persistence Report'!Z$156:Z$160)</f>
        <v>0</v>
      </c>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v>0</v>
      </c>
      <c r="E240" s="295">
        <f>SUMIF('7.  Persistence Report'!$D$145:$D$149,$B240,'7.  Persistence Report'!AW$145:AW$149)</f>
        <v>0</v>
      </c>
      <c r="F240" s="295">
        <f>SUMIF('7.  Persistence Report'!$D$145:$D$149,$B240,'7.  Persistence Report'!AX$145:AX$149)</f>
        <v>0</v>
      </c>
      <c r="G240" s="295">
        <f>SUMIF('7.  Persistence Report'!$D$145:$D$149,$B240,'7.  Persistence Report'!AY$145:AY$149)</f>
        <v>0</v>
      </c>
      <c r="H240" s="295">
        <f>SUMIF('7.  Persistence Report'!$D$145:$D$149,$B240,'7.  Persistence Report'!AZ$145:AZ$149)</f>
        <v>0</v>
      </c>
      <c r="I240" s="295">
        <f>SUMIF('7.  Persistence Report'!$D$145:$D$149,$B240,'7.  Persistence Report'!BA$145:BA$149)</f>
        <v>0</v>
      </c>
      <c r="J240" s="295">
        <f>SUMIF('7.  Persistence Report'!$D$145:$D$149,$B240,'7.  Persistence Report'!BB$145:BB$149)</f>
        <v>0</v>
      </c>
      <c r="K240" s="295">
        <f>SUMIF('7.  Persistence Report'!$D$145:$D$149,$B240,'7.  Persistence Report'!BC$145:BC$149)</f>
        <v>0</v>
      </c>
      <c r="L240" s="295">
        <f>SUMIF('7.  Persistence Report'!$D$145:$D$149,$B240,'7.  Persistence Report'!BD$145:BD$149)</f>
        <v>0</v>
      </c>
      <c r="M240" s="295">
        <f>SUMIF('7.  Persistence Report'!$D$145:$D$149,$B240,'7.  Persistence Report'!BE$145:BE$149)</f>
        <v>0</v>
      </c>
      <c r="N240" s="295">
        <v>12</v>
      </c>
      <c r="O240" s="295">
        <v>0</v>
      </c>
      <c r="P240" s="295">
        <f>SUMIF('7.  Persistence Report'!$D$145:$D$149,$B240,'7.  Persistence Report'!R$145:R$149)</f>
        <v>0</v>
      </c>
      <c r="Q240" s="295">
        <f>SUMIF('7.  Persistence Report'!$D$145:$D$149,$B240,'7.  Persistence Report'!S$145:S$149)</f>
        <v>0</v>
      </c>
      <c r="R240" s="295">
        <f>SUMIF('7.  Persistence Report'!$D$145:$D$149,$B240,'7.  Persistence Report'!T$145:T$149)</f>
        <v>0</v>
      </c>
      <c r="S240" s="295">
        <f>SUMIF('7.  Persistence Report'!$D$145:$D$149,$B240,'7.  Persistence Report'!U$145:U$149)</f>
        <v>0</v>
      </c>
      <c r="T240" s="295">
        <f>SUMIF('7.  Persistence Report'!$D$145:$D$149,$B240,'7.  Persistence Report'!V$145:V$149)</f>
        <v>0</v>
      </c>
      <c r="U240" s="295">
        <f>SUMIF('7.  Persistence Report'!$D$145:$D$149,$B240,'7.  Persistence Report'!W$145:W$149)</f>
        <v>0</v>
      </c>
      <c r="V240" s="295">
        <f>SUMIF('7.  Persistence Report'!$D$145:$D$149,$B240,'7.  Persistence Report'!X$145:X$149)</f>
        <v>0</v>
      </c>
      <c r="W240" s="295">
        <f>SUMIF('7.  Persistence Report'!$D$145:$D$149,$B240,'7.  Persistence Report'!Y$145:Y$149)</f>
        <v>0</v>
      </c>
      <c r="X240" s="295">
        <f>SUMIF('7.  Persistence Report'!$D$145:$D$149,$B240,'7.  Persistence Report'!Z$145:Z$149)</f>
        <v>0</v>
      </c>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v>0</v>
      </c>
      <c r="E241" s="295">
        <f>SUMIF('7.  Persistence Report'!$D$156:$D$160,$B240,'7.  Persistence Report'!AW$156:AW$160)</f>
        <v>0</v>
      </c>
      <c r="F241" s="295">
        <f>SUMIF('7.  Persistence Report'!$D$156:$D$160,$B240,'7.  Persistence Report'!AX$156:AX$160)</f>
        <v>0</v>
      </c>
      <c r="G241" s="295">
        <f>SUMIF('7.  Persistence Report'!$D$156:$D$160,$B240,'7.  Persistence Report'!AY$156:AY$160)</f>
        <v>0</v>
      </c>
      <c r="H241" s="295">
        <f>SUMIF('7.  Persistence Report'!$D$156:$D$160,$B240,'7.  Persistence Report'!AZ$156:AZ$160)</f>
        <v>0</v>
      </c>
      <c r="I241" s="295">
        <f>SUMIF('7.  Persistence Report'!$D$156:$D$160,$B240,'7.  Persistence Report'!BA$156:BA$160)</f>
        <v>0</v>
      </c>
      <c r="J241" s="295">
        <f>SUMIF('7.  Persistence Report'!$D$156:$D$160,$B240,'7.  Persistence Report'!BB$156:BB$160)</f>
        <v>0</v>
      </c>
      <c r="K241" s="295">
        <f>SUMIF('7.  Persistence Report'!$D$156:$D$160,$B240,'7.  Persistence Report'!BC$156:BC$160)</f>
        <v>0</v>
      </c>
      <c r="L241" s="295">
        <f>SUMIF('7.  Persistence Report'!$D$156:$D$160,$B240,'7.  Persistence Report'!BD$156:BD$160)</f>
        <v>0</v>
      </c>
      <c r="M241" s="295">
        <f>SUMIF('7.  Persistence Report'!$D$156:$D$160,$B240,'7.  Persistence Report'!BE$156:BE$160)</f>
        <v>0</v>
      </c>
      <c r="N241" s="295">
        <f>N240</f>
        <v>12</v>
      </c>
      <c r="O241" s="295">
        <v>0</v>
      </c>
      <c r="P241" s="295">
        <f>SUMIF('7.  Persistence Report'!$D$156:$D$160,$B240,'7.  Persistence Report'!R$156:R$160)</f>
        <v>0</v>
      </c>
      <c r="Q241" s="295">
        <f>SUMIF('7.  Persistence Report'!$D$156:$D$160,$B240,'7.  Persistence Report'!S$156:S$160)</f>
        <v>0</v>
      </c>
      <c r="R241" s="295">
        <f>SUMIF('7.  Persistence Report'!$D$156:$D$160,$B240,'7.  Persistence Report'!T$156:T$160)</f>
        <v>0</v>
      </c>
      <c r="S241" s="295">
        <f>SUMIF('7.  Persistence Report'!$D$156:$D$160,$B240,'7.  Persistence Report'!U$156:U$160)</f>
        <v>0</v>
      </c>
      <c r="T241" s="295">
        <f>SUMIF('7.  Persistence Report'!$D$156:$D$160,$B240,'7.  Persistence Report'!V$156:V$160)</f>
        <v>0</v>
      </c>
      <c r="U241" s="295">
        <f>SUMIF('7.  Persistence Report'!$D$156:$D$160,$B240,'7.  Persistence Report'!W$156:W$160)</f>
        <v>0</v>
      </c>
      <c r="V241" s="295">
        <f>SUMIF('7.  Persistence Report'!$D$156:$D$160,$B240,'7.  Persistence Report'!X$156:X$160)</f>
        <v>0</v>
      </c>
      <c r="W241" s="295">
        <f>SUMIF('7.  Persistence Report'!$D$156:$D$160,$B240,'7.  Persistence Report'!Y$156:Y$160)</f>
        <v>0</v>
      </c>
      <c r="X241" s="295">
        <f>SUMIF('7.  Persistence Report'!$D$156:$D$160,$B240,'7.  Persistence Report'!Z$156:Z$160)</f>
        <v>0</v>
      </c>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v>0</v>
      </c>
      <c r="E243" s="295">
        <f>SUMIF('7.  Persistence Report'!$D$145:$D$149,$B243,'7.  Persistence Report'!AW$145:AW$149)</f>
        <v>0</v>
      </c>
      <c r="F243" s="295">
        <f>SUMIF('7.  Persistence Report'!$D$145:$D$149,$B243,'7.  Persistence Report'!AX$145:AX$149)</f>
        <v>0</v>
      </c>
      <c r="G243" s="295">
        <f>SUMIF('7.  Persistence Report'!$D$145:$D$149,$B243,'7.  Persistence Report'!AY$145:AY$149)</f>
        <v>0</v>
      </c>
      <c r="H243" s="295">
        <f>SUMIF('7.  Persistence Report'!$D$145:$D$149,$B243,'7.  Persistence Report'!AZ$145:AZ$149)</f>
        <v>0</v>
      </c>
      <c r="I243" s="295">
        <f>SUMIF('7.  Persistence Report'!$D$145:$D$149,$B243,'7.  Persistence Report'!BA$145:BA$149)</f>
        <v>0</v>
      </c>
      <c r="J243" s="295">
        <f>SUMIF('7.  Persistence Report'!$D$145:$D$149,$B243,'7.  Persistence Report'!BB$145:BB$149)</f>
        <v>0</v>
      </c>
      <c r="K243" s="295">
        <f>SUMIF('7.  Persistence Report'!$D$145:$D$149,$B243,'7.  Persistence Report'!BC$145:BC$149)</f>
        <v>0</v>
      </c>
      <c r="L243" s="295">
        <f>SUMIF('7.  Persistence Report'!$D$145:$D$149,$B243,'7.  Persistence Report'!BD$145:BD$149)</f>
        <v>0</v>
      </c>
      <c r="M243" s="295">
        <f>SUMIF('7.  Persistence Report'!$D$145:$D$149,$B243,'7.  Persistence Report'!BE$145:BE$149)</f>
        <v>0</v>
      </c>
      <c r="N243" s="295">
        <v>12</v>
      </c>
      <c r="O243" s="295">
        <v>0</v>
      </c>
      <c r="P243" s="295">
        <f>SUMIF('7.  Persistence Report'!$D$145:$D$149,$B243,'7.  Persistence Report'!R$145:R$149)</f>
        <v>0</v>
      </c>
      <c r="Q243" s="295">
        <f>SUMIF('7.  Persistence Report'!$D$145:$D$149,$B243,'7.  Persistence Report'!S$145:S$149)</f>
        <v>0</v>
      </c>
      <c r="R243" s="295">
        <f>SUMIF('7.  Persistence Report'!$D$145:$D$149,$B243,'7.  Persistence Report'!T$145:T$149)</f>
        <v>0</v>
      </c>
      <c r="S243" s="295">
        <f>SUMIF('7.  Persistence Report'!$D$145:$D$149,$B243,'7.  Persistence Report'!U$145:U$149)</f>
        <v>0</v>
      </c>
      <c r="T243" s="295">
        <f>SUMIF('7.  Persistence Report'!$D$145:$D$149,$B243,'7.  Persistence Report'!V$145:V$149)</f>
        <v>0</v>
      </c>
      <c r="U243" s="295">
        <f>SUMIF('7.  Persistence Report'!$D$145:$D$149,$B243,'7.  Persistence Report'!W$145:W$149)</f>
        <v>0</v>
      </c>
      <c r="V243" s="295">
        <f>SUMIF('7.  Persistence Report'!$D$145:$D$149,$B243,'7.  Persistence Report'!X$145:X$149)</f>
        <v>0</v>
      </c>
      <c r="W243" s="295">
        <f>SUMIF('7.  Persistence Report'!$D$145:$D$149,$B243,'7.  Persistence Report'!Y$145:Y$149)</f>
        <v>0</v>
      </c>
      <c r="X243" s="295">
        <f>SUMIF('7.  Persistence Report'!$D$145:$D$149,$B243,'7.  Persistence Report'!Z$145:Z$149)</f>
        <v>0</v>
      </c>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v>0</v>
      </c>
      <c r="E244" s="295">
        <f>SUMIF('7.  Persistence Report'!$D$156:$D$160,$B243,'7.  Persistence Report'!AW$156:AW$160)</f>
        <v>0</v>
      </c>
      <c r="F244" s="295">
        <f>SUMIF('7.  Persistence Report'!$D$156:$D$160,$B243,'7.  Persistence Report'!AX$156:AX$160)</f>
        <v>0</v>
      </c>
      <c r="G244" s="295">
        <f>SUMIF('7.  Persistence Report'!$D$156:$D$160,$B243,'7.  Persistence Report'!AY$156:AY$160)</f>
        <v>0</v>
      </c>
      <c r="H244" s="295">
        <f>SUMIF('7.  Persistence Report'!$D$156:$D$160,$B243,'7.  Persistence Report'!AZ$156:AZ$160)</f>
        <v>0</v>
      </c>
      <c r="I244" s="295">
        <f>SUMIF('7.  Persistence Report'!$D$156:$D$160,$B243,'7.  Persistence Report'!BA$156:BA$160)</f>
        <v>0</v>
      </c>
      <c r="J244" s="295">
        <f>SUMIF('7.  Persistence Report'!$D$156:$D$160,$B243,'7.  Persistence Report'!BB$156:BB$160)</f>
        <v>0</v>
      </c>
      <c r="K244" s="295">
        <f>SUMIF('7.  Persistence Report'!$D$156:$D$160,$B243,'7.  Persistence Report'!BC$156:BC$160)</f>
        <v>0</v>
      </c>
      <c r="L244" s="295">
        <f>SUMIF('7.  Persistence Report'!$D$156:$D$160,$B243,'7.  Persistence Report'!BD$156:BD$160)</f>
        <v>0</v>
      </c>
      <c r="M244" s="295">
        <f>SUMIF('7.  Persistence Report'!$D$156:$D$160,$B243,'7.  Persistence Report'!BE$156:BE$160)</f>
        <v>0</v>
      </c>
      <c r="N244" s="295">
        <f>N243</f>
        <v>12</v>
      </c>
      <c r="O244" s="295">
        <v>0</v>
      </c>
      <c r="P244" s="295">
        <f>SUMIF('7.  Persistence Report'!$D$156:$D$160,$B243,'7.  Persistence Report'!R$156:R$160)</f>
        <v>0</v>
      </c>
      <c r="Q244" s="295">
        <f>SUMIF('7.  Persistence Report'!$D$156:$D$160,$B243,'7.  Persistence Report'!S$156:S$160)</f>
        <v>0</v>
      </c>
      <c r="R244" s="295">
        <f>SUMIF('7.  Persistence Report'!$D$156:$D$160,$B243,'7.  Persistence Report'!T$156:T$160)</f>
        <v>0</v>
      </c>
      <c r="S244" s="295">
        <f>SUMIF('7.  Persistence Report'!$D$156:$D$160,$B243,'7.  Persistence Report'!U$156:U$160)</f>
        <v>0</v>
      </c>
      <c r="T244" s="295">
        <f>SUMIF('7.  Persistence Report'!$D$156:$D$160,$B243,'7.  Persistence Report'!V$156:V$160)</f>
        <v>0</v>
      </c>
      <c r="U244" s="295">
        <f>SUMIF('7.  Persistence Report'!$D$156:$D$160,$B243,'7.  Persistence Report'!W$156:W$160)</f>
        <v>0</v>
      </c>
      <c r="V244" s="295">
        <f>SUMIF('7.  Persistence Report'!$D$156:$D$160,$B243,'7.  Persistence Report'!X$156:X$160)</f>
        <v>0</v>
      </c>
      <c r="W244" s="295">
        <f>SUMIF('7.  Persistence Report'!$D$156:$D$160,$B243,'7.  Persistence Report'!Y$156:Y$160)</f>
        <v>0</v>
      </c>
      <c r="X244" s="295">
        <f>SUMIF('7.  Persistence Report'!$D$156:$D$160,$B243,'7.  Persistence Report'!Z$156:Z$160)</f>
        <v>0</v>
      </c>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v>0</v>
      </c>
      <c r="E246" s="295">
        <f>SUMIF('7.  Persistence Report'!$D$145:$D$149,$B246,'7.  Persistence Report'!AW$145:AW$149)</f>
        <v>0</v>
      </c>
      <c r="F246" s="295">
        <f>SUMIF('7.  Persistence Report'!$D$145:$D$149,$B246,'7.  Persistence Report'!AX$145:AX$149)</f>
        <v>0</v>
      </c>
      <c r="G246" s="295">
        <f>SUMIF('7.  Persistence Report'!$D$145:$D$149,$B246,'7.  Persistence Report'!AY$145:AY$149)</f>
        <v>0</v>
      </c>
      <c r="H246" s="295">
        <f>SUMIF('7.  Persistence Report'!$D$145:$D$149,$B246,'7.  Persistence Report'!AZ$145:AZ$149)</f>
        <v>0</v>
      </c>
      <c r="I246" s="295">
        <f>SUMIF('7.  Persistence Report'!$D$145:$D$149,$B246,'7.  Persistence Report'!BA$145:BA$149)</f>
        <v>0</v>
      </c>
      <c r="J246" s="295">
        <f>SUMIF('7.  Persistence Report'!$D$145:$D$149,$B246,'7.  Persistence Report'!BB$145:BB$149)</f>
        <v>0</v>
      </c>
      <c r="K246" s="295">
        <f>SUMIF('7.  Persistence Report'!$D$145:$D$149,$B246,'7.  Persistence Report'!BC$145:BC$149)</f>
        <v>0</v>
      </c>
      <c r="L246" s="295">
        <f>SUMIF('7.  Persistence Report'!$D$145:$D$149,$B246,'7.  Persistence Report'!BD$145:BD$149)</f>
        <v>0</v>
      </c>
      <c r="M246" s="295">
        <f>SUMIF('7.  Persistence Report'!$D$145:$D$149,$B246,'7.  Persistence Report'!BE$145:BE$149)</f>
        <v>0</v>
      </c>
      <c r="N246" s="295">
        <v>12</v>
      </c>
      <c r="O246" s="295">
        <v>0</v>
      </c>
      <c r="P246" s="295">
        <f>SUMIF('7.  Persistence Report'!$D$145:$D$149,$B246,'7.  Persistence Report'!R$145:R$149)</f>
        <v>0</v>
      </c>
      <c r="Q246" s="295">
        <f>SUMIF('7.  Persistence Report'!$D$145:$D$149,$B246,'7.  Persistence Report'!S$145:S$149)</f>
        <v>0</v>
      </c>
      <c r="R246" s="295">
        <f>SUMIF('7.  Persistence Report'!$D$145:$D$149,$B246,'7.  Persistence Report'!T$145:T$149)</f>
        <v>0</v>
      </c>
      <c r="S246" s="295">
        <f>SUMIF('7.  Persistence Report'!$D$145:$D$149,$B246,'7.  Persistence Report'!U$145:U$149)</f>
        <v>0</v>
      </c>
      <c r="T246" s="295">
        <f>SUMIF('7.  Persistence Report'!$D$145:$D$149,$B246,'7.  Persistence Report'!V$145:V$149)</f>
        <v>0</v>
      </c>
      <c r="U246" s="295">
        <f>SUMIF('7.  Persistence Report'!$D$145:$D$149,$B246,'7.  Persistence Report'!W$145:W$149)</f>
        <v>0</v>
      </c>
      <c r="V246" s="295">
        <f>SUMIF('7.  Persistence Report'!$D$145:$D$149,$B246,'7.  Persistence Report'!X$145:X$149)</f>
        <v>0</v>
      </c>
      <c r="W246" s="295">
        <f>SUMIF('7.  Persistence Report'!$D$145:$D$149,$B246,'7.  Persistence Report'!Y$145:Y$149)</f>
        <v>0</v>
      </c>
      <c r="X246" s="295">
        <f>SUMIF('7.  Persistence Report'!$D$145:$D$149,$B246,'7.  Persistence Report'!Z$145:Z$149)</f>
        <v>0</v>
      </c>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v>0</v>
      </c>
      <c r="E247" s="295">
        <f>SUMIF('7.  Persistence Report'!$D$156:$D$160,$B246,'7.  Persistence Report'!AW$156:AW$160)</f>
        <v>0</v>
      </c>
      <c r="F247" s="295">
        <f>SUMIF('7.  Persistence Report'!$D$156:$D$160,$B246,'7.  Persistence Report'!AX$156:AX$160)</f>
        <v>0</v>
      </c>
      <c r="G247" s="295">
        <f>SUMIF('7.  Persistence Report'!$D$156:$D$160,$B246,'7.  Persistence Report'!AY$156:AY$160)</f>
        <v>0</v>
      </c>
      <c r="H247" s="295">
        <f>SUMIF('7.  Persistence Report'!$D$156:$D$160,$B246,'7.  Persistence Report'!AZ$156:AZ$160)</f>
        <v>0</v>
      </c>
      <c r="I247" s="295">
        <f>SUMIF('7.  Persistence Report'!$D$156:$D$160,$B246,'7.  Persistence Report'!BA$156:BA$160)</f>
        <v>0</v>
      </c>
      <c r="J247" s="295">
        <f>SUMIF('7.  Persistence Report'!$D$156:$D$160,$B246,'7.  Persistence Report'!BB$156:BB$160)</f>
        <v>0</v>
      </c>
      <c r="K247" s="295">
        <f>SUMIF('7.  Persistence Report'!$D$156:$D$160,$B246,'7.  Persistence Report'!BC$156:BC$160)</f>
        <v>0</v>
      </c>
      <c r="L247" s="295">
        <f>SUMIF('7.  Persistence Report'!$D$156:$D$160,$B246,'7.  Persistence Report'!BD$156:BD$160)</f>
        <v>0</v>
      </c>
      <c r="M247" s="295">
        <f>SUMIF('7.  Persistence Report'!$D$156:$D$160,$B246,'7.  Persistence Report'!BE$156:BE$160)</f>
        <v>0</v>
      </c>
      <c r="N247" s="295">
        <f>N246</f>
        <v>12</v>
      </c>
      <c r="O247" s="295">
        <v>0</v>
      </c>
      <c r="P247" s="295">
        <f>SUMIF('7.  Persistence Report'!$D$156:$D$160,$B246,'7.  Persistence Report'!R$156:R$160)</f>
        <v>0</v>
      </c>
      <c r="Q247" s="295">
        <f>SUMIF('7.  Persistence Report'!$D$156:$D$160,$B246,'7.  Persistence Report'!S$156:S$160)</f>
        <v>0</v>
      </c>
      <c r="R247" s="295">
        <f>SUMIF('7.  Persistence Report'!$D$156:$D$160,$B246,'7.  Persistence Report'!T$156:T$160)</f>
        <v>0</v>
      </c>
      <c r="S247" s="295">
        <f>SUMIF('7.  Persistence Report'!$D$156:$D$160,$B246,'7.  Persistence Report'!U$156:U$160)</f>
        <v>0</v>
      </c>
      <c r="T247" s="295">
        <f>SUMIF('7.  Persistence Report'!$D$156:$D$160,$B246,'7.  Persistence Report'!V$156:V$160)</f>
        <v>0</v>
      </c>
      <c r="U247" s="295">
        <f>SUMIF('7.  Persistence Report'!$D$156:$D$160,$B246,'7.  Persistence Report'!W$156:W$160)</f>
        <v>0</v>
      </c>
      <c r="V247" s="295">
        <f>SUMIF('7.  Persistence Report'!$D$156:$D$160,$B246,'7.  Persistence Report'!X$156:X$160)</f>
        <v>0</v>
      </c>
      <c r="W247" s="295">
        <f>SUMIF('7.  Persistence Report'!$D$156:$D$160,$B246,'7.  Persistence Report'!Y$156:Y$160)</f>
        <v>0</v>
      </c>
      <c r="X247" s="295">
        <f>SUMIF('7.  Persistence Report'!$D$156:$D$160,$B246,'7.  Persistence Report'!Z$156:Z$160)</f>
        <v>0</v>
      </c>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v>0</v>
      </c>
      <c r="E249" s="295">
        <f>SUMIF('7.  Persistence Report'!$D$145:$D$149,$B249,'7.  Persistence Report'!AW$145:AW$149)</f>
        <v>0</v>
      </c>
      <c r="F249" s="295">
        <f>SUMIF('7.  Persistence Report'!$D$145:$D$149,$B249,'7.  Persistence Report'!AX$145:AX$149)</f>
        <v>0</v>
      </c>
      <c r="G249" s="295">
        <f>SUMIF('7.  Persistence Report'!$D$145:$D$149,$B249,'7.  Persistence Report'!AY$145:AY$149)</f>
        <v>0</v>
      </c>
      <c r="H249" s="295">
        <f>SUMIF('7.  Persistence Report'!$D$145:$D$149,$B249,'7.  Persistence Report'!AZ$145:AZ$149)</f>
        <v>0</v>
      </c>
      <c r="I249" s="295">
        <f>SUMIF('7.  Persistence Report'!$D$145:$D$149,$B249,'7.  Persistence Report'!BA$145:BA$149)</f>
        <v>0</v>
      </c>
      <c r="J249" s="295">
        <f>SUMIF('7.  Persistence Report'!$D$145:$D$149,$B249,'7.  Persistence Report'!BB$145:BB$149)</f>
        <v>0</v>
      </c>
      <c r="K249" s="295">
        <f>SUMIF('7.  Persistence Report'!$D$145:$D$149,$B249,'7.  Persistence Report'!BC$145:BC$149)</f>
        <v>0</v>
      </c>
      <c r="L249" s="295">
        <f>SUMIF('7.  Persistence Report'!$D$145:$D$149,$B249,'7.  Persistence Report'!BD$145:BD$149)</f>
        <v>0</v>
      </c>
      <c r="M249" s="295">
        <f>SUMIF('7.  Persistence Report'!$D$145:$D$149,$B249,'7.  Persistence Report'!BE$145:BE$149)</f>
        <v>0</v>
      </c>
      <c r="N249" s="295">
        <v>3</v>
      </c>
      <c r="O249" s="295">
        <v>0</v>
      </c>
      <c r="P249" s="295">
        <f>SUMIF('7.  Persistence Report'!$D$145:$D$149,$B249,'7.  Persistence Report'!R$145:R$149)</f>
        <v>0</v>
      </c>
      <c r="Q249" s="295">
        <f>SUMIF('7.  Persistence Report'!$D$145:$D$149,$B249,'7.  Persistence Report'!S$145:S$149)</f>
        <v>0</v>
      </c>
      <c r="R249" s="295">
        <f>SUMIF('7.  Persistence Report'!$D$145:$D$149,$B249,'7.  Persistence Report'!T$145:T$149)</f>
        <v>0</v>
      </c>
      <c r="S249" s="295">
        <f>SUMIF('7.  Persistence Report'!$D$145:$D$149,$B249,'7.  Persistence Report'!U$145:U$149)</f>
        <v>0</v>
      </c>
      <c r="T249" s="295">
        <f>SUMIF('7.  Persistence Report'!$D$145:$D$149,$B249,'7.  Persistence Report'!V$145:V$149)</f>
        <v>0</v>
      </c>
      <c r="U249" s="295">
        <f>SUMIF('7.  Persistence Report'!$D$145:$D$149,$B249,'7.  Persistence Report'!W$145:W$149)</f>
        <v>0</v>
      </c>
      <c r="V249" s="295">
        <f>SUMIF('7.  Persistence Report'!$D$145:$D$149,$B249,'7.  Persistence Report'!X$145:X$149)</f>
        <v>0</v>
      </c>
      <c r="W249" s="295">
        <f>SUMIF('7.  Persistence Report'!$D$145:$D$149,$B249,'7.  Persistence Report'!Y$145:Y$149)</f>
        <v>0</v>
      </c>
      <c r="X249" s="295">
        <f>SUMIF('7.  Persistence Report'!$D$145:$D$149,$B249,'7.  Persistence Report'!Z$145:Z$149)</f>
        <v>0</v>
      </c>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v>0</v>
      </c>
      <c r="E250" s="295">
        <f>SUMIF('7.  Persistence Report'!$D$156:$D$160,$B249,'7.  Persistence Report'!AW$156:AW$160)</f>
        <v>0</v>
      </c>
      <c r="F250" s="295">
        <f>SUMIF('7.  Persistence Report'!$D$156:$D$160,$B249,'7.  Persistence Report'!AX$156:AX$160)</f>
        <v>0</v>
      </c>
      <c r="G250" s="295">
        <f>SUMIF('7.  Persistence Report'!$D$156:$D$160,$B249,'7.  Persistence Report'!AY$156:AY$160)</f>
        <v>0</v>
      </c>
      <c r="H250" s="295">
        <f>SUMIF('7.  Persistence Report'!$D$156:$D$160,$B249,'7.  Persistence Report'!AZ$156:AZ$160)</f>
        <v>0</v>
      </c>
      <c r="I250" s="295">
        <f>SUMIF('7.  Persistence Report'!$D$156:$D$160,$B249,'7.  Persistence Report'!BA$156:BA$160)</f>
        <v>0</v>
      </c>
      <c r="J250" s="295">
        <f>SUMIF('7.  Persistence Report'!$D$156:$D$160,$B249,'7.  Persistence Report'!BB$156:BB$160)</f>
        <v>0</v>
      </c>
      <c r="K250" s="295">
        <f>SUMIF('7.  Persistence Report'!$D$156:$D$160,$B249,'7.  Persistence Report'!BC$156:BC$160)</f>
        <v>0</v>
      </c>
      <c r="L250" s="295">
        <f>SUMIF('7.  Persistence Report'!$D$156:$D$160,$B249,'7.  Persistence Report'!BD$156:BD$160)</f>
        <v>0</v>
      </c>
      <c r="M250" s="295">
        <f>SUMIF('7.  Persistence Report'!$D$156:$D$160,$B249,'7.  Persistence Report'!BE$156:BE$160)</f>
        <v>0</v>
      </c>
      <c r="N250" s="295">
        <f>N249</f>
        <v>3</v>
      </c>
      <c r="O250" s="295">
        <v>0</v>
      </c>
      <c r="P250" s="295">
        <f>SUMIF('7.  Persistence Report'!$D$156:$D$160,$B249,'7.  Persistence Report'!R$156:R$160)</f>
        <v>0</v>
      </c>
      <c r="Q250" s="295">
        <f>SUMIF('7.  Persistence Report'!$D$156:$D$160,$B249,'7.  Persistence Report'!S$156:S$160)</f>
        <v>0</v>
      </c>
      <c r="R250" s="295">
        <f>SUMIF('7.  Persistence Report'!$D$156:$D$160,$B249,'7.  Persistence Report'!T$156:T$160)</f>
        <v>0</v>
      </c>
      <c r="S250" s="295">
        <f>SUMIF('7.  Persistence Report'!$D$156:$D$160,$B249,'7.  Persistence Report'!U$156:U$160)</f>
        <v>0</v>
      </c>
      <c r="T250" s="295">
        <f>SUMIF('7.  Persistence Report'!$D$156:$D$160,$B249,'7.  Persistence Report'!V$156:V$160)</f>
        <v>0</v>
      </c>
      <c r="U250" s="295">
        <f>SUMIF('7.  Persistence Report'!$D$156:$D$160,$B249,'7.  Persistence Report'!W$156:W$160)</f>
        <v>0</v>
      </c>
      <c r="V250" s="295">
        <f>SUMIF('7.  Persistence Report'!$D$156:$D$160,$B249,'7.  Persistence Report'!X$156:X$160)</f>
        <v>0</v>
      </c>
      <c r="W250" s="295">
        <f>SUMIF('7.  Persistence Report'!$D$156:$D$160,$B249,'7.  Persistence Report'!Y$156:Y$160)</f>
        <v>0</v>
      </c>
      <c r="X250" s="295">
        <f>SUMIF('7.  Persistence Report'!$D$156:$D$160,$B249,'7.  Persistence Report'!Z$156:Z$160)</f>
        <v>0</v>
      </c>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v>0</v>
      </c>
      <c r="E253" s="295">
        <f>SUMIF('7.  Persistence Report'!$D$145:$D$149,$B253,'7.  Persistence Report'!AW$145:AW$149)</f>
        <v>0</v>
      </c>
      <c r="F253" s="295">
        <f>SUMIF('7.  Persistence Report'!$D$145:$D$149,$B253,'7.  Persistence Report'!AX$145:AX$149)</f>
        <v>0</v>
      </c>
      <c r="G253" s="295">
        <f>SUMIF('7.  Persistence Report'!$D$145:$D$149,$B253,'7.  Persistence Report'!AY$145:AY$149)</f>
        <v>0</v>
      </c>
      <c r="H253" s="295">
        <f>SUMIF('7.  Persistence Report'!$D$145:$D$149,$B253,'7.  Persistence Report'!AZ$145:AZ$149)</f>
        <v>0</v>
      </c>
      <c r="I253" s="295">
        <f>SUMIF('7.  Persistence Report'!$D$145:$D$149,$B253,'7.  Persistence Report'!BA$145:BA$149)</f>
        <v>0</v>
      </c>
      <c r="J253" s="295">
        <f>SUMIF('7.  Persistence Report'!$D$145:$D$149,$B253,'7.  Persistence Report'!BB$145:BB$149)</f>
        <v>0</v>
      </c>
      <c r="K253" s="295">
        <f>SUMIF('7.  Persistence Report'!$D$145:$D$149,$B253,'7.  Persistence Report'!BC$145:BC$149)</f>
        <v>0</v>
      </c>
      <c r="L253" s="295">
        <f>SUMIF('7.  Persistence Report'!$D$145:$D$149,$B253,'7.  Persistence Report'!BD$145:BD$149)</f>
        <v>0</v>
      </c>
      <c r="M253" s="295">
        <f>SUMIF('7.  Persistence Report'!$D$145:$D$149,$B253,'7.  Persistence Report'!BE$145:BE$149)</f>
        <v>0</v>
      </c>
      <c r="N253" s="295">
        <v>12</v>
      </c>
      <c r="O253" s="295">
        <v>0</v>
      </c>
      <c r="P253" s="295">
        <f>SUMIF('7.  Persistence Report'!$D$145:$D$149,$B253,'7.  Persistence Report'!R$145:R$149)</f>
        <v>0</v>
      </c>
      <c r="Q253" s="295">
        <f>SUMIF('7.  Persistence Report'!$D$145:$D$149,$B253,'7.  Persistence Report'!S$145:S$149)</f>
        <v>0</v>
      </c>
      <c r="R253" s="295">
        <f>SUMIF('7.  Persistence Report'!$D$145:$D$149,$B253,'7.  Persistence Report'!T$145:T$149)</f>
        <v>0</v>
      </c>
      <c r="S253" s="295">
        <f>SUMIF('7.  Persistence Report'!$D$145:$D$149,$B253,'7.  Persistence Report'!U$145:U$149)</f>
        <v>0</v>
      </c>
      <c r="T253" s="295">
        <f>SUMIF('7.  Persistence Report'!$D$145:$D$149,$B253,'7.  Persistence Report'!V$145:V$149)</f>
        <v>0</v>
      </c>
      <c r="U253" s="295">
        <f>SUMIF('7.  Persistence Report'!$D$145:$D$149,$B253,'7.  Persistence Report'!W$145:W$149)</f>
        <v>0</v>
      </c>
      <c r="V253" s="295">
        <f>SUMIF('7.  Persistence Report'!$D$145:$D$149,$B253,'7.  Persistence Report'!X$145:X$149)</f>
        <v>0</v>
      </c>
      <c r="W253" s="295">
        <f>SUMIF('7.  Persistence Report'!$D$145:$D$149,$B253,'7.  Persistence Report'!Y$145:Y$149)</f>
        <v>0</v>
      </c>
      <c r="X253" s="295">
        <f>SUMIF('7.  Persistence Report'!$D$145:$D$149,$B253,'7.  Persistence Report'!Z$145:Z$149)</f>
        <v>0</v>
      </c>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v>0</v>
      </c>
      <c r="E254" s="295">
        <f>SUMIF('7.  Persistence Report'!$D$156:$D$160,$B253,'7.  Persistence Report'!AW$156:AW$160)</f>
        <v>0</v>
      </c>
      <c r="F254" s="295">
        <f>SUMIF('7.  Persistence Report'!$D$156:$D$160,$B253,'7.  Persistence Report'!AX$156:AX$160)</f>
        <v>0</v>
      </c>
      <c r="G254" s="295">
        <f>SUMIF('7.  Persistence Report'!$D$156:$D$160,$B253,'7.  Persistence Report'!AY$156:AY$160)</f>
        <v>0</v>
      </c>
      <c r="H254" s="295">
        <f>SUMIF('7.  Persistence Report'!$D$156:$D$160,$B253,'7.  Persistence Report'!AZ$156:AZ$160)</f>
        <v>0</v>
      </c>
      <c r="I254" s="295">
        <f>SUMIF('7.  Persistence Report'!$D$156:$D$160,$B253,'7.  Persistence Report'!BA$156:BA$160)</f>
        <v>0</v>
      </c>
      <c r="J254" s="295">
        <f>SUMIF('7.  Persistence Report'!$D$156:$D$160,$B253,'7.  Persistence Report'!BB$156:BB$160)</f>
        <v>0</v>
      </c>
      <c r="K254" s="295">
        <f>SUMIF('7.  Persistence Report'!$D$156:$D$160,$B253,'7.  Persistence Report'!BC$156:BC$160)</f>
        <v>0</v>
      </c>
      <c r="L254" s="295">
        <f>SUMIF('7.  Persistence Report'!$D$156:$D$160,$B253,'7.  Persistence Report'!BD$156:BD$160)</f>
        <v>0</v>
      </c>
      <c r="M254" s="295">
        <f>SUMIF('7.  Persistence Report'!$D$156:$D$160,$B253,'7.  Persistence Report'!BE$156:BE$160)</f>
        <v>0</v>
      </c>
      <c r="N254" s="295">
        <f>N253</f>
        <v>12</v>
      </c>
      <c r="O254" s="295">
        <v>0</v>
      </c>
      <c r="P254" s="295">
        <f>SUMIF('7.  Persistence Report'!$D$156:$D$160,$B253,'7.  Persistence Report'!R$156:R$160)</f>
        <v>0</v>
      </c>
      <c r="Q254" s="295">
        <f>SUMIF('7.  Persistence Report'!$D$156:$D$160,$B253,'7.  Persistence Report'!S$156:S$160)</f>
        <v>0</v>
      </c>
      <c r="R254" s="295">
        <f>SUMIF('7.  Persistence Report'!$D$156:$D$160,$B253,'7.  Persistence Report'!T$156:T$160)</f>
        <v>0</v>
      </c>
      <c r="S254" s="295">
        <f>SUMIF('7.  Persistence Report'!$D$156:$D$160,$B253,'7.  Persistence Report'!U$156:U$160)</f>
        <v>0</v>
      </c>
      <c r="T254" s="295">
        <f>SUMIF('7.  Persistence Report'!$D$156:$D$160,$B253,'7.  Persistence Report'!V$156:V$160)</f>
        <v>0</v>
      </c>
      <c r="U254" s="295">
        <f>SUMIF('7.  Persistence Report'!$D$156:$D$160,$B253,'7.  Persistence Report'!W$156:W$160)</f>
        <v>0</v>
      </c>
      <c r="V254" s="295">
        <f>SUMIF('7.  Persistence Report'!$D$156:$D$160,$B253,'7.  Persistence Report'!X$156:X$160)</f>
        <v>0</v>
      </c>
      <c r="W254" s="295">
        <f>SUMIF('7.  Persistence Report'!$D$156:$D$160,$B253,'7.  Persistence Report'!Y$156:Y$160)</f>
        <v>0</v>
      </c>
      <c r="X254" s="295">
        <f>SUMIF('7.  Persistence Report'!$D$156:$D$160,$B253,'7.  Persistence Report'!Z$156:Z$160)</f>
        <v>0</v>
      </c>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v>0</v>
      </c>
      <c r="E256" s="295">
        <f>SUMIF('7.  Persistence Report'!$D$145:$D$149,$B256,'7.  Persistence Report'!AW$145:AW$149)</f>
        <v>0</v>
      </c>
      <c r="F256" s="295">
        <f>SUMIF('7.  Persistence Report'!$D$145:$D$149,$B256,'7.  Persistence Report'!AX$145:AX$149)</f>
        <v>0</v>
      </c>
      <c r="G256" s="295">
        <f>SUMIF('7.  Persistence Report'!$D$145:$D$149,$B256,'7.  Persistence Report'!AY$145:AY$149)</f>
        <v>0</v>
      </c>
      <c r="H256" s="295">
        <f>SUMIF('7.  Persistence Report'!$D$145:$D$149,$B256,'7.  Persistence Report'!AZ$145:AZ$149)</f>
        <v>0</v>
      </c>
      <c r="I256" s="295">
        <f>SUMIF('7.  Persistence Report'!$D$145:$D$149,$B256,'7.  Persistence Report'!BA$145:BA$149)</f>
        <v>0</v>
      </c>
      <c r="J256" s="295">
        <f>SUMIF('7.  Persistence Report'!$D$145:$D$149,$B256,'7.  Persistence Report'!BB$145:BB$149)</f>
        <v>0</v>
      </c>
      <c r="K256" s="295">
        <f>SUMIF('7.  Persistence Report'!$D$145:$D$149,$B256,'7.  Persistence Report'!BC$145:BC$149)</f>
        <v>0</v>
      </c>
      <c r="L256" s="295">
        <f>SUMIF('7.  Persistence Report'!$D$145:$D$149,$B256,'7.  Persistence Report'!BD$145:BD$149)</f>
        <v>0</v>
      </c>
      <c r="M256" s="295">
        <f>SUMIF('7.  Persistence Report'!$D$145:$D$149,$B256,'7.  Persistence Report'!BE$145:BE$149)</f>
        <v>0</v>
      </c>
      <c r="N256" s="295">
        <v>12</v>
      </c>
      <c r="O256" s="295">
        <v>0</v>
      </c>
      <c r="P256" s="295">
        <f>SUMIF('7.  Persistence Report'!$D$145:$D$149,$B256,'7.  Persistence Report'!R$145:R$149)</f>
        <v>0</v>
      </c>
      <c r="Q256" s="295">
        <f>SUMIF('7.  Persistence Report'!$D$145:$D$149,$B256,'7.  Persistence Report'!S$145:S$149)</f>
        <v>0</v>
      </c>
      <c r="R256" s="295">
        <f>SUMIF('7.  Persistence Report'!$D$145:$D$149,$B256,'7.  Persistence Report'!T$145:T$149)</f>
        <v>0</v>
      </c>
      <c r="S256" s="295">
        <f>SUMIF('7.  Persistence Report'!$D$145:$D$149,$B256,'7.  Persistence Report'!U$145:U$149)</f>
        <v>0</v>
      </c>
      <c r="T256" s="295">
        <f>SUMIF('7.  Persistence Report'!$D$145:$D$149,$B256,'7.  Persistence Report'!V$145:V$149)</f>
        <v>0</v>
      </c>
      <c r="U256" s="295">
        <f>SUMIF('7.  Persistence Report'!$D$145:$D$149,$B256,'7.  Persistence Report'!W$145:W$149)</f>
        <v>0</v>
      </c>
      <c r="V256" s="295">
        <f>SUMIF('7.  Persistence Report'!$D$145:$D$149,$B256,'7.  Persistence Report'!X$145:X$149)</f>
        <v>0</v>
      </c>
      <c r="W256" s="295">
        <f>SUMIF('7.  Persistence Report'!$D$145:$D$149,$B256,'7.  Persistence Report'!Y$145:Y$149)</f>
        <v>0</v>
      </c>
      <c r="X256" s="295">
        <f>SUMIF('7.  Persistence Report'!$D$145:$D$149,$B256,'7.  Persistence Report'!Z$145:Z$149)</f>
        <v>0</v>
      </c>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v>0</v>
      </c>
      <c r="E257" s="295">
        <f>SUMIF('7.  Persistence Report'!$D$156:$D$160,$B256,'7.  Persistence Report'!AW$156:AW$160)</f>
        <v>0</v>
      </c>
      <c r="F257" s="295">
        <f>SUMIF('7.  Persistence Report'!$D$156:$D$160,$B256,'7.  Persistence Report'!AX$156:AX$160)</f>
        <v>0</v>
      </c>
      <c r="G257" s="295">
        <f>SUMIF('7.  Persistence Report'!$D$156:$D$160,$B256,'7.  Persistence Report'!AY$156:AY$160)</f>
        <v>0</v>
      </c>
      <c r="H257" s="295">
        <f>SUMIF('7.  Persistence Report'!$D$156:$D$160,$B256,'7.  Persistence Report'!AZ$156:AZ$160)</f>
        <v>0</v>
      </c>
      <c r="I257" s="295">
        <f>SUMIF('7.  Persistence Report'!$D$156:$D$160,$B256,'7.  Persistence Report'!BA$156:BA$160)</f>
        <v>0</v>
      </c>
      <c r="J257" s="295">
        <f>SUMIF('7.  Persistence Report'!$D$156:$D$160,$B256,'7.  Persistence Report'!BB$156:BB$160)</f>
        <v>0</v>
      </c>
      <c r="K257" s="295">
        <f>SUMIF('7.  Persistence Report'!$D$156:$D$160,$B256,'7.  Persistence Report'!BC$156:BC$160)</f>
        <v>0</v>
      </c>
      <c r="L257" s="295">
        <f>SUMIF('7.  Persistence Report'!$D$156:$D$160,$B256,'7.  Persistence Report'!BD$156:BD$160)</f>
        <v>0</v>
      </c>
      <c r="M257" s="295">
        <f>SUMIF('7.  Persistence Report'!$D$156:$D$160,$B256,'7.  Persistence Report'!BE$156:BE$160)</f>
        <v>0</v>
      </c>
      <c r="N257" s="295">
        <f>N256</f>
        <v>12</v>
      </c>
      <c r="O257" s="295">
        <v>0</v>
      </c>
      <c r="P257" s="295">
        <f>SUMIF('7.  Persistence Report'!$D$156:$D$160,$B256,'7.  Persistence Report'!R$156:R$160)</f>
        <v>0</v>
      </c>
      <c r="Q257" s="295">
        <f>SUMIF('7.  Persistence Report'!$D$156:$D$160,$B256,'7.  Persistence Report'!S$156:S$160)</f>
        <v>0</v>
      </c>
      <c r="R257" s="295">
        <f>SUMIF('7.  Persistence Report'!$D$156:$D$160,$B256,'7.  Persistence Report'!T$156:T$160)</f>
        <v>0</v>
      </c>
      <c r="S257" s="295">
        <f>SUMIF('7.  Persistence Report'!$D$156:$D$160,$B256,'7.  Persistence Report'!U$156:U$160)</f>
        <v>0</v>
      </c>
      <c r="T257" s="295">
        <f>SUMIF('7.  Persistence Report'!$D$156:$D$160,$B256,'7.  Persistence Report'!V$156:V$160)</f>
        <v>0</v>
      </c>
      <c r="U257" s="295">
        <f>SUMIF('7.  Persistence Report'!$D$156:$D$160,$B256,'7.  Persistence Report'!W$156:W$160)</f>
        <v>0</v>
      </c>
      <c r="V257" s="295">
        <f>SUMIF('7.  Persistence Report'!$D$156:$D$160,$B256,'7.  Persistence Report'!X$156:X$160)</f>
        <v>0</v>
      </c>
      <c r="W257" s="295">
        <f>SUMIF('7.  Persistence Report'!$D$156:$D$160,$B256,'7.  Persistence Report'!Y$156:Y$160)</f>
        <v>0</v>
      </c>
      <c r="X257" s="295">
        <f>SUMIF('7.  Persistence Report'!$D$156:$D$160,$B256,'7.  Persistence Report'!Z$156:Z$160)</f>
        <v>0</v>
      </c>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v>0</v>
      </c>
      <c r="E259" s="295">
        <f>SUMIF('7.  Persistence Report'!$D$145:$D$149,$B259,'7.  Persistence Report'!AW$145:AW$149)</f>
        <v>0</v>
      </c>
      <c r="F259" s="295">
        <f>SUMIF('7.  Persistence Report'!$D$145:$D$149,$B259,'7.  Persistence Report'!AX$145:AX$149)</f>
        <v>0</v>
      </c>
      <c r="G259" s="295">
        <f>SUMIF('7.  Persistence Report'!$D$145:$D$149,$B259,'7.  Persistence Report'!AY$145:AY$149)</f>
        <v>0</v>
      </c>
      <c r="H259" s="295">
        <f>SUMIF('7.  Persistence Report'!$D$145:$D$149,$B259,'7.  Persistence Report'!AZ$145:AZ$149)</f>
        <v>0</v>
      </c>
      <c r="I259" s="295">
        <f>SUMIF('7.  Persistence Report'!$D$145:$D$149,$B259,'7.  Persistence Report'!BA$145:BA$149)</f>
        <v>0</v>
      </c>
      <c r="J259" s="295">
        <f>SUMIF('7.  Persistence Report'!$D$145:$D$149,$B259,'7.  Persistence Report'!BB$145:BB$149)</f>
        <v>0</v>
      </c>
      <c r="K259" s="295">
        <f>SUMIF('7.  Persistence Report'!$D$145:$D$149,$B259,'7.  Persistence Report'!BC$145:BC$149)</f>
        <v>0</v>
      </c>
      <c r="L259" s="295">
        <f>SUMIF('7.  Persistence Report'!$D$145:$D$149,$B259,'7.  Persistence Report'!BD$145:BD$149)</f>
        <v>0</v>
      </c>
      <c r="M259" s="295">
        <f>SUMIF('7.  Persistence Report'!$D$145:$D$149,$B259,'7.  Persistence Report'!BE$145:BE$149)</f>
        <v>0</v>
      </c>
      <c r="N259" s="295">
        <v>12</v>
      </c>
      <c r="O259" s="295">
        <v>0</v>
      </c>
      <c r="P259" s="295">
        <f>SUMIF('7.  Persistence Report'!$D$145:$D$149,$B259,'7.  Persistence Report'!R$145:R$149)</f>
        <v>0</v>
      </c>
      <c r="Q259" s="295">
        <f>SUMIF('7.  Persistence Report'!$D$145:$D$149,$B259,'7.  Persistence Report'!S$145:S$149)</f>
        <v>0</v>
      </c>
      <c r="R259" s="295">
        <f>SUMIF('7.  Persistence Report'!$D$145:$D$149,$B259,'7.  Persistence Report'!T$145:T$149)</f>
        <v>0</v>
      </c>
      <c r="S259" s="295">
        <f>SUMIF('7.  Persistence Report'!$D$145:$D$149,$B259,'7.  Persistence Report'!U$145:U$149)</f>
        <v>0</v>
      </c>
      <c r="T259" s="295">
        <f>SUMIF('7.  Persistence Report'!$D$145:$D$149,$B259,'7.  Persistence Report'!V$145:V$149)</f>
        <v>0</v>
      </c>
      <c r="U259" s="295">
        <f>SUMIF('7.  Persistence Report'!$D$145:$D$149,$B259,'7.  Persistence Report'!W$145:W$149)</f>
        <v>0</v>
      </c>
      <c r="V259" s="295">
        <f>SUMIF('7.  Persistence Report'!$D$145:$D$149,$B259,'7.  Persistence Report'!X$145:X$149)</f>
        <v>0</v>
      </c>
      <c r="W259" s="295">
        <f>SUMIF('7.  Persistence Report'!$D$145:$D$149,$B259,'7.  Persistence Report'!Y$145:Y$149)</f>
        <v>0</v>
      </c>
      <c r="X259" s="295">
        <f>SUMIF('7.  Persistence Report'!$D$145:$D$149,$B259,'7.  Persistence Report'!Z$145:Z$149)</f>
        <v>0</v>
      </c>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v>0</v>
      </c>
      <c r="E260" s="295">
        <f>SUMIF('7.  Persistence Report'!$D$156:$D$160,$B259,'7.  Persistence Report'!AW$156:AW$160)</f>
        <v>0</v>
      </c>
      <c r="F260" s="295">
        <f>SUMIF('7.  Persistence Report'!$D$156:$D$160,$B259,'7.  Persistence Report'!AX$156:AX$160)</f>
        <v>0</v>
      </c>
      <c r="G260" s="295">
        <f>SUMIF('7.  Persistence Report'!$D$156:$D$160,$B259,'7.  Persistence Report'!AY$156:AY$160)</f>
        <v>0</v>
      </c>
      <c r="H260" s="295">
        <f>SUMIF('7.  Persistence Report'!$D$156:$D$160,$B259,'7.  Persistence Report'!AZ$156:AZ$160)</f>
        <v>0</v>
      </c>
      <c r="I260" s="295">
        <f>SUMIF('7.  Persistence Report'!$D$156:$D$160,$B259,'7.  Persistence Report'!BA$156:BA$160)</f>
        <v>0</v>
      </c>
      <c r="J260" s="295">
        <f>SUMIF('7.  Persistence Report'!$D$156:$D$160,$B259,'7.  Persistence Report'!BB$156:BB$160)</f>
        <v>0</v>
      </c>
      <c r="K260" s="295">
        <f>SUMIF('7.  Persistence Report'!$D$156:$D$160,$B259,'7.  Persistence Report'!BC$156:BC$160)</f>
        <v>0</v>
      </c>
      <c r="L260" s="295">
        <f>SUMIF('7.  Persistence Report'!$D$156:$D$160,$B259,'7.  Persistence Report'!BD$156:BD$160)</f>
        <v>0</v>
      </c>
      <c r="M260" s="295">
        <f>SUMIF('7.  Persistence Report'!$D$156:$D$160,$B259,'7.  Persistence Report'!BE$156:BE$160)</f>
        <v>0</v>
      </c>
      <c r="N260" s="295">
        <f>N259</f>
        <v>12</v>
      </c>
      <c r="O260" s="295">
        <v>0</v>
      </c>
      <c r="P260" s="295">
        <f>SUMIF('7.  Persistence Report'!$D$156:$D$160,$B259,'7.  Persistence Report'!R$156:R$160)</f>
        <v>0</v>
      </c>
      <c r="Q260" s="295">
        <f>SUMIF('7.  Persistence Report'!$D$156:$D$160,$B259,'7.  Persistence Report'!S$156:S$160)</f>
        <v>0</v>
      </c>
      <c r="R260" s="295">
        <f>SUMIF('7.  Persistence Report'!$D$156:$D$160,$B259,'7.  Persistence Report'!T$156:T$160)</f>
        <v>0</v>
      </c>
      <c r="S260" s="295">
        <f>SUMIF('7.  Persistence Report'!$D$156:$D$160,$B259,'7.  Persistence Report'!U$156:U$160)</f>
        <v>0</v>
      </c>
      <c r="T260" s="295">
        <f>SUMIF('7.  Persistence Report'!$D$156:$D$160,$B259,'7.  Persistence Report'!V$156:V$160)</f>
        <v>0</v>
      </c>
      <c r="U260" s="295">
        <f>SUMIF('7.  Persistence Report'!$D$156:$D$160,$B259,'7.  Persistence Report'!W$156:W$160)</f>
        <v>0</v>
      </c>
      <c r="V260" s="295">
        <f>SUMIF('7.  Persistence Report'!$D$156:$D$160,$B259,'7.  Persistence Report'!X$156:X$160)</f>
        <v>0</v>
      </c>
      <c r="W260" s="295">
        <f>SUMIF('7.  Persistence Report'!$D$156:$D$160,$B259,'7.  Persistence Report'!Y$156:Y$160)</f>
        <v>0</v>
      </c>
      <c r="X260" s="295">
        <f>SUMIF('7.  Persistence Report'!$D$156:$D$160,$B259,'7.  Persistence Report'!Z$156:Z$160)</f>
        <v>0</v>
      </c>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v>0</v>
      </c>
      <c r="E263" s="295">
        <f>SUMIF('7.  Persistence Report'!$D$145:$D$149,$B263,'7.  Persistence Report'!AW$145:AW$149)</f>
        <v>0</v>
      </c>
      <c r="F263" s="295">
        <f>SUMIF('7.  Persistence Report'!$D$145:$D$149,$B263,'7.  Persistence Report'!AX$145:AX$149)</f>
        <v>0</v>
      </c>
      <c r="G263" s="295">
        <f>SUMIF('7.  Persistence Report'!$D$145:$D$149,$B263,'7.  Persistence Report'!AY$145:AY$149)</f>
        <v>0</v>
      </c>
      <c r="H263" s="295">
        <f>SUMIF('7.  Persistence Report'!$D$145:$D$149,$B263,'7.  Persistence Report'!AZ$145:AZ$149)</f>
        <v>0</v>
      </c>
      <c r="I263" s="295">
        <f>SUMIF('7.  Persistence Report'!$D$145:$D$149,$B263,'7.  Persistence Report'!BA$145:BA$149)</f>
        <v>0</v>
      </c>
      <c r="J263" s="295">
        <f>SUMIF('7.  Persistence Report'!$D$145:$D$149,$B263,'7.  Persistence Report'!BB$145:BB$149)</f>
        <v>0</v>
      </c>
      <c r="K263" s="295">
        <f>SUMIF('7.  Persistence Report'!$D$145:$D$149,$B263,'7.  Persistence Report'!BC$145:BC$149)</f>
        <v>0</v>
      </c>
      <c r="L263" s="295">
        <f>SUMIF('7.  Persistence Report'!$D$145:$D$149,$B263,'7.  Persistence Report'!BD$145:BD$149)</f>
        <v>0</v>
      </c>
      <c r="M263" s="295">
        <f>SUMIF('7.  Persistence Report'!$D$145:$D$149,$B263,'7.  Persistence Report'!BE$145:BE$149)</f>
        <v>0</v>
      </c>
      <c r="N263" s="295">
        <v>12</v>
      </c>
      <c r="O263" s="295">
        <v>0</v>
      </c>
      <c r="P263" s="295">
        <f>SUMIF('7.  Persistence Report'!$D$145:$D$149,$B263,'7.  Persistence Report'!R$145:R$149)</f>
        <v>0</v>
      </c>
      <c r="Q263" s="295">
        <f>SUMIF('7.  Persistence Report'!$D$145:$D$149,$B263,'7.  Persistence Report'!S$145:S$149)</f>
        <v>0</v>
      </c>
      <c r="R263" s="295">
        <f>SUMIF('7.  Persistence Report'!$D$145:$D$149,$B263,'7.  Persistence Report'!T$145:T$149)</f>
        <v>0</v>
      </c>
      <c r="S263" s="295">
        <f>SUMIF('7.  Persistence Report'!$D$145:$D$149,$B263,'7.  Persistence Report'!U$145:U$149)</f>
        <v>0</v>
      </c>
      <c r="T263" s="295">
        <f>SUMIF('7.  Persistence Report'!$D$145:$D$149,$B263,'7.  Persistence Report'!V$145:V$149)</f>
        <v>0</v>
      </c>
      <c r="U263" s="295">
        <f>SUMIF('7.  Persistence Report'!$D$145:$D$149,$B263,'7.  Persistence Report'!W$145:W$149)</f>
        <v>0</v>
      </c>
      <c r="V263" s="295">
        <f>SUMIF('7.  Persistence Report'!$D$145:$D$149,$B263,'7.  Persistence Report'!X$145:X$149)</f>
        <v>0</v>
      </c>
      <c r="W263" s="295">
        <f>SUMIF('7.  Persistence Report'!$D$145:$D$149,$B263,'7.  Persistence Report'!Y$145:Y$149)</f>
        <v>0</v>
      </c>
      <c r="X263" s="295">
        <f>SUMIF('7.  Persistence Report'!$D$145:$D$149,$B263,'7.  Persistence Report'!Z$145:Z$149)</f>
        <v>0</v>
      </c>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v>0</v>
      </c>
      <c r="E264" s="295">
        <f>SUMIF('7.  Persistence Report'!$D$156:$D$160,$B263,'7.  Persistence Report'!AW$156:AW$160)</f>
        <v>0</v>
      </c>
      <c r="F264" s="295">
        <f>SUMIF('7.  Persistence Report'!$D$156:$D$160,$B263,'7.  Persistence Report'!AX$156:AX$160)</f>
        <v>0</v>
      </c>
      <c r="G264" s="295">
        <f>SUMIF('7.  Persistence Report'!$D$156:$D$160,$B263,'7.  Persistence Report'!AY$156:AY$160)</f>
        <v>0</v>
      </c>
      <c r="H264" s="295">
        <f>SUMIF('7.  Persistence Report'!$D$156:$D$160,$B263,'7.  Persistence Report'!AZ$156:AZ$160)</f>
        <v>0</v>
      </c>
      <c r="I264" s="295">
        <f>SUMIF('7.  Persistence Report'!$D$156:$D$160,$B263,'7.  Persistence Report'!BA$156:BA$160)</f>
        <v>0</v>
      </c>
      <c r="J264" s="295">
        <f>SUMIF('7.  Persistence Report'!$D$156:$D$160,$B263,'7.  Persistence Report'!BB$156:BB$160)</f>
        <v>0</v>
      </c>
      <c r="K264" s="295">
        <f>SUMIF('7.  Persistence Report'!$D$156:$D$160,$B263,'7.  Persistence Report'!BC$156:BC$160)</f>
        <v>0</v>
      </c>
      <c r="L264" s="295">
        <f>SUMIF('7.  Persistence Report'!$D$156:$D$160,$B263,'7.  Persistence Report'!BD$156:BD$160)</f>
        <v>0</v>
      </c>
      <c r="M264" s="295">
        <f>SUMIF('7.  Persistence Report'!$D$156:$D$160,$B263,'7.  Persistence Report'!BE$156:BE$160)</f>
        <v>0</v>
      </c>
      <c r="N264" s="295">
        <f>N263</f>
        <v>12</v>
      </c>
      <c r="O264" s="295">
        <v>0</v>
      </c>
      <c r="P264" s="295">
        <f>SUMIF('7.  Persistence Report'!$D$156:$D$160,$B263,'7.  Persistence Report'!R$156:R$160)</f>
        <v>0</v>
      </c>
      <c r="Q264" s="295">
        <f>SUMIF('7.  Persistence Report'!$D$156:$D$160,$B263,'7.  Persistence Report'!S$156:S$160)</f>
        <v>0</v>
      </c>
      <c r="R264" s="295">
        <f>SUMIF('7.  Persistence Report'!$D$156:$D$160,$B263,'7.  Persistence Report'!T$156:T$160)</f>
        <v>0</v>
      </c>
      <c r="S264" s="295">
        <f>SUMIF('7.  Persistence Report'!$D$156:$D$160,$B263,'7.  Persistence Report'!U$156:U$160)</f>
        <v>0</v>
      </c>
      <c r="T264" s="295">
        <f>SUMIF('7.  Persistence Report'!$D$156:$D$160,$B263,'7.  Persistence Report'!V$156:V$160)</f>
        <v>0</v>
      </c>
      <c r="U264" s="295">
        <f>SUMIF('7.  Persistence Report'!$D$156:$D$160,$B263,'7.  Persistence Report'!W$156:W$160)</f>
        <v>0</v>
      </c>
      <c r="V264" s="295">
        <f>SUMIF('7.  Persistence Report'!$D$156:$D$160,$B263,'7.  Persistence Report'!X$156:X$160)</f>
        <v>0</v>
      </c>
      <c r="W264" s="295">
        <f>SUMIF('7.  Persistence Report'!$D$156:$D$160,$B263,'7.  Persistence Report'!Y$156:Y$160)</f>
        <v>0</v>
      </c>
      <c r="X264" s="295">
        <f>SUMIF('7.  Persistence Report'!$D$156:$D$160,$B263,'7.  Persistence Report'!Z$156:Z$160)</f>
        <v>0</v>
      </c>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v>0</v>
      </c>
      <c r="E267" s="295">
        <f>SUMIF('7.  Persistence Report'!$D$145:$D$149,$B267,'7.  Persistence Report'!AW$145:AW$149)</f>
        <v>0</v>
      </c>
      <c r="F267" s="295">
        <f>SUMIF('7.  Persistence Report'!$D$145:$D$149,$B267,'7.  Persistence Report'!AX$145:AX$149)</f>
        <v>0</v>
      </c>
      <c r="G267" s="295">
        <f>SUMIF('7.  Persistence Report'!$D$145:$D$149,$B267,'7.  Persistence Report'!AY$145:AY$149)</f>
        <v>0</v>
      </c>
      <c r="H267" s="295">
        <f>SUMIF('7.  Persistence Report'!$D$145:$D$149,$B267,'7.  Persistence Report'!AZ$145:AZ$149)</f>
        <v>0</v>
      </c>
      <c r="I267" s="295">
        <f>SUMIF('7.  Persistence Report'!$D$145:$D$149,$B267,'7.  Persistence Report'!BA$145:BA$149)</f>
        <v>0</v>
      </c>
      <c r="J267" s="295">
        <f>SUMIF('7.  Persistence Report'!$D$145:$D$149,$B267,'7.  Persistence Report'!BB$145:BB$149)</f>
        <v>0</v>
      </c>
      <c r="K267" s="295">
        <f>SUMIF('7.  Persistence Report'!$D$145:$D$149,$B267,'7.  Persistence Report'!BC$145:BC$149)</f>
        <v>0</v>
      </c>
      <c r="L267" s="295">
        <f>SUMIF('7.  Persistence Report'!$D$145:$D$149,$B267,'7.  Persistence Report'!BD$145:BD$149)</f>
        <v>0</v>
      </c>
      <c r="M267" s="295">
        <f>SUMIF('7.  Persistence Report'!$D$145:$D$149,$B267,'7.  Persistence Report'!BE$145:BE$149)</f>
        <v>0</v>
      </c>
      <c r="N267" s="295">
        <v>0</v>
      </c>
      <c r="O267" s="295">
        <v>0</v>
      </c>
      <c r="P267" s="295">
        <f>SUMIF('7.  Persistence Report'!$D$145:$D$149,$B267,'7.  Persistence Report'!R$145:R$149)</f>
        <v>0</v>
      </c>
      <c r="Q267" s="295">
        <f>SUMIF('7.  Persistence Report'!$D$145:$D$149,$B267,'7.  Persistence Report'!S$145:S$149)</f>
        <v>0</v>
      </c>
      <c r="R267" s="295">
        <f>SUMIF('7.  Persistence Report'!$D$145:$D$149,$B267,'7.  Persistence Report'!T$145:T$149)</f>
        <v>0</v>
      </c>
      <c r="S267" s="295">
        <f>SUMIF('7.  Persistence Report'!$D$145:$D$149,$B267,'7.  Persistence Report'!U$145:U$149)</f>
        <v>0</v>
      </c>
      <c r="T267" s="295">
        <f>SUMIF('7.  Persistence Report'!$D$145:$D$149,$B267,'7.  Persistence Report'!V$145:V$149)</f>
        <v>0</v>
      </c>
      <c r="U267" s="295">
        <f>SUMIF('7.  Persistence Report'!$D$145:$D$149,$B267,'7.  Persistence Report'!W$145:W$149)</f>
        <v>0</v>
      </c>
      <c r="V267" s="295">
        <f>SUMIF('7.  Persistence Report'!$D$145:$D$149,$B267,'7.  Persistence Report'!X$145:X$149)</f>
        <v>0</v>
      </c>
      <c r="W267" s="295">
        <f>SUMIF('7.  Persistence Report'!$D$145:$D$149,$B267,'7.  Persistence Report'!Y$145:Y$149)</f>
        <v>0</v>
      </c>
      <c r="X267" s="295">
        <f>SUMIF('7.  Persistence Report'!$D$145:$D$149,$B267,'7.  Persistence Report'!Z$145:Z$149)</f>
        <v>0</v>
      </c>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v>0</v>
      </c>
      <c r="E268" s="295">
        <f>SUMIF('7.  Persistence Report'!$D$156:$D$160,$B267,'7.  Persistence Report'!AW$156:AW$160)</f>
        <v>0</v>
      </c>
      <c r="F268" s="295">
        <f>SUMIF('7.  Persistence Report'!$D$156:$D$160,$B267,'7.  Persistence Report'!AX$156:AX$160)</f>
        <v>0</v>
      </c>
      <c r="G268" s="295">
        <f>SUMIF('7.  Persistence Report'!$D$156:$D$160,$B267,'7.  Persistence Report'!AY$156:AY$160)</f>
        <v>0</v>
      </c>
      <c r="H268" s="295">
        <f>SUMIF('7.  Persistence Report'!$D$156:$D$160,$B267,'7.  Persistence Report'!AZ$156:AZ$160)</f>
        <v>0</v>
      </c>
      <c r="I268" s="295">
        <f>SUMIF('7.  Persistence Report'!$D$156:$D$160,$B267,'7.  Persistence Report'!BA$156:BA$160)</f>
        <v>0</v>
      </c>
      <c r="J268" s="295">
        <f>SUMIF('7.  Persistence Report'!$D$156:$D$160,$B267,'7.  Persistence Report'!BB$156:BB$160)</f>
        <v>0</v>
      </c>
      <c r="K268" s="295">
        <f>SUMIF('7.  Persistence Report'!$D$156:$D$160,$B267,'7.  Persistence Report'!BC$156:BC$160)</f>
        <v>0</v>
      </c>
      <c r="L268" s="295">
        <f>SUMIF('7.  Persistence Report'!$D$156:$D$160,$B267,'7.  Persistence Report'!BD$156:BD$160)</f>
        <v>0</v>
      </c>
      <c r="M268" s="295">
        <f>SUMIF('7.  Persistence Report'!$D$156:$D$160,$B267,'7.  Persistence Report'!BE$156:BE$160)</f>
        <v>0</v>
      </c>
      <c r="N268" s="295">
        <f>N267</f>
        <v>0</v>
      </c>
      <c r="O268" s="295">
        <v>0</v>
      </c>
      <c r="P268" s="295">
        <f>SUMIF('7.  Persistence Report'!$D$156:$D$160,$B267,'7.  Persistence Report'!R$156:R$160)</f>
        <v>0</v>
      </c>
      <c r="Q268" s="295">
        <f>SUMIF('7.  Persistence Report'!$D$156:$D$160,$B267,'7.  Persistence Report'!S$156:S$160)</f>
        <v>0</v>
      </c>
      <c r="R268" s="295">
        <f>SUMIF('7.  Persistence Report'!$D$156:$D$160,$B267,'7.  Persistence Report'!T$156:T$160)</f>
        <v>0</v>
      </c>
      <c r="S268" s="295">
        <f>SUMIF('7.  Persistence Report'!$D$156:$D$160,$B267,'7.  Persistence Report'!U$156:U$160)</f>
        <v>0</v>
      </c>
      <c r="T268" s="295">
        <f>SUMIF('7.  Persistence Report'!$D$156:$D$160,$B267,'7.  Persistence Report'!V$156:V$160)</f>
        <v>0</v>
      </c>
      <c r="U268" s="295">
        <f>SUMIF('7.  Persistence Report'!$D$156:$D$160,$B267,'7.  Persistence Report'!W$156:W$160)</f>
        <v>0</v>
      </c>
      <c r="V268" s="295">
        <f>SUMIF('7.  Persistence Report'!$D$156:$D$160,$B267,'7.  Persistence Report'!X$156:X$160)</f>
        <v>0</v>
      </c>
      <c r="W268" s="295">
        <f>SUMIF('7.  Persistence Report'!$D$156:$D$160,$B267,'7.  Persistence Report'!Y$156:Y$160)</f>
        <v>0</v>
      </c>
      <c r="X268" s="295">
        <f>SUMIF('7.  Persistence Report'!$D$156:$D$160,$B267,'7.  Persistence Report'!Z$156:Z$160)</f>
        <v>0</v>
      </c>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v>0</v>
      </c>
      <c r="E270" s="295">
        <f>SUMIF('7.  Persistence Report'!$D$145:$D$149,$B270,'7.  Persistence Report'!AW$145:AW$149)</f>
        <v>0</v>
      </c>
      <c r="F270" s="295">
        <f>SUMIF('7.  Persistence Report'!$D$145:$D$149,$B270,'7.  Persistence Report'!AX$145:AX$149)</f>
        <v>0</v>
      </c>
      <c r="G270" s="295">
        <f>SUMIF('7.  Persistence Report'!$D$145:$D$149,$B270,'7.  Persistence Report'!AY$145:AY$149)</f>
        <v>0</v>
      </c>
      <c r="H270" s="295">
        <f>SUMIF('7.  Persistence Report'!$D$145:$D$149,$B270,'7.  Persistence Report'!AZ$145:AZ$149)</f>
        <v>0</v>
      </c>
      <c r="I270" s="295">
        <f>SUMIF('7.  Persistence Report'!$D$145:$D$149,$B270,'7.  Persistence Report'!BA$145:BA$149)</f>
        <v>0</v>
      </c>
      <c r="J270" s="295">
        <f>SUMIF('7.  Persistence Report'!$D$145:$D$149,$B270,'7.  Persistence Report'!BB$145:BB$149)</f>
        <v>0</v>
      </c>
      <c r="K270" s="295">
        <f>SUMIF('7.  Persistence Report'!$D$145:$D$149,$B270,'7.  Persistence Report'!BC$145:BC$149)</f>
        <v>0</v>
      </c>
      <c r="L270" s="295">
        <f>SUMIF('7.  Persistence Report'!$D$145:$D$149,$B270,'7.  Persistence Report'!BD$145:BD$149)</f>
        <v>0</v>
      </c>
      <c r="M270" s="295">
        <f>SUMIF('7.  Persistence Report'!$D$145:$D$149,$B270,'7.  Persistence Report'!BE$145:BE$149)</f>
        <v>0</v>
      </c>
      <c r="N270" s="295">
        <v>0</v>
      </c>
      <c r="O270" s="295">
        <v>0</v>
      </c>
      <c r="P270" s="295">
        <f>SUMIF('7.  Persistence Report'!$D$145:$D$149,$B270,'7.  Persistence Report'!R$145:R$149)</f>
        <v>0</v>
      </c>
      <c r="Q270" s="295">
        <f>SUMIF('7.  Persistence Report'!$D$145:$D$149,$B270,'7.  Persistence Report'!S$145:S$149)</f>
        <v>0</v>
      </c>
      <c r="R270" s="295">
        <f>SUMIF('7.  Persistence Report'!$D$145:$D$149,$B270,'7.  Persistence Report'!T$145:T$149)</f>
        <v>0</v>
      </c>
      <c r="S270" s="295">
        <f>SUMIF('7.  Persistence Report'!$D$145:$D$149,$B270,'7.  Persistence Report'!U$145:U$149)</f>
        <v>0</v>
      </c>
      <c r="T270" s="295">
        <f>SUMIF('7.  Persistence Report'!$D$145:$D$149,$B270,'7.  Persistence Report'!V$145:V$149)</f>
        <v>0</v>
      </c>
      <c r="U270" s="295">
        <f>SUMIF('7.  Persistence Report'!$D$145:$D$149,$B270,'7.  Persistence Report'!W$145:W$149)</f>
        <v>0</v>
      </c>
      <c r="V270" s="295">
        <f>SUMIF('7.  Persistence Report'!$D$145:$D$149,$B270,'7.  Persistence Report'!X$145:X$149)</f>
        <v>0</v>
      </c>
      <c r="W270" s="295">
        <f>SUMIF('7.  Persistence Report'!$D$145:$D$149,$B270,'7.  Persistence Report'!Y$145:Y$149)</f>
        <v>0</v>
      </c>
      <c r="X270" s="295">
        <f>SUMIF('7.  Persistence Report'!$D$145:$D$149,$B270,'7.  Persistence Report'!Z$145:Z$149)</f>
        <v>0</v>
      </c>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v>0</v>
      </c>
      <c r="E271" s="295">
        <f>SUMIF('7.  Persistence Report'!$D$156:$D$160,$B270,'7.  Persistence Report'!AW$156:AW$160)</f>
        <v>0</v>
      </c>
      <c r="F271" s="295">
        <f>SUMIF('7.  Persistence Report'!$D$156:$D$160,$B270,'7.  Persistence Report'!AX$156:AX$160)</f>
        <v>0</v>
      </c>
      <c r="G271" s="295">
        <f>SUMIF('7.  Persistence Report'!$D$156:$D$160,$B270,'7.  Persistence Report'!AY$156:AY$160)</f>
        <v>0</v>
      </c>
      <c r="H271" s="295">
        <f>SUMIF('7.  Persistence Report'!$D$156:$D$160,$B270,'7.  Persistence Report'!AZ$156:AZ$160)</f>
        <v>0</v>
      </c>
      <c r="I271" s="295">
        <f>SUMIF('7.  Persistence Report'!$D$156:$D$160,$B270,'7.  Persistence Report'!BA$156:BA$160)</f>
        <v>0</v>
      </c>
      <c r="J271" s="295">
        <f>SUMIF('7.  Persistence Report'!$D$156:$D$160,$B270,'7.  Persistence Report'!BB$156:BB$160)</f>
        <v>0</v>
      </c>
      <c r="K271" s="295">
        <f>SUMIF('7.  Persistence Report'!$D$156:$D$160,$B270,'7.  Persistence Report'!BC$156:BC$160)</f>
        <v>0</v>
      </c>
      <c r="L271" s="295">
        <f>SUMIF('7.  Persistence Report'!$D$156:$D$160,$B270,'7.  Persistence Report'!BD$156:BD$160)</f>
        <v>0</v>
      </c>
      <c r="M271" s="295">
        <f>SUMIF('7.  Persistence Report'!$D$156:$D$160,$B270,'7.  Persistence Report'!BE$156:BE$160)</f>
        <v>0</v>
      </c>
      <c r="N271" s="295">
        <f>N270</f>
        <v>0</v>
      </c>
      <c r="O271" s="295">
        <v>0</v>
      </c>
      <c r="P271" s="295">
        <f>SUMIF('7.  Persistence Report'!$D$156:$D$160,$B270,'7.  Persistence Report'!R$156:R$160)</f>
        <v>0</v>
      </c>
      <c r="Q271" s="295">
        <f>SUMIF('7.  Persistence Report'!$D$156:$D$160,$B270,'7.  Persistence Report'!S$156:S$160)</f>
        <v>0</v>
      </c>
      <c r="R271" s="295">
        <f>SUMIF('7.  Persistence Report'!$D$156:$D$160,$B270,'7.  Persistence Report'!T$156:T$160)</f>
        <v>0</v>
      </c>
      <c r="S271" s="295">
        <f>SUMIF('7.  Persistence Report'!$D$156:$D$160,$B270,'7.  Persistence Report'!U$156:U$160)</f>
        <v>0</v>
      </c>
      <c r="T271" s="295">
        <f>SUMIF('7.  Persistence Report'!$D$156:$D$160,$B270,'7.  Persistence Report'!V$156:V$160)</f>
        <v>0</v>
      </c>
      <c r="U271" s="295">
        <f>SUMIF('7.  Persistence Report'!$D$156:$D$160,$B270,'7.  Persistence Report'!W$156:W$160)</f>
        <v>0</v>
      </c>
      <c r="V271" s="295">
        <f>SUMIF('7.  Persistence Report'!$D$156:$D$160,$B270,'7.  Persistence Report'!X$156:X$160)</f>
        <v>0</v>
      </c>
      <c r="W271" s="295">
        <f>SUMIF('7.  Persistence Report'!$D$156:$D$160,$B270,'7.  Persistence Report'!Y$156:Y$160)</f>
        <v>0</v>
      </c>
      <c r="X271" s="295">
        <f>SUMIF('7.  Persistence Report'!$D$156:$D$160,$B270,'7.  Persistence Report'!Z$156:Z$160)</f>
        <v>0</v>
      </c>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v>0</v>
      </c>
      <c r="E274" s="295">
        <f>SUMIF('7.  Persistence Report'!$D$145:$D$149,$B274,'7.  Persistence Report'!AW$145:AW$149)</f>
        <v>0</v>
      </c>
      <c r="F274" s="295">
        <f>SUMIF('7.  Persistence Report'!$D$145:$D$149,$B274,'7.  Persistence Report'!AX$145:AX$149)</f>
        <v>0</v>
      </c>
      <c r="G274" s="295">
        <f>SUMIF('7.  Persistence Report'!$D$145:$D$149,$B274,'7.  Persistence Report'!AY$145:AY$149)</f>
        <v>0</v>
      </c>
      <c r="H274" s="295">
        <f>SUMIF('7.  Persistence Report'!$D$145:$D$149,$B274,'7.  Persistence Report'!AZ$145:AZ$149)</f>
        <v>0</v>
      </c>
      <c r="I274" s="295">
        <f>SUMIF('7.  Persistence Report'!$D$145:$D$149,$B274,'7.  Persistence Report'!BA$145:BA$149)</f>
        <v>0</v>
      </c>
      <c r="J274" s="295">
        <f>SUMIF('7.  Persistence Report'!$D$145:$D$149,$B274,'7.  Persistence Report'!BB$145:BB$149)</f>
        <v>0</v>
      </c>
      <c r="K274" s="295">
        <f>SUMIF('7.  Persistence Report'!$D$145:$D$149,$B274,'7.  Persistence Report'!BC$145:BC$149)</f>
        <v>0</v>
      </c>
      <c r="L274" s="295">
        <f>SUMIF('7.  Persistence Report'!$D$145:$D$149,$B274,'7.  Persistence Report'!BD$145:BD$149)</f>
        <v>0</v>
      </c>
      <c r="M274" s="295">
        <f>SUMIF('7.  Persistence Report'!$D$145:$D$149,$B274,'7.  Persistence Report'!BE$145:BE$149)</f>
        <v>0</v>
      </c>
      <c r="N274" s="295">
        <v>12</v>
      </c>
      <c r="O274" s="295">
        <v>0</v>
      </c>
      <c r="P274" s="295">
        <f>SUMIF('7.  Persistence Report'!$D$145:$D$149,$B274,'7.  Persistence Report'!R$145:R$149)</f>
        <v>0</v>
      </c>
      <c r="Q274" s="295">
        <f>SUMIF('7.  Persistence Report'!$D$145:$D$149,$B274,'7.  Persistence Report'!S$145:S$149)</f>
        <v>0</v>
      </c>
      <c r="R274" s="295">
        <f>SUMIF('7.  Persistence Report'!$D$145:$D$149,$B274,'7.  Persistence Report'!T$145:T$149)</f>
        <v>0</v>
      </c>
      <c r="S274" s="295">
        <f>SUMIF('7.  Persistence Report'!$D$145:$D$149,$B274,'7.  Persistence Report'!U$145:U$149)</f>
        <v>0</v>
      </c>
      <c r="T274" s="295">
        <f>SUMIF('7.  Persistence Report'!$D$145:$D$149,$B274,'7.  Persistence Report'!V$145:V$149)</f>
        <v>0</v>
      </c>
      <c r="U274" s="295">
        <f>SUMIF('7.  Persistence Report'!$D$145:$D$149,$B274,'7.  Persistence Report'!W$145:W$149)</f>
        <v>0</v>
      </c>
      <c r="V274" s="295">
        <f>SUMIF('7.  Persistence Report'!$D$145:$D$149,$B274,'7.  Persistence Report'!X$145:X$149)</f>
        <v>0</v>
      </c>
      <c r="W274" s="295">
        <f>SUMIF('7.  Persistence Report'!$D$145:$D$149,$B274,'7.  Persistence Report'!Y$145:Y$149)</f>
        <v>0</v>
      </c>
      <c r="X274" s="295">
        <f>SUMIF('7.  Persistence Report'!$D$145:$D$149,$B274,'7.  Persistence Report'!Z$145:Z$149)</f>
        <v>0</v>
      </c>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v>0</v>
      </c>
      <c r="E275" s="295">
        <f>SUMIF('7.  Persistence Report'!$D$156:$D$160,$B274,'7.  Persistence Report'!AW$156:AW$160)</f>
        <v>0</v>
      </c>
      <c r="F275" s="295">
        <f>SUMIF('7.  Persistence Report'!$D$156:$D$160,$B274,'7.  Persistence Report'!AX$156:AX$160)</f>
        <v>0</v>
      </c>
      <c r="G275" s="295">
        <f>SUMIF('7.  Persistence Report'!$D$156:$D$160,$B274,'7.  Persistence Report'!AY$156:AY$160)</f>
        <v>0</v>
      </c>
      <c r="H275" s="295">
        <f>SUMIF('7.  Persistence Report'!$D$156:$D$160,$B274,'7.  Persistence Report'!AZ$156:AZ$160)</f>
        <v>0</v>
      </c>
      <c r="I275" s="295">
        <f>SUMIF('7.  Persistence Report'!$D$156:$D$160,$B274,'7.  Persistence Report'!BA$156:BA$160)</f>
        <v>0</v>
      </c>
      <c r="J275" s="295">
        <f>SUMIF('7.  Persistence Report'!$D$156:$D$160,$B274,'7.  Persistence Report'!BB$156:BB$160)</f>
        <v>0</v>
      </c>
      <c r="K275" s="295">
        <f>SUMIF('7.  Persistence Report'!$D$156:$D$160,$B274,'7.  Persistence Report'!BC$156:BC$160)</f>
        <v>0</v>
      </c>
      <c r="L275" s="295">
        <f>SUMIF('7.  Persistence Report'!$D$156:$D$160,$B274,'7.  Persistence Report'!BD$156:BD$160)</f>
        <v>0</v>
      </c>
      <c r="M275" s="295">
        <f>SUMIF('7.  Persistence Report'!$D$156:$D$160,$B274,'7.  Persistence Report'!BE$156:BE$160)</f>
        <v>0</v>
      </c>
      <c r="N275" s="295">
        <f>N274</f>
        <v>12</v>
      </c>
      <c r="O275" s="295">
        <v>0</v>
      </c>
      <c r="P275" s="295">
        <f>SUMIF('7.  Persistence Report'!$D$156:$D$160,$B274,'7.  Persistence Report'!R$156:R$160)</f>
        <v>0</v>
      </c>
      <c r="Q275" s="295">
        <f>SUMIF('7.  Persistence Report'!$D$156:$D$160,$B274,'7.  Persistence Report'!S$156:S$160)</f>
        <v>0</v>
      </c>
      <c r="R275" s="295">
        <f>SUMIF('7.  Persistence Report'!$D$156:$D$160,$B274,'7.  Persistence Report'!T$156:T$160)</f>
        <v>0</v>
      </c>
      <c r="S275" s="295">
        <f>SUMIF('7.  Persistence Report'!$D$156:$D$160,$B274,'7.  Persistence Report'!U$156:U$160)</f>
        <v>0</v>
      </c>
      <c r="T275" s="295">
        <f>SUMIF('7.  Persistence Report'!$D$156:$D$160,$B274,'7.  Persistence Report'!V$156:V$160)</f>
        <v>0</v>
      </c>
      <c r="U275" s="295">
        <f>SUMIF('7.  Persistence Report'!$D$156:$D$160,$B274,'7.  Persistence Report'!W$156:W$160)</f>
        <v>0</v>
      </c>
      <c r="V275" s="295">
        <f>SUMIF('7.  Persistence Report'!$D$156:$D$160,$B274,'7.  Persistence Report'!X$156:X$160)</f>
        <v>0</v>
      </c>
      <c r="W275" s="295">
        <f>SUMIF('7.  Persistence Report'!$D$156:$D$160,$B274,'7.  Persistence Report'!Y$156:Y$160)</f>
        <v>0</v>
      </c>
      <c r="X275" s="295">
        <f>SUMIF('7.  Persistence Report'!$D$156:$D$160,$B274,'7.  Persistence Report'!Z$156:Z$160)</f>
        <v>0</v>
      </c>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outlineLevel="1">
      <c r="A277" s="522">
        <v>18</v>
      </c>
      <c r="B277" s="520" t="s">
        <v>926</v>
      </c>
      <c r="C277" s="291" t="s">
        <v>25</v>
      </c>
      <c r="D277" s="295">
        <v>708</v>
      </c>
      <c r="E277" s="295">
        <f>SUMIF('7.  Persistence Report'!$D$145:$D$149,$B277,'7.  Persistence Report'!AW$145:AW$149)</f>
        <v>708</v>
      </c>
      <c r="F277" s="295">
        <f>SUMIF('7.  Persistence Report'!$D$145:$D$149,$B277,'7.  Persistence Report'!AX$145:AX$149)</f>
        <v>708</v>
      </c>
      <c r="G277" s="295">
        <f>SUMIF('7.  Persistence Report'!$D$145:$D$149,$B277,'7.  Persistence Report'!AY$145:AY$149)</f>
        <v>708</v>
      </c>
      <c r="H277" s="295">
        <f>SUMIF('7.  Persistence Report'!$D$145:$D$149,$B277,'7.  Persistence Report'!AZ$145:AZ$149)</f>
        <v>708</v>
      </c>
      <c r="I277" s="295">
        <f>SUMIF('7.  Persistence Report'!$D$145:$D$149,$B277,'7.  Persistence Report'!BA$145:BA$149)</f>
        <v>708</v>
      </c>
      <c r="J277" s="295">
        <f>SUMIF('7.  Persistence Report'!$D$145:$D$149,$B277,'7.  Persistence Report'!BB$145:BB$149)</f>
        <v>708</v>
      </c>
      <c r="K277" s="295">
        <f>SUMIF('7.  Persistence Report'!$D$145:$D$149,$B277,'7.  Persistence Report'!BC$145:BC$149)</f>
        <v>708</v>
      </c>
      <c r="L277" s="295">
        <f>SUMIF('7.  Persistence Report'!$D$145:$D$149,$B277,'7.  Persistence Report'!BD$145:BD$149)</f>
        <v>708</v>
      </c>
      <c r="M277" s="295">
        <f>SUMIF('7.  Persistence Report'!$D$145:$D$149,$B277,'7.  Persistence Report'!BE$145:BE$149)</f>
        <v>708</v>
      </c>
      <c r="N277" s="295">
        <v>12</v>
      </c>
      <c r="O277" s="295">
        <v>0</v>
      </c>
      <c r="P277" s="295">
        <f>SUMIF('7.  Persistence Report'!$D$145:$D$149,$B277,'7.  Persistence Report'!R$145:R$149)</f>
        <v>0</v>
      </c>
      <c r="Q277" s="295">
        <f>SUMIF('7.  Persistence Report'!$D$145:$D$149,$B277,'7.  Persistence Report'!S$145:S$149)</f>
        <v>0</v>
      </c>
      <c r="R277" s="295">
        <f>SUMIF('7.  Persistence Report'!$D$145:$D$149,$B277,'7.  Persistence Report'!T$145:T$149)</f>
        <v>0</v>
      </c>
      <c r="S277" s="295">
        <f>SUMIF('7.  Persistence Report'!$D$145:$D$149,$B277,'7.  Persistence Report'!U$145:U$149)</f>
        <v>0</v>
      </c>
      <c r="T277" s="295">
        <f>SUMIF('7.  Persistence Report'!$D$145:$D$149,$B277,'7.  Persistence Report'!V$145:V$149)</f>
        <v>0</v>
      </c>
      <c r="U277" s="295">
        <f>SUMIF('7.  Persistence Report'!$D$145:$D$149,$B277,'7.  Persistence Report'!W$145:W$149)</f>
        <v>0</v>
      </c>
      <c r="V277" s="295">
        <f>SUMIF('7.  Persistence Report'!$D$145:$D$149,$B277,'7.  Persistence Report'!X$145:X$149)</f>
        <v>0</v>
      </c>
      <c r="W277" s="295">
        <f>SUMIF('7.  Persistence Report'!$D$145:$D$149,$B277,'7.  Persistence Report'!Y$145:Y$149)</f>
        <v>0</v>
      </c>
      <c r="X277" s="295">
        <f>SUMIF('7.  Persistence Report'!$D$145:$D$149,$B277,'7.  Persistence Report'!Z$145:Z$149)</f>
        <v>0</v>
      </c>
      <c r="Y277" s="426"/>
      <c r="Z277" s="410"/>
      <c r="AA277" s="410">
        <v>1</v>
      </c>
      <c r="AB277" s="410"/>
      <c r="AC277" s="410"/>
      <c r="AD277" s="410"/>
      <c r="AE277" s="410"/>
      <c r="AF277" s="415"/>
      <c r="AG277" s="415"/>
      <c r="AH277" s="415"/>
      <c r="AI277" s="415"/>
      <c r="AJ277" s="415"/>
      <c r="AK277" s="415"/>
      <c r="AL277" s="415"/>
      <c r="AM277" s="296">
        <f>SUM(Y277:AL277)</f>
        <v>1</v>
      </c>
    </row>
    <row r="278" spans="1:39" outlineLevel="1">
      <c r="B278" s="294" t="s">
        <v>289</v>
      </c>
      <c r="C278" s="291" t="s">
        <v>163</v>
      </c>
      <c r="D278" s="295">
        <v>0</v>
      </c>
      <c r="E278" s="295">
        <f>SUMIF('7.  Persistence Report'!$D$156:$D$160,$B277,'7.  Persistence Report'!AW$156:AW$160)</f>
        <v>0</v>
      </c>
      <c r="F278" s="295">
        <f>SUMIF('7.  Persistence Report'!$D$156:$D$160,$B277,'7.  Persistence Report'!AX$156:AX$160)</f>
        <v>0</v>
      </c>
      <c r="G278" s="295">
        <f>SUMIF('7.  Persistence Report'!$D$156:$D$160,$B277,'7.  Persistence Report'!AY$156:AY$160)</f>
        <v>0</v>
      </c>
      <c r="H278" s="295">
        <f>SUMIF('7.  Persistence Report'!$D$156:$D$160,$B277,'7.  Persistence Report'!AZ$156:AZ$160)</f>
        <v>0</v>
      </c>
      <c r="I278" s="295">
        <f>SUMIF('7.  Persistence Report'!$D$156:$D$160,$B277,'7.  Persistence Report'!BA$156:BA$160)</f>
        <v>0</v>
      </c>
      <c r="J278" s="295">
        <f>SUMIF('7.  Persistence Report'!$D$156:$D$160,$B277,'7.  Persistence Report'!BB$156:BB$160)</f>
        <v>0</v>
      </c>
      <c r="K278" s="295">
        <f>SUMIF('7.  Persistence Report'!$D$156:$D$160,$B277,'7.  Persistence Report'!BC$156:BC$160)</f>
        <v>0</v>
      </c>
      <c r="L278" s="295">
        <f>SUMIF('7.  Persistence Report'!$D$156:$D$160,$B277,'7.  Persistence Report'!BD$156:BD$160)</f>
        <v>0</v>
      </c>
      <c r="M278" s="295">
        <f>SUMIF('7.  Persistence Report'!$D$156:$D$160,$B277,'7.  Persistence Report'!BE$156:BE$160)</f>
        <v>0</v>
      </c>
      <c r="N278" s="295">
        <f>N277</f>
        <v>12</v>
      </c>
      <c r="O278" s="295">
        <v>0</v>
      </c>
      <c r="P278" s="295">
        <f>SUMIF('7.  Persistence Report'!$D$156:$D$160,$B277,'7.  Persistence Report'!R$156:R$160)</f>
        <v>0</v>
      </c>
      <c r="Q278" s="295">
        <f>SUMIF('7.  Persistence Report'!$D$156:$D$160,$B277,'7.  Persistence Report'!S$156:S$160)</f>
        <v>0</v>
      </c>
      <c r="R278" s="295">
        <f>SUMIF('7.  Persistence Report'!$D$156:$D$160,$B277,'7.  Persistence Report'!T$156:T$160)</f>
        <v>0</v>
      </c>
      <c r="S278" s="295">
        <f>SUMIF('7.  Persistence Report'!$D$156:$D$160,$B277,'7.  Persistence Report'!U$156:U$160)</f>
        <v>0</v>
      </c>
      <c r="T278" s="295">
        <f>SUMIF('7.  Persistence Report'!$D$156:$D$160,$B277,'7.  Persistence Report'!V$156:V$160)</f>
        <v>0</v>
      </c>
      <c r="U278" s="295">
        <f>SUMIF('7.  Persistence Report'!$D$156:$D$160,$B277,'7.  Persistence Report'!W$156:W$160)</f>
        <v>0</v>
      </c>
      <c r="V278" s="295">
        <f>SUMIF('7.  Persistence Report'!$D$156:$D$160,$B277,'7.  Persistence Report'!X$156:X$160)</f>
        <v>0</v>
      </c>
      <c r="W278" s="295">
        <f>SUMIF('7.  Persistence Report'!$D$156:$D$160,$B277,'7.  Persistence Report'!Y$156:Y$160)</f>
        <v>0</v>
      </c>
      <c r="X278" s="295">
        <f>SUMIF('7.  Persistence Report'!$D$156:$D$160,$B277,'7.  Persistence Report'!Z$156:Z$160)</f>
        <v>0</v>
      </c>
      <c r="Y278" s="411">
        <f>Y277</f>
        <v>0</v>
      </c>
      <c r="Z278" s="411">
        <f t="shared" ref="Z278:AL278" si="745">Z277</f>
        <v>0</v>
      </c>
      <c r="AA278" s="411">
        <f t="shared" si="745"/>
        <v>1</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v>0</v>
      </c>
      <c r="E280" s="295">
        <f>SUMIF('7.  Persistence Report'!$D$145:$D$149,$B280,'7.  Persistence Report'!AW$145:AW$149)</f>
        <v>0</v>
      </c>
      <c r="F280" s="295">
        <f>SUMIF('7.  Persistence Report'!$D$145:$D$149,$B280,'7.  Persistence Report'!AX$145:AX$149)</f>
        <v>0</v>
      </c>
      <c r="G280" s="295">
        <f>SUMIF('7.  Persistence Report'!$D$145:$D$149,$B280,'7.  Persistence Report'!AY$145:AY$149)</f>
        <v>0</v>
      </c>
      <c r="H280" s="295">
        <f>SUMIF('7.  Persistence Report'!$D$145:$D$149,$B280,'7.  Persistence Report'!AZ$145:AZ$149)</f>
        <v>0</v>
      </c>
      <c r="I280" s="295">
        <f>SUMIF('7.  Persistence Report'!$D$145:$D$149,$B280,'7.  Persistence Report'!BA$145:BA$149)</f>
        <v>0</v>
      </c>
      <c r="J280" s="295">
        <f>SUMIF('7.  Persistence Report'!$D$145:$D$149,$B280,'7.  Persistence Report'!BB$145:BB$149)</f>
        <v>0</v>
      </c>
      <c r="K280" s="295">
        <f>SUMIF('7.  Persistence Report'!$D$145:$D$149,$B280,'7.  Persistence Report'!BC$145:BC$149)</f>
        <v>0</v>
      </c>
      <c r="L280" s="295">
        <f>SUMIF('7.  Persistence Report'!$D$145:$D$149,$B280,'7.  Persistence Report'!BD$145:BD$149)</f>
        <v>0</v>
      </c>
      <c r="M280" s="295">
        <f>SUMIF('7.  Persistence Report'!$D$145:$D$149,$B280,'7.  Persistence Report'!BE$145:BE$149)</f>
        <v>0</v>
      </c>
      <c r="N280" s="295">
        <v>12</v>
      </c>
      <c r="O280" s="295">
        <v>0</v>
      </c>
      <c r="P280" s="295">
        <f>SUMIF('7.  Persistence Report'!$D$145:$D$149,$B280,'7.  Persistence Report'!R$145:R$149)</f>
        <v>0</v>
      </c>
      <c r="Q280" s="295">
        <f>SUMIF('7.  Persistence Report'!$D$145:$D$149,$B280,'7.  Persistence Report'!S$145:S$149)</f>
        <v>0</v>
      </c>
      <c r="R280" s="295">
        <f>SUMIF('7.  Persistence Report'!$D$145:$D$149,$B280,'7.  Persistence Report'!T$145:T$149)</f>
        <v>0</v>
      </c>
      <c r="S280" s="295">
        <f>SUMIF('7.  Persistence Report'!$D$145:$D$149,$B280,'7.  Persistence Report'!U$145:U$149)</f>
        <v>0</v>
      </c>
      <c r="T280" s="295">
        <f>SUMIF('7.  Persistence Report'!$D$145:$D$149,$B280,'7.  Persistence Report'!V$145:V$149)</f>
        <v>0</v>
      </c>
      <c r="U280" s="295">
        <f>SUMIF('7.  Persistence Report'!$D$145:$D$149,$B280,'7.  Persistence Report'!W$145:W$149)</f>
        <v>0</v>
      </c>
      <c r="V280" s="295">
        <f>SUMIF('7.  Persistence Report'!$D$145:$D$149,$B280,'7.  Persistence Report'!X$145:X$149)</f>
        <v>0</v>
      </c>
      <c r="W280" s="295">
        <f>SUMIF('7.  Persistence Report'!$D$145:$D$149,$B280,'7.  Persistence Report'!Y$145:Y$149)</f>
        <v>0</v>
      </c>
      <c r="X280" s="295">
        <f>SUMIF('7.  Persistence Report'!$D$145:$D$149,$B280,'7.  Persistence Report'!Z$145:Z$149)</f>
        <v>0</v>
      </c>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v>0</v>
      </c>
      <c r="E281" s="295">
        <f>SUMIF('7.  Persistence Report'!$D$156:$D$160,$B280,'7.  Persistence Report'!AW$156:AW$160)</f>
        <v>0</v>
      </c>
      <c r="F281" s="295">
        <f>SUMIF('7.  Persistence Report'!$D$156:$D$160,$B280,'7.  Persistence Report'!AX$156:AX$160)</f>
        <v>0</v>
      </c>
      <c r="G281" s="295">
        <f>SUMIF('7.  Persistence Report'!$D$156:$D$160,$B280,'7.  Persistence Report'!AY$156:AY$160)</f>
        <v>0</v>
      </c>
      <c r="H281" s="295">
        <f>SUMIF('7.  Persistence Report'!$D$156:$D$160,$B280,'7.  Persistence Report'!AZ$156:AZ$160)</f>
        <v>0</v>
      </c>
      <c r="I281" s="295">
        <f>SUMIF('7.  Persistence Report'!$D$156:$D$160,$B280,'7.  Persistence Report'!BA$156:BA$160)</f>
        <v>0</v>
      </c>
      <c r="J281" s="295">
        <f>SUMIF('7.  Persistence Report'!$D$156:$D$160,$B280,'7.  Persistence Report'!BB$156:BB$160)</f>
        <v>0</v>
      </c>
      <c r="K281" s="295">
        <f>SUMIF('7.  Persistence Report'!$D$156:$D$160,$B280,'7.  Persistence Report'!BC$156:BC$160)</f>
        <v>0</v>
      </c>
      <c r="L281" s="295">
        <f>SUMIF('7.  Persistence Report'!$D$156:$D$160,$B280,'7.  Persistence Report'!BD$156:BD$160)</f>
        <v>0</v>
      </c>
      <c r="M281" s="295">
        <f>SUMIF('7.  Persistence Report'!$D$156:$D$160,$B280,'7.  Persistence Report'!BE$156:BE$160)</f>
        <v>0</v>
      </c>
      <c r="N281" s="295">
        <f>N280</f>
        <v>12</v>
      </c>
      <c r="O281" s="295">
        <v>0</v>
      </c>
      <c r="P281" s="295">
        <f>SUMIF('7.  Persistence Report'!$D$156:$D$160,$B280,'7.  Persistence Report'!R$156:R$160)</f>
        <v>0</v>
      </c>
      <c r="Q281" s="295">
        <f>SUMIF('7.  Persistence Report'!$D$156:$D$160,$B280,'7.  Persistence Report'!S$156:S$160)</f>
        <v>0</v>
      </c>
      <c r="R281" s="295">
        <f>SUMIF('7.  Persistence Report'!$D$156:$D$160,$B280,'7.  Persistence Report'!T$156:T$160)</f>
        <v>0</v>
      </c>
      <c r="S281" s="295">
        <f>SUMIF('7.  Persistence Report'!$D$156:$D$160,$B280,'7.  Persistence Report'!U$156:U$160)</f>
        <v>0</v>
      </c>
      <c r="T281" s="295">
        <f>SUMIF('7.  Persistence Report'!$D$156:$D$160,$B280,'7.  Persistence Report'!V$156:V$160)</f>
        <v>0</v>
      </c>
      <c r="U281" s="295">
        <f>SUMIF('7.  Persistence Report'!$D$156:$D$160,$B280,'7.  Persistence Report'!W$156:W$160)</f>
        <v>0</v>
      </c>
      <c r="V281" s="295">
        <f>SUMIF('7.  Persistence Report'!$D$156:$D$160,$B280,'7.  Persistence Report'!X$156:X$160)</f>
        <v>0</v>
      </c>
      <c r="W281" s="295">
        <f>SUMIF('7.  Persistence Report'!$D$156:$D$160,$B280,'7.  Persistence Report'!Y$156:Y$160)</f>
        <v>0</v>
      </c>
      <c r="X281" s="295">
        <f>SUMIF('7.  Persistence Report'!$D$156:$D$160,$B280,'7.  Persistence Report'!Z$156:Z$160)</f>
        <v>0</v>
      </c>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v>0</v>
      </c>
      <c r="E283" s="295">
        <f>SUMIF('7.  Persistence Report'!$D$145:$D$149,$B283,'7.  Persistence Report'!AW$145:AW$149)</f>
        <v>0</v>
      </c>
      <c r="F283" s="295">
        <f>SUMIF('7.  Persistence Report'!$D$145:$D$149,$B283,'7.  Persistence Report'!AX$145:AX$149)</f>
        <v>0</v>
      </c>
      <c r="G283" s="295">
        <f>SUMIF('7.  Persistence Report'!$D$145:$D$149,$B283,'7.  Persistence Report'!AY$145:AY$149)</f>
        <v>0</v>
      </c>
      <c r="H283" s="295">
        <f>SUMIF('7.  Persistence Report'!$D$145:$D$149,$B283,'7.  Persistence Report'!AZ$145:AZ$149)</f>
        <v>0</v>
      </c>
      <c r="I283" s="295">
        <f>SUMIF('7.  Persistence Report'!$D$145:$D$149,$B283,'7.  Persistence Report'!BA$145:BA$149)</f>
        <v>0</v>
      </c>
      <c r="J283" s="295">
        <f>SUMIF('7.  Persistence Report'!$D$145:$D$149,$B283,'7.  Persistence Report'!BB$145:BB$149)</f>
        <v>0</v>
      </c>
      <c r="K283" s="295">
        <f>SUMIF('7.  Persistence Report'!$D$145:$D$149,$B283,'7.  Persistence Report'!BC$145:BC$149)</f>
        <v>0</v>
      </c>
      <c r="L283" s="295">
        <f>SUMIF('7.  Persistence Report'!$D$145:$D$149,$B283,'7.  Persistence Report'!BD$145:BD$149)</f>
        <v>0</v>
      </c>
      <c r="M283" s="295">
        <f>SUMIF('7.  Persistence Report'!$D$145:$D$149,$B283,'7.  Persistence Report'!BE$145:BE$149)</f>
        <v>0</v>
      </c>
      <c r="N283" s="295">
        <v>12</v>
      </c>
      <c r="O283" s="295">
        <v>0</v>
      </c>
      <c r="P283" s="295">
        <f>SUMIF('7.  Persistence Report'!$D$145:$D$149,$B283,'7.  Persistence Report'!R$145:R$149)</f>
        <v>0</v>
      </c>
      <c r="Q283" s="295">
        <f>SUMIF('7.  Persistence Report'!$D$145:$D$149,$B283,'7.  Persistence Report'!S$145:S$149)</f>
        <v>0</v>
      </c>
      <c r="R283" s="295">
        <f>SUMIF('7.  Persistence Report'!$D$145:$D$149,$B283,'7.  Persistence Report'!T$145:T$149)</f>
        <v>0</v>
      </c>
      <c r="S283" s="295">
        <f>SUMIF('7.  Persistence Report'!$D$145:$D$149,$B283,'7.  Persistence Report'!U$145:U$149)</f>
        <v>0</v>
      </c>
      <c r="T283" s="295">
        <f>SUMIF('7.  Persistence Report'!$D$145:$D$149,$B283,'7.  Persistence Report'!V$145:V$149)</f>
        <v>0</v>
      </c>
      <c r="U283" s="295">
        <f>SUMIF('7.  Persistence Report'!$D$145:$D$149,$B283,'7.  Persistence Report'!W$145:W$149)</f>
        <v>0</v>
      </c>
      <c r="V283" s="295">
        <f>SUMIF('7.  Persistence Report'!$D$145:$D$149,$B283,'7.  Persistence Report'!X$145:X$149)</f>
        <v>0</v>
      </c>
      <c r="W283" s="295">
        <f>SUMIF('7.  Persistence Report'!$D$145:$D$149,$B283,'7.  Persistence Report'!Y$145:Y$149)</f>
        <v>0</v>
      </c>
      <c r="X283" s="295">
        <f>SUMIF('7.  Persistence Report'!$D$145:$D$149,$B283,'7.  Persistence Report'!Z$145:Z$149)</f>
        <v>0</v>
      </c>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v>0</v>
      </c>
      <c r="E284" s="295">
        <f>SUMIF('7.  Persistence Report'!$D$156:$D$160,$B283,'7.  Persistence Report'!AW$156:AW$160)</f>
        <v>0</v>
      </c>
      <c r="F284" s="295">
        <f>SUMIF('7.  Persistence Report'!$D$156:$D$160,$B283,'7.  Persistence Report'!AX$156:AX$160)</f>
        <v>0</v>
      </c>
      <c r="G284" s="295">
        <f>SUMIF('7.  Persistence Report'!$D$156:$D$160,$B283,'7.  Persistence Report'!AY$156:AY$160)</f>
        <v>0</v>
      </c>
      <c r="H284" s="295">
        <f>SUMIF('7.  Persistence Report'!$D$156:$D$160,$B283,'7.  Persistence Report'!AZ$156:AZ$160)</f>
        <v>0</v>
      </c>
      <c r="I284" s="295">
        <f>SUMIF('7.  Persistence Report'!$D$156:$D$160,$B283,'7.  Persistence Report'!BA$156:BA$160)</f>
        <v>0</v>
      </c>
      <c r="J284" s="295">
        <f>SUMIF('7.  Persistence Report'!$D$156:$D$160,$B283,'7.  Persistence Report'!BB$156:BB$160)</f>
        <v>0</v>
      </c>
      <c r="K284" s="295">
        <f>SUMIF('7.  Persistence Report'!$D$156:$D$160,$B283,'7.  Persistence Report'!BC$156:BC$160)</f>
        <v>0</v>
      </c>
      <c r="L284" s="295">
        <f>SUMIF('7.  Persistence Report'!$D$156:$D$160,$B283,'7.  Persistence Report'!BD$156:BD$160)</f>
        <v>0</v>
      </c>
      <c r="M284" s="295">
        <f>SUMIF('7.  Persistence Report'!$D$156:$D$160,$B283,'7.  Persistence Report'!BE$156:BE$160)</f>
        <v>0</v>
      </c>
      <c r="N284" s="295">
        <f>N283</f>
        <v>12</v>
      </c>
      <c r="O284" s="295">
        <v>0</v>
      </c>
      <c r="P284" s="295">
        <f>SUMIF('7.  Persistence Report'!$D$156:$D$160,$B283,'7.  Persistence Report'!R$156:R$160)</f>
        <v>0</v>
      </c>
      <c r="Q284" s="295">
        <f>SUMIF('7.  Persistence Report'!$D$156:$D$160,$B283,'7.  Persistence Report'!S$156:S$160)</f>
        <v>0</v>
      </c>
      <c r="R284" s="295">
        <f>SUMIF('7.  Persistence Report'!$D$156:$D$160,$B283,'7.  Persistence Report'!T$156:T$160)</f>
        <v>0</v>
      </c>
      <c r="S284" s="295">
        <f>SUMIF('7.  Persistence Report'!$D$156:$D$160,$B283,'7.  Persistence Report'!U$156:U$160)</f>
        <v>0</v>
      </c>
      <c r="T284" s="295">
        <f>SUMIF('7.  Persistence Report'!$D$156:$D$160,$B283,'7.  Persistence Report'!V$156:V$160)</f>
        <v>0</v>
      </c>
      <c r="U284" s="295">
        <f>SUMIF('7.  Persistence Report'!$D$156:$D$160,$B283,'7.  Persistence Report'!W$156:W$160)</f>
        <v>0</v>
      </c>
      <c r="V284" s="295">
        <f>SUMIF('7.  Persistence Report'!$D$156:$D$160,$B283,'7.  Persistence Report'!X$156:X$160)</f>
        <v>0</v>
      </c>
      <c r="W284" s="295">
        <f>SUMIF('7.  Persistence Report'!$D$156:$D$160,$B283,'7.  Persistence Report'!Y$156:Y$160)</f>
        <v>0</v>
      </c>
      <c r="X284" s="295">
        <f>SUMIF('7.  Persistence Report'!$D$156:$D$160,$B283,'7.  Persistence Report'!Z$156:Z$160)</f>
        <v>0</v>
      </c>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3738398</v>
      </c>
      <c r="E288" s="295">
        <f>SUMIF('7.  Persistence Report'!$D$145:$D$149,$B288,'7.  Persistence Report'!AW$145:AW$149)</f>
        <v>3738398</v>
      </c>
      <c r="F288" s="295">
        <f>SUMIF('7.  Persistence Report'!$D$145:$D$149,$B288,'7.  Persistence Report'!AX$145:AX$149)</f>
        <v>3738398</v>
      </c>
      <c r="G288" s="295">
        <f>SUMIF('7.  Persistence Report'!$D$145:$D$149,$B288,'7.  Persistence Report'!AY$145:AY$149)</f>
        <v>3738398</v>
      </c>
      <c r="H288" s="295">
        <f>SUMIF('7.  Persistence Report'!$D$145:$D$149,$B288,'7.  Persistence Report'!AZ$145:AZ$149)</f>
        <v>3738398</v>
      </c>
      <c r="I288" s="295">
        <f>SUMIF('7.  Persistence Report'!$D$145:$D$149,$B288,'7.  Persistence Report'!BA$145:BA$149)</f>
        <v>3738398</v>
      </c>
      <c r="J288" s="295">
        <f>SUMIF('7.  Persistence Report'!$D$145:$D$149,$B288,'7.  Persistence Report'!BB$145:BB$149)</f>
        <v>3738398</v>
      </c>
      <c r="K288" s="295">
        <f>SUMIF('7.  Persistence Report'!$D$145:$D$149,$B288,'7.  Persistence Report'!BC$145:BC$149)</f>
        <v>3737857</v>
      </c>
      <c r="L288" s="295">
        <f>SUMIF('7.  Persistence Report'!$D$145:$D$149,$B288,'7.  Persistence Report'!BD$145:BD$149)</f>
        <v>3737857</v>
      </c>
      <c r="M288" s="295">
        <f>SUMIF('7.  Persistence Report'!$D$145:$D$149,$B288,'7.  Persistence Report'!BE$145:BE$149)</f>
        <v>3721827</v>
      </c>
      <c r="N288" s="291"/>
      <c r="O288" s="295">
        <v>243</v>
      </c>
      <c r="P288" s="295">
        <f>SUMIF('7.  Persistence Report'!$D$145:$D$149,$B288,'7.  Persistence Report'!R$145:R$149)</f>
        <v>243</v>
      </c>
      <c r="Q288" s="295">
        <f>SUMIF('7.  Persistence Report'!$D$145:$D$149,$B288,'7.  Persistence Report'!S$145:S$149)</f>
        <v>243</v>
      </c>
      <c r="R288" s="295">
        <f>SUMIF('7.  Persistence Report'!$D$145:$D$149,$B288,'7.  Persistence Report'!T$145:T$149)</f>
        <v>243</v>
      </c>
      <c r="S288" s="295">
        <f>SUMIF('7.  Persistence Report'!$D$145:$D$149,$B288,'7.  Persistence Report'!U$145:U$149)</f>
        <v>243</v>
      </c>
      <c r="T288" s="295">
        <f>SUMIF('7.  Persistence Report'!$D$145:$D$149,$B288,'7.  Persistence Report'!V$145:V$149)</f>
        <v>243</v>
      </c>
      <c r="U288" s="295">
        <f>SUMIF('7.  Persistence Report'!$D$145:$D$149,$B288,'7.  Persistence Report'!W$145:W$149)</f>
        <v>243</v>
      </c>
      <c r="V288" s="295">
        <f>SUMIF('7.  Persistence Report'!$D$145:$D$149,$B288,'7.  Persistence Report'!X$145:X$149)</f>
        <v>243</v>
      </c>
      <c r="W288" s="295">
        <f>SUMIF('7.  Persistence Report'!$D$145:$D$149,$B288,'7.  Persistence Report'!Y$145:Y$149)</f>
        <v>243</v>
      </c>
      <c r="X288" s="295">
        <f>SUMIF('7.  Persistence Report'!$D$145:$D$149,$B288,'7.  Persistence Report'!Z$145:Z$149)</f>
        <v>242</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409378</v>
      </c>
      <c r="E289" s="295">
        <f>SUMIF('7.  Persistence Report'!$D$156:$D$160,$B288,'7.  Persistence Report'!AW$156:AW$160)</f>
        <v>409378</v>
      </c>
      <c r="F289" s="295">
        <f>SUMIF('7.  Persistence Report'!$D$156:$D$160,$B288,'7.  Persistence Report'!AX$156:AX$160)</f>
        <v>409378</v>
      </c>
      <c r="G289" s="295">
        <f>SUMIF('7.  Persistence Report'!$D$156:$D$160,$B288,'7.  Persistence Report'!AY$156:AY$160)</f>
        <v>409378</v>
      </c>
      <c r="H289" s="295">
        <f>SUMIF('7.  Persistence Report'!$D$156:$D$160,$B288,'7.  Persistence Report'!AZ$156:AZ$160)</f>
        <v>409378</v>
      </c>
      <c r="I289" s="295">
        <f>SUMIF('7.  Persistence Report'!$D$156:$D$160,$B288,'7.  Persistence Report'!BA$156:BA$160)</f>
        <v>409378</v>
      </c>
      <c r="J289" s="295">
        <f>SUMIF('7.  Persistence Report'!$D$156:$D$160,$B288,'7.  Persistence Report'!BB$156:BB$160)</f>
        <v>409378</v>
      </c>
      <c r="K289" s="295">
        <f>SUMIF('7.  Persistence Report'!$D$156:$D$160,$B288,'7.  Persistence Report'!BC$156:BC$160)</f>
        <v>409342</v>
      </c>
      <c r="L289" s="295">
        <f>SUMIF('7.  Persistence Report'!$D$156:$D$160,$B288,'7.  Persistence Report'!BD$156:BD$160)</f>
        <v>409342</v>
      </c>
      <c r="M289" s="295">
        <f>SUMIF('7.  Persistence Report'!$D$156:$D$160,$B288,'7.  Persistence Report'!BE$156:BE$160)</f>
        <v>409939</v>
      </c>
      <c r="N289" s="291"/>
      <c r="O289" s="295">
        <v>26</v>
      </c>
      <c r="P289" s="295">
        <f>SUMIF('7.  Persistence Report'!$D$156:$D$160,$B288,'7.  Persistence Report'!R$156:R$160)</f>
        <v>26</v>
      </c>
      <c r="Q289" s="295">
        <f>SUMIF('7.  Persistence Report'!$D$156:$D$160,$B288,'7.  Persistence Report'!S$156:S$160)</f>
        <v>26</v>
      </c>
      <c r="R289" s="295">
        <f>SUMIF('7.  Persistence Report'!$D$156:$D$160,$B288,'7.  Persistence Report'!T$156:T$160)</f>
        <v>26</v>
      </c>
      <c r="S289" s="295">
        <f>SUMIF('7.  Persistence Report'!$D$156:$D$160,$B288,'7.  Persistence Report'!U$156:U$160)</f>
        <v>26</v>
      </c>
      <c r="T289" s="295">
        <f>SUMIF('7.  Persistence Report'!$D$156:$D$160,$B288,'7.  Persistence Report'!V$156:V$160)</f>
        <v>26</v>
      </c>
      <c r="U289" s="295">
        <f>SUMIF('7.  Persistence Report'!$D$156:$D$160,$B288,'7.  Persistence Report'!W$156:W$160)</f>
        <v>26</v>
      </c>
      <c r="V289" s="295">
        <f>SUMIF('7.  Persistence Report'!$D$156:$D$160,$B288,'7.  Persistence Report'!X$156:X$160)</f>
        <v>26</v>
      </c>
      <c r="W289" s="295">
        <f>SUMIF('7.  Persistence Report'!$D$156:$D$160,$B288,'7.  Persistence Report'!Y$156:Y$160)</f>
        <v>26</v>
      </c>
      <c r="X289" s="295">
        <f>SUMIF('7.  Persistence Report'!$D$156:$D$160,$B288,'7.  Persistence Report'!Z$156:Z$160)</f>
        <v>26</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1333152</v>
      </c>
      <c r="E291" s="295">
        <f>SUMIF('7.  Persistence Report'!$D$145:$D$149,$B291,'7.  Persistence Report'!AW$145:AW$149)</f>
        <v>1333152</v>
      </c>
      <c r="F291" s="295">
        <f>SUMIF('7.  Persistence Report'!$D$145:$D$149,$B291,'7.  Persistence Report'!AX$145:AX$149)</f>
        <v>1333152</v>
      </c>
      <c r="G291" s="295">
        <f>SUMIF('7.  Persistence Report'!$D$145:$D$149,$B291,'7.  Persistence Report'!AY$145:AY$149)</f>
        <v>1333152</v>
      </c>
      <c r="H291" s="295">
        <f>SUMIF('7.  Persistence Report'!$D$145:$D$149,$B291,'7.  Persistence Report'!AZ$145:AZ$149)</f>
        <v>1333152</v>
      </c>
      <c r="I291" s="295">
        <f>SUMIF('7.  Persistence Report'!$D$145:$D$149,$B291,'7.  Persistence Report'!BA$145:BA$149)</f>
        <v>1333152</v>
      </c>
      <c r="J291" s="295">
        <f>SUMIF('7.  Persistence Report'!$D$145:$D$149,$B291,'7.  Persistence Report'!BB$145:BB$149)</f>
        <v>1333152</v>
      </c>
      <c r="K291" s="295">
        <f>SUMIF('7.  Persistence Report'!$D$145:$D$149,$B291,'7.  Persistence Report'!BC$145:BC$149)</f>
        <v>1333152</v>
      </c>
      <c r="L291" s="295">
        <f>SUMIF('7.  Persistence Report'!$D$145:$D$149,$B291,'7.  Persistence Report'!BD$145:BD$149)</f>
        <v>1333152</v>
      </c>
      <c r="M291" s="295">
        <f>SUMIF('7.  Persistence Report'!$D$145:$D$149,$B291,'7.  Persistence Report'!BE$145:BE$149)</f>
        <v>1333152</v>
      </c>
      <c r="N291" s="291"/>
      <c r="O291" s="295">
        <v>392</v>
      </c>
      <c r="P291" s="295">
        <f>SUMIF('7.  Persistence Report'!$D$145:$D$149,$B291,'7.  Persistence Report'!R$145:R$149)</f>
        <v>392</v>
      </c>
      <c r="Q291" s="295">
        <f>SUMIF('7.  Persistence Report'!$D$145:$D$149,$B291,'7.  Persistence Report'!S$145:S$149)</f>
        <v>392</v>
      </c>
      <c r="R291" s="295">
        <f>SUMIF('7.  Persistence Report'!$D$145:$D$149,$B291,'7.  Persistence Report'!T$145:T$149)</f>
        <v>392</v>
      </c>
      <c r="S291" s="295">
        <f>SUMIF('7.  Persistence Report'!$D$145:$D$149,$B291,'7.  Persistence Report'!U$145:U$149)</f>
        <v>392</v>
      </c>
      <c r="T291" s="295">
        <f>SUMIF('7.  Persistence Report'!$D$145:$D$149,$B291,'7.  Persistence Report'!V$145:V$149)</f>
        <v>392</v>
      </c>
      <c r="U291" s="295">
        <f>SUMIF('7.  Persistence Report'!$D$145:$D$149,$B291,'7.  Persistence Report'!W$145:W$149)</f>
        <v>392</v>
      </c>
      <c r="V291" s="295">
        <f>SUMIF('7.  Persistence Report'!$D$145:$D$149,$B291,'7.  Persistence Report'!X$145:X$149)</f>
        <v>392</v>
      </c>
      <c r="W291" s="295">
        <f>SUMIF('7.  Persistence Report'!$D$145:$D$149,$B291,'7.  Persistence Report'!Y$145:Y$149)</f>
        <v>392</v>
      </c>
      <c r="X291" s="295">
        <f>SUMIF('7.  Persistence Report'!$D$145:$D$149,$B291,'7.  Persistence Report'!Z$145:Z$149)</f>
        <v>392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9758</v>
      </c>
      <c r="E292" s="295">
        <f>SUMIF('7.  Persistence Report'!$D$156:$D$160,$B291,'7.  Persistence Report'!AW$156:AW$160)</f>
        <v>9758</v>
      </c>
      <c r="F292" s="295">
        <f>SUMIF('7.  Persistence Report'!$D$156:$D$160,$B291,'7.  Persistence Report'!AX$156:AX$160)</f>
        <v>9758</v>
      </c>
      <c r="G292" s="295">
        <f>SUMIF('7.  Persistence Report'!$D$156:$D$160,$B291,'7.  Persistence Report'!AY$156:AY$160)</f>
        <v>9758</v>
      </c>
      <c r="H292" s="295">
        <f>SUMIF('7.  Persistence Report'!$D$156:$D$160,$B291,'7.  Persistence Report'!AZ$156:AZ$160)</f>
        <v>9758</v>
      </c>
      <c r="I292" s="295">
        <f>SUMIF('7.  Persistence Report'!$D$156:$D$160,$B291,'7.  Persistence Report'!BA$156:BA$160)</f>
        <v>9758</v>
      </c>
      <c r="J292" s="295">
        <f>SUMIF('7.  Persistence Report'!$D$156:$D$160,$B291,'7.  Persistence Report'!BB$156:BB$160)</f>
        <v>9758</v>
      </c>
      <c r="K292" s="295">
        <f>SUMIF('7.  Persistence Report'!$D$156:$D$160,$B291,'7.  Persistence Report'!BC$156:BC$160)</f>
        <v>9758</v>
      </c>
      <c r="L292" s="295">
        <f>SUMIF('7.  Persistence Report'!$D$156:$D$160,$B291,'7.  Persistence Report'!BD$156:BD$160)</f>
        <v>9758</v>
      </c>
      <c r="M292" s="295">
        <f>SUMIF('7.  Persistence Report'!$D$156:$D$160,$B291,'7.  Persistence Report'!BE$156:BE$160)</f>
        <v>9758</v>
      </c>
      <c r="N292" s="291"/>
      <c r="O292" s="295">
        <v>3</v>
      </c>
      <c r="P292" s="295">
        <f>SUMIF('7.  Persistence Report'!$D$156:$D$160,$B291,'7.  Persistence Report'!R$156:R$160)</f>
        <v>3</v>
      </c>
      <c r="Q292" s="295">
        <f>SUMIF('7.  Persistence Report'!$D$156:$D$160,$B291,'7.  Persistence Report'!S$156:S$160)</f>
        <v>3</v>
      </c>
      <c r="R292" s="295">
        <f>SUMIF('7.  Persistence Report'!$D$156:$D$160,$B291,'7.  Persistence Report'!T$156:T$160)</f>
        <v>3</v>
      </c>
      <c r="S292" s="295">
        <f>SUMIF('7.  Persistence Report'!$D$156:$D$160,$B291,'7.  Persistence Report'!U$156:U$160)</f>
        <v>3</v>
      </c>
      <c r="T292" s="295">
        <f>SUMIF('7.  Persistence Report'!$D$156:$D$160,$B291,'7.  Persistence Report'!V$156:V$160)</f>
        <v>3</v>
      </c>
      <c r="U292" s="295">
        <f>SUMIF('7.  Persistence Report'!$D$156:$D$160,$B291,'7.  Persistence Report'!W$156:W$160)</f>
        <v>3</v>
      </c>
      <c r="V292" s="295">
        <f>SUMIF('7.  Persistence Report'!$D$156:$D$160,$B291,'7.  Persistence Report'!X$156:X$160)</f>
        <v>3</v>
      </c>
      <c r="W292" s="295">
        <f>SUMIF('7.  Persistence Report'!$D$156:$D$160,$B291,'7.  Persistence Report'!Y$156:Y$160)</f>
        <v>3</v>
      </c>
      <c r="X292" s="295">
        <f>SUMIF('7.  Persistence Report'!$D$156:$D$160,$B291,'7.  Persistence Report'!Z$156:Z$160)</f>
        <v>3</v>
      </c>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v>0</v>
      </c>
      <c r="E294" s="295">
        <f>SUMIF('7.  Persistence Report'!$D$145:$D$149,$B294,'7.  Persistence Report'!AW$145:AW$149)</f>
        <v>0</v>
      </c>
      <c r="F294" s="295">
        <f>SUMIF('7.  Persistence Report'!$D$145:$D$149,$B294,'7.  Persistence Report'!AX$145:AX$149)</f>
        <v>0</v>
      </c>
      <c r="G294" s="295">
        <f>SUMIF('7.  Persistence Report'!$D$145:$D$149,$B294,'7.  Persistence Report'!AY$145:AY$149)</f>
        <v>0</v>
      </c>
      <c r="H294" s="295">
        <f>SUMIF('7.  Persistence Report'!$D$145:$D$149,$B294,'7.  Persistence Report'!AZ$145:AZ$149)</f>
        <v>0</v>
      </c>
      <c r="I294" s="295">
        <f>SUMIF('7.  Persistence Report'!$D$145:$D$149,$B294,'7.  Persistence Report'!BA$145:BA$149)</f>
        <v>0</v>
      </c>
      <c r="J294" s="295">
        <f>SUMIF('7.  Persistence Report'!$D$145:$D$149,$B294,'7.  Persistence Report'!BB$145:BB$149)</f>
        <v>0</v>
      </c>
      <c r="K294" s="295">
        <f>SUMIF('7.  Persistence Report'!$D$145:$D$149,$B294,'7.  Persistence Report'!BC$145:BC$149)</f>
        <v>0</v>
      </c>
      <c r="L294" s="295">
        <f>SUMIF('7.  Persistence Report'!$D$145:$D$149,$B294,'7.  Persistence Report'!BD$145:BD$149)</f>
        <v>0</v>
      </c>
      <c r="M294" s="295">
        <f>SUMIF('7.  Persistence Report'!$D$145:$D$149,$B294,'7.  Persistence Report'!BE$145:BE$149)</f>
        <v>0</v>
      </c>
      <c r="N294" s="291"/>
      <c r="O294" s="295">
        <v>0</v>
      </c>
      <c r="P294" s="295">
        <f>SUMIF('7.  Persistence Report'!$D$145:$D$149,$B294,'7.  Persistence Report'!R$145:R$149)</f>
        <v>0</v>
      </c>
      <c r="Q294" s="295">
        <f>SUMIF('7.  Persistence Report'!$D$145:$D$149,$B294,'7.  Persistence Report'!S$145:S$149)</f>
        <v>0</v>
      </c>
      <c r="R294" s="295">
        <f>SUMIF('7.  Persistence Report'!$D$145:$D$149,$B294,'7.  Persistence Report'!T$145:T$149)</f>
        <v>0</v>
      </c>
      <c r="S294" s="295">
        <f>SUMIF('7.  Persistence Report'!$D$145:$D$149,$B294,'7.  Persistence Report'!U$145:U$149)</f>
        <v>0</v>
      </c>
      <c r="T294" s="295">
        <f>SUMIF('7.  Persistence Report'!$D$145:$D$149,$B294,'7.  Persistence Report'!V$145:V$149)</f>
        <v>0</v>
      </c>
      <c r="U294" s="295">
        <f>SUMIF('7.  Persistence Report'!$D$145:$D$149,$B294,'7.  Persistence Report'!W$145:W$149)</f>
        <v>0</v>
      </c>
      <c r="V294" s="295">
        <f>SUMIF('7.  Persistence Report'!$D$145:$D$149,$B294,'7.  Persistence Report'!X$145:X$149)</f>
        <v>0</v>
      </c>
      <c r="W294" s="295">
        <f>SUMIF('7.  Persistence Report'!$D$145:$D$149,$B294,'7.  Persistence Report'!Y$145:Y$149)</f>
        <v>0</v>
      </c>
      <c r="X294" s="295">
        <f>SUMIF('7.  Persistence Report'!$D$145:$D$149,$B294,'7.  Persistence Report'!Z$145:Z$149)</f>
        <v>0</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0</v>
      </c>
      <c r="E295" s="295">
        <f>SUMIF('7.  Persistence Report'!$D$156:$D$160,$B294,'7.  Persistence Report'!AW$156:AW$160)</f>
        <v>0</v>
      </c>
      <c r="F295" s="295">
        <f>SUMIF('7.  Persistence Report'!$D$156:$D$160,$B294,'7.  Persistence Report'!AX$156:AX$160)</f>
        <v>0</v>
      </c>
      <c r="G295" s="295">
        <f>SUMIF('7.  Persistence Report'!$D$156:$D$160,$B294,'7.  Persistence Report'!AY$156:AY$160)</f>
        <v>0</v>
      </c>
      <c r="H295" s="295">
        <f>SUMIF('7.  Persistence Report'!$D$156:$D$160,$B294,'7.  Persistence Report'!AZ$156:AZ$160)</f>
        <v>0</v>
      </c>
      <c r="I295" s="295">
        <f>SUMIF('7.  Persistence Report'!$D$156:$D$160,$B294,'7.  Persistence Report'!BA$156:BA$160)</f>
        <v>0</v>
      </c>
      <c r="J295" s="295">
        <f>SUMIF('7.  Persistence Report'!$D$156:$D$160,$B294,'7.  Persistence Report'!BB$156:BB$160)</f>
        <v>0</v>
      </c>
      <c r="K295" s="295">
        <f>SUMIF('7.  Persistence Report'!$D$156:$D$160,$B294,'7.  Persistence Report'!BC$156:BC$160)</f>
        <v>0</v>
      </c>
      <c r="L295" s="295">
        <f>SUMIF('7.  Persistence Report'!$D$156:$D$160,$B294,'7.  Persistence Report'!BD$156:BD$160)</f>
        <v>0</v>
      </c>
      <c r="M295" s="295">
        <f>SUMIF('7.  Persistence Report'!$D$156:$D$160,$B294,'7.  Persistence Report'!BE$156:BE$160)</f>
        <v>0</v>
      </c>
      <c r="N295" s="291"/>
      <c r="O295" s="295">
        <v>0</v>
      </c>
      <c r="P295" s="295">
        <f>SUMIF('7.  Persistence Report'!$D$156:$D$160,$B294,'7.  Persistence Report'!R$156:R$160)</f>
        <v>0</v>
      </c>
      <c r="Q295" s="295">
        <f>SUMIF('7.  Persistence Report'!$D$156:$D$160,$B294,'7.  Persistence Report'!S$156:S$160)</f>
        <v>0</v>
      </c>
      <c r="R295" s="295">
        <f>SUMIF('7.  Persistence Report'!$D$156:$D$160,$B294,'7.  Persistence Report'!T$156:T$160)</f>
        <v>0</v>
      </c>
      <c r="S295" s="295">
        <f>SUMIF('7.  Persistence Report'!$D$156:$D$160,$B294,'7.  Persistence Report'!U$156:U$160)</f>
        <v>0</v>
      </c>
      <c r="T295" s="295">
        <f>SUMIF('7.  Persistence Report'!$D$156:$D$160,$B294,'7.  Persistence Report'!V$156:V$160)</f>
        <v>0</v>
      </c>
      <c r="U295" s="295">
        <f>SUMIF('7.  Persistence Report'!$D$156:$D$160,$B294,'7.  Persistence Report'!W$156:W$160)</f>
        <v>0</v>
      </c>
      <c r="V295" s="295">
        <f>SUMIF('7.  Persistence Report'!$D$156:$D$160,$B294,'7.  Persistence Report'!X$156:X$160)</f>
        <v>0</v>
      </c>
      <c r="W295" s="295">
        <f>SUMIF('7.  Persistence Report'!$D$156:$D$160,$B294,'7.  Persistence Report'!Y$156:Y$160)</f>
        <v>0</v>
      </c>
      <c r="X295" s="295">
        <f>SUMIF('7.  Persistence Report'!$D$156:$D$160,$B294,'7.  Persistence Report'!Z$156:Z$160)</f>
        <v>0</v>
      </c>
      <c r="Y295" s="411">
        <f>Y294</f>
        <v>1</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0</v>
      </c>
      <c r="E297" s="295">
        <f>SUMIF('7.  Persistence Report'!$D$145:$D$149,$B297,'7.  Persistence Report'!AW$145:AW$149)</f>
        <v>0</v>
      </c>
      <c r="F297" s="295">
        <f>SUMIF('7.  Persistence Report'!$D$145:$D$149,$B297,'7.  Persistence Report'!AX$145:AX$149)</f>
        <v>0</v>
      </c>
      <c r="G297" s="295">
        <f>SUMIF('7.  Persistence Report'!$D$145:$D$149,$B297,'7.  Persistence Report'!AY$145:AY$149)</f>
        <v>0</v>
      </c>
      <c r="H297" s="295">
        <f>SUMIF('7.  Persistence Report'!$D$145:$D$149,$B297,'7.  Persistence Report'!AZ$145:AZ$149)</f>
        <v>0</v>
      </c>
      <c r="I297" s="295">
        <f>SUMIF('7.  Persistence Report'!$D$145:$D$149,$B297,'7.  Persistence Report'!BA$145:BA$149)</f>
        <v>0</v>
      </c>
      <c r="J297" s="295">
        <f>SUMIF('7.  Persistence Report'!$D$145:$D$149,$B297,'7.  Persistence Report'!BB$145:BB$149)</f>
        <v>0</v>
      </c>
      <c r="K297" s="295">
        <f>SUMIF('7.  Persistence Report'!$D$145:$D$149,$B297,'7.  Persistence Report'!BC$145:BC$149)</f>
        <v>0</v>
      </c>
      <c r="L297" s="295">
        <f>SUMIF('7.  Persistence Report'!$D$145:$D$149,$B297,'7.  Persistence Report'!BD$145:BD$149)</f>
        <v>0</v>
      </c>
      <c r="M297" s="295">
        <f>SUMIF('7.  Persistence Report'!$D$145:$D$149,$B297,'7.  Persistence Report'!BE$145:BE$149)</f>
        <v>0</v>
      </c>
      <c r="N297" s="291"/>
      <c r="O297" s="295">
        <v>0</v>
      </c>
      <c r="P297" s="295">
        <f>SUMIF('7.  Persistence Report'!$D$145:$D$149,$B297,'7.  Persistence Report'!R$145:R$149)</f>
        <v>0</v>
      </c>
      <c r="Q297" s="295">
        <f>SUMIF('7.  Persistence Report'!$D$145:$D$149,$B297,'7.  Persistence Report'!S$145:S$149)</f>
        <v>0</v>
      </c>
      <c r="R297" s="295">
        <f>SUMIF('7.  Persistence Report'!$D$145:$D$149,$B297,'7.  Persistence Report'!T$145:T$149)</f>
        <v>0</v>
      </c>
      <c r="S297" s="295">
        <f>SUMIF('7.  Persistence Report'!$D$145:$D$149,$B297,'7.  Persistence Report'!U$145:U$149)</f>
        <v>0</v>
      </c>
      <c r="T297" s="295">
        <f>SUMIF('7.  Persistence Report'!$D$145:$D$149,$B297,'7.  Persistence Report'!V$145:V$149)</f>
        <v>0</v>
      </c>
      <c r="U297" s="295">
        <f>SUMIF('7.  Persistence Report'!$D$145:$D$149,$B297,'7.  Persistence Report'!W$145:W$149)</f>
        <v>0</v>
      </c>
      <c r="V297" s="295">
        <f>SUMIF('7.  Persistence Report'!$D$145:$D$149,$B297,'7.  Persistence Report'!X$145:X$149)</f>
        <v>0</v>
      </c>
      <c r="W297" s="295">
        <f>SUMIF('7.  Persistence Report'!$D$145:$D$149,$B297,'7.  Persistence Report'!Y$145:Y$149)</f>
        <v>0</v>
      </c>
      <c r="X297" s="295">
        <f>SUMIF('7.  Persistence Report'!$D$145:$D$149,$B297,'7.  Persistence Report'!Z$145:Z$149)</f>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v>0</v>
      </c>
      <c r="E298" s="295">
        <f>SUMIF('7.  Persistence Report'!$D$156:$D$160,$B297,'7.  Persistence Report'!AW$156:AW$160)</f>
        <v>0</v>
      </c>
      <c r="F298" s="295">
        <f>SUMIF('7.  Persistence Report'!$D$156:$D$160,$B297,'7.  Persistence Report'!AX$156:AX$160)</f>
        <v>0</v>
      </c>
      <c r="G298" s="295">
        <f>SUMIF('7.  Persistence Report'!$D$156:$D$160,$B297,'7.  Persistence Report'!AY$156:AY$160)</f>
        <v>0</v>
      </c>
      <c r="H298" s="295">
        <f>SUMIF('7.  Persistence Report'!$D$156:$D$160,$B297,'7.  Persistence Report'!AZ$156:AZ$160)</f>
        <v>0</v>
      </c>
      <c r="I298" s="295">
        <f>SUMIF('7.  Persistence Report'!$D$156:$D$160,$B297,'7.  Persistence Report'!BA$156:BA$160)</f>
        <v>0</v>
      </c>
      <c r="J298" s="295">
        <f>SUMIF('7.  Persistence Report'!$D$156:$D$160,$B297,'7.  Persistence Report'!BB$156:BB$160)</f>
        <v>0</v>
      </c>
      <c r="K298" s="295">
        <f>SUMIF('7.  Persistence Report'!$D$156:$D$160,$B297,'7.  Persistence Report'!BC$156:BC$160)</f>
        <v>0</v>
      </c>
      <c r="L298" s="295">
        <f>SUMIF('7.  Persistence Report'!$D$156:$D$160,$B297,'7.  Persistence Report'!BD$156:BD$160)</f>
        <v>0</v>
      </c>
      <c r="M298" s="295">
        <f>SUMIF('7.  Persistence Report'!$D$156:$D$160,$B297,'7.  Persistence Report'!BE$156:BE$160)</f>
        <v>0</v>
      </c>
      <c r="N298" s="291"/>
      <c r="O298" s="295">
        <v>0</v>
      </c>
      <c r="P298" s="295">
        <f>SUMIF('7.  Persistence Report'!$D$156:$D$160,$B297,'7.  Persistence Report'!R$156:R$160)</f>
        <v>0</v>
      </c>
      <c r="Q298" s="295">
        <f>SUMIF('7.  Persistence Report'!$D$156:$D$160,$B297,'7.  Persistence Report'!S$156:S$160)</f>
        <v>0</v>
      </c>
      <c r="R298" s="295">
        <f>SUMIF('7.  Persistence Report'!$D$156:$D$160,$B297,'7.  Persistence Report'!T$156:T$160)</f>
        <v>0</v>
      </c>
      <c r="S298" s="295">
        <f>SUMIF('7.  Persistence Report'!$D$156:$D$160,$B297,'7.  Persistence Report'!U$156:U$160)</f>
        <v>0</v>
      </c>
      <c r="T298" s="295">
        <f>SUMIF('7.  Persistence Report'!$D$156:$D$160,$B297,'7.  Persistence Report'!V$156:V$160)</f>
        <v>0</v>
      </c>
      <c r="U298" s="295">
        <f>SUMIF('7.  Persistence Report'!$D$156:$D$160,$B297,'7.  Persistence Report'!W$156:W$160)</f>
        <v>0</v>
      </c>
      <c r="V298" s="295">
        <f>SUMIF('7.  Persistence Report'!$D$156:$D$160,$B297,'7.  Persistence Report'!X$156:X$160)</f>
        <v>0</v>
      </c>
      <c r="W298" s="295">
        <f>SUMIF('7.  Persistence Report'!$D$156:$D$160,$B297,'7.  Persistence Report'!Y$156:Y$160)</f>
        <v>0</v>
      </c>
      <c r="X298" s="295">
        <f>SUMIF('7.  Persistence Report'!$D$156:$D$160,$B297,'7.  Persistence Report'!Z$156:Z$160)</f>
        <v>0</v>
      </c>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v>0</v>
      </c>
      <c r="E301" s="295">
        <f>SUMIF('7.  Persistence Report'!$D$145:$D$149,$B301,'7.  Persistence Report'!AW$145:AW$149)</f>
        <v>0</v>
      </c>
      <c r="F301" s="295">
        <f>SUMIF('7.  Persistence Report'!$D$145:$D$149,$B301,'7.  Persistence Report'!AX$145:AX$149)</f>
        <v>0</v>
      </c>
      <c r="G301" s="295">
        <f>SUMIF('7.  Persistence Report'!$D$145:$D$149,$B301,'7.  Persistence Report'!AY$145:AY$149)</f>
        <v>0</v>
      </c>
      <c r="H301" s="295">
        <f>SUMIF('7.  Persistence Report'!$D$145:$D$149,$B301,'7.  Persistence Report'!AZ$145:AZ$149)</f>
        <v>0</v>
      </c>
      <c r="I301" s="295">
        <f>SUMIF('7.  Persistence Report'!$D$145:$D$149,$B301,'7.  Persistence Report'!BA$145:BA$149)</f>
        <v>0</v>
      </c>
      <c r="J301" s="295">
        <f>SUMIF('7.  Persistence Report'!$D$145:$D$149,$B301,'7.  Persistence Report'!BB$145:BB$149)</f>
        <v>0</v>
      </c>
      <c r="K301" s="295">
        <f>SUMIF('7.  Persistence Report'!$D$145:$D$149,$B301,'7.  Persistence Report'!BC$145:BC$149)</f>
        <v>0</v>
      </c>
      <c r="L301" s="295">
        <f>SUMIF('7.  Persistence Report'!$D$145:$D$149,$B301,'7.  Persistence Report'!BD$145:BD$149)</f>
        <v>0</v>
      </c>
      <c r="M301" s="295">
        <f>SUMIF('7.  Persistence Report'!$D$145:$D$149,$B301,'7.  Persistence Report'!BE$145:BE$149)</f>
        <v>0</v>
      </c>
      <c r="N301" s="295">
        <v>12</v>
      </c>
      <c r="O301" s="295">
        <v>0</v>
      </c>
      <c r="P301" s="295">
        <f>SUMIF('7.  Persistence Report'!$D$145:$D$149,$B301,'7.  Persistence Report'!R$145:R$149)</f>
        <v>0</v>
      </c>
      <c r="Q301" s="295">
        <f>SUMIF('7.  Persistence Report'!$D$145:$D$149,$B301,'7.  Persistence Report'!S$145:S$149)</f>
        <v>0</v>
      </c>
      <c r="R301" s="295">
        <f>SUMIF('7.  Persistence Report'!$D$145:$D$149,$B301,'7.  Persistence Report'!T$145:T$149)</f>
        <v>0</v>
      </c>
      <c r="S301" s="295">
        <f>SUMIF('7.  Persistence Report'!$D$145:$D$149,$B301,'7.  Persistence Report'!U$145:U$149)</f>
        <v>0</v>
      </c>
      <c r="T301" s="295">
        <f>SUMIF('7.  Persistence Report'!$D$145:$D$149,$B301,'7.  Persistence Report'!V$145:V$149)</f>
        <v>0</v>
      </c>
      <c r="U301" s="295">
        <f>SUMIF('7.  Persistence Report'!$D$145:$D$149,$B301,'7.  Persistence Report'!W$145:W$149)</f>
        <v>0</v>
      </c>
      <c r="V301" s="295">
        <f>SUMIF('7.  Persistence Report'!$D$145:$D$149,$B301,'7.  Persistence Report'!X$145:X$149)</f>
        <v>0</v>
      </c>
      <c r="W301" s="295">
        <f>SUMIF('7.  Persistence Report'!$D$145:$D$149,$B301,'7.  Persistence Report'!Y$145:Y$149)</f>
        <v>0</v>
      </c>
      <c r="X301" s="295">
        <f>SUMIF('7.  Persistence Report'!$D$145:$D$149,$B301,'7.  Persistence Report'!Z$145:Z$149)</f>
        <v>0</v>
      </c>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v>0</v>
      </c>
      <c r="E302" s="295">
        <f>SUMIF('7.  Persistence Report'!$D$156:$D$160,$B301,'7.  Persistence Report'!AW$156:AW$160)</f>
        <v>0</v>
      </c>
      <c r="F302" s="295">
        <f>SUMIF('7.  Persistence Report'!$D$156:$D$160,$B301,'7.  Persistence Report'!AX$156:AX$160)</f>
        <v>0</v>
      </c>
      <c r="G302" s="295">
        <f>SUMIF('7.  Persistence Report'!$D$156:$D$160,$B301,'7.  Persistence Report'!AY$156:AY$160)</f>
        <v>0</v>
      </c>
      <c r="H302" s="295">
        <f>SUMIF('7.  Persistence Report'!$D$156:$D$160,$B301,'7.  Persistence Report'!AZ$156:AZ$160)</f>
        <v>0</v>
      </c>
      <c r="I302" s="295">
        <f>SUMIF('7.  Persistence Report'!$D$156:$D$160,$B301,'7.  Persistence Report'!BA$156:BA$160)</f>
        <v>0</v>
      </c>
      <c r="J302" s="295">
        <f>SUMIF('7.  Persistence Report'!$D$156:$D$160,$B301,'7.  Persistence Report'!BB$156:BB$160)</f>
        <v>0</v>
      </c>
      <c r="K302" s="295">
        <f>SUMIF('7.  Persistence Report'!$D$156:$D$160,$B301,'7.  Persistence Report'!BC$156:BC$160)</f>
        <v>0</v>
      </c>
      <c r="L302" s="295">
        <f>SUMIF('7.  Persistence Report'!$D$156:$D$160,$B301,'7.  Persistence Report'!BD$156:BD$160)</f>
        <v>0</v>
      </c>
      <c r="M302" s="295">
        <f>SUMIF('7.  Persistence Report'!$D$156:$D$160,$B301,'7.  Persistence Report'!BE$156:BE$160)</f>
        <v>0</v>
      </c>
      <c r="N302" s="295">
        <f>N301</f>
        <v>12</v>
      </c>
      <c r="O302" s="295">
        <v>0</v>
      </c>
      <c r="P302" s="295">
        <f>SUMIF('7.  Persistence Report'!$D$156:$D$160,$B301,'7.  Persistence Report'!R$156:R$160)</f>
        <v>0</v>
      </c>
      <c r="Q302" s="295">
        <f>SUMIF('7.  Persistence Report'!$D$156:$D$160,$B301,'7.  Persistence Report'!S$156:S$160)</f>
        <v>0</v>
      </c>
      <c r="R302" s="295">
        <f>SUMIF('7.  Persistence Report'!$D$156:$D$160,$B301,'7.  Persistence Report'!T$156:T$160)</f>
        <v>0</v>
      </c>
      <c r="S302" s="295">
        <f>SUMIF('7.  Persistence Report'!$D$156:$D$160,$B301,'7.  Persistence Report'!U$156:U$160)</f>
        <v>0</v>
      </c>
      <c r="T302" s="295">
        <f>SUMIF('7.  Persistence Report'!$D$156:$D$160,$B301,'7.  Persistence Report'!V$156:V$160)</f>
        <v>0</v>
      </c>
      <c r="U302" s="295">
        <f>SUMIF('7.  Persistence Report'!$D$156:$D$160,$B301,'7.  Persistence Report'!W$156:W$160)</f>
        <v>0</v>
      </c>
      <c r="V302" s="295">
        <f>SUMIF('7.  Persistence Report'!$D$156:$D$160,$B301,'7.  Persistence Report'!X$156:X$160)</f>
        <v>0</v>
      </c>
      <c r="W302" s="295">
        <f>SUMIF('7.  Persistence Report'!$D$156:$D$160,$B301,'7.  Persistence Report'!Y$156:Y$160)</f>
        <v>0</v>
      </c>
      <c r="X302" s="295">
        <f>SUMIF('7.  Persistence Report'!$D$156:$D$160,$B301,'7.  Persistence Report'!Z$156:Z$160)</f>
        <v>0</v>
      </c>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3301403</v>
      </c>
      <c r="E304" s="295">
        <f>SUMIF('7.  Persistence Report'!$D$145:$D$149,$B304,'7.  Persistence Report'!AW$145:AW$149)</f>
        <v>3223236</v>
      </c>
      <c r="F304" s="295">
        <f>SUMIF('7.  Persistence Report'!$D$145:$D$149,$B304,'7.  Persistence Report'!AX$145:AX$149)</f>
        <v>3223236</v>
      </c>
      <c r="G304" s="295">
        <f>SUMIF('7.  Persistence Report'!$D$145:$D$149,$B304,'7.  Persistence Report'!AY$145:AY$149)</f>
        <v>3223236</v>
      </c>
      <c r="H304" s="295">
        <f>SUMIF('7.  Persistence Report'!$D$145:$D$149,$B304,'7.  Persistence Report'!AZ$145:AZ$149)</f>
        <v>3223236</v>
      </c>
      <c r="I304" s="295">
        <f>SUMIF('7.  Persistence Report'!$D$145:$D$149,$B304,'7.  Persistence Report'!BA$145:BA$149)</f>
        <v>3170753</v>
      </c>
      <c r="J304" s="295">
        <f>SUMIF('7.  Persistence Report'!$D$145:$D$149,$B304,'7.  Persistence Report'!BB$145:BB$149)</f>
        <v>3170753</v>
      </c>
      <c r="K304" s="295">
        <f>SUMIF('7.  Persistence Report'!$D$145:$D$149,$B304,'7.  Persistence Report'!BC$145:BC$149)</f>
        <v>3170753</v>
      </c>
      <c r="L304" s="295">
        <f>SUMIF('7.  Persistence Report'!$D$145:$D$149,$B304,'7.  Persistence Report'!BD$145:BD$149)</f>
        <v>3166559</v>
      </c>
      <c r="M304" s="295">
        <f>SUMIF('7.  Persistence Report'!$D$145:$D$149,$B304,'7.  Persistence Report'!BE$145:BE$149)</f>
        <v>3166559</v>
      </c>
      <c r="N304" s="295">
        <v>12</v>
      </c>
      <c r="O304" s="295">
        <v>558</v>
      </c>
      <c r="P304" s="295">
        <f>SUMIF('7.  Persistence Report'!$D$145:$D$149,$B304,'7.  Persistence Report'!R$145:R$149)</f>
        <v>541</v>
      </c>
      <c r="Q304" s="295">
        <f>SUMIF('7.  Persistence Report'!$D$145:$D$149,$B304,'7.  Persistence Report'!S$145:S$149)</f>
        <v>541</v>
      </c>
      <c r="R304" s="295">
        <f>SUMIF('7.  Persistence Report'!$D$145:$D$149,$B304,'7.  Persistence Report'!T$145:T$149)</f>
        <v>541</v>
      </c>
      <c r="S304" s="295">
        <f>SUMIF('7.  Persistence Report'!$D$145:$D$149,$B304,'7.  Persistence Report'!U$145:U$149)</f>
        <v>541</v>
      </c>
      <c r="T304" s="295">
        <f>SUMIF('7.  Persistence Report'!$D$145:$D$149,$B304,'7.  Persistence Report'!V$145:V$149)</f>
        <v>534</v>
      </c>
      <c r="U304" s="295">
        <f>SUMIF('7.  Persistence Report'!$D$145:$D$149,$B304,'7.  Persistence Report'!W$145:W$149)</f>
        <v>534</v>
      </c>
      <c r="V304" s="295">
        <f>SUMIF('7.  Persistence Report'!$D$145:$D$149,$B304,'7.  Persistence Report'!X$145:X$149)</f>
        <v>534</v>
      </c>
      <c r="W304" s="295">
        <f>SUMIF('7.  Persistence Report'!$D$145:$D$149,$B304,'7.  Persistence Report'!Y$145:Y$149)</f>
        <v>533</v>
      </c>
      <c r="X304" s="295">
        <f>SUMIF('7.  Persistence Report'!$D$145:$D$149,$B304,'7.  Persistence Report'!Z$145:Z$149)</f>
        <v>533</v>
      </c>
      <c r="Y304" s="426">
        <v>0</v>
      </c>
      <c r="Z304" s="410">
        <v>8.1000000000000003E-2</v>
      </c>
      <c r="AA304" s="410">
        <v>0.312</v>
      </c>
      <c r="AB304" s="410">
        <v>0.217</v>
      </c>
      <c r="AC304" s="410">
        <v>0.35799999999999998</v>
      </c>
      <c r="AD304" s="410"/>
      <c r="AE304" s="410"/>
      <c r="AF304" s="410"/>
      <c r="AG304" s="415"/>
      <c r="AH304" s="415"/>
      <c r="AI304" s="415"/>
      <c r="AJ304" s="415"/>
      <c r="AK304" s="415"/>
      <c r="AL304" s="415"/>
      <c r="AM304" s="296">
        <f>SUM(Y304:AL304)</f>
        <v>0.96799999999999997</v>
      </c>
    </row>
    <row r="305" spans="1:39" outlineLevel="1">
      <c r="B305" s="294" t="s">
        <v>289</v>
      </c>
      <c r="C305" s="291" t="s">
        <v>163</v>
      </c>
      <c r="D305" s="295">
        <v>3927327</v>
      </c>
      <c r="E305" s="295">
        <f>SUMIF('7.  Persistence Report'!$D$156:$D$160,$B304,'7.  Persistence Report'!AW$156:AW$160)</f>
        <v>4005494</v>
      </c>
      <c r="F305" s="295">
        <f>SUMIF('7.  Persistence Report'!$D$156:$D$160,$B304,'7.  Persistence Report'!AX$156:AX$160)</f>
        <v>4008552</v>
      </c>
      <c r="G305" s="295">
        <f>SUMIF('7.  Persistence Report'!$D$156:$D$160,$B304,'7.  Persistence Report'!AY$156:AY$160)</f>
        <v>4008552</v>
      </c>
      <c r="H305" s="295">
        <f>SUMIF('7.  Persistence Report'!$D$156:$D$160,$B304,'7.  Persistence Report'!AZ$156:AZ$160)</f>
        <v>4008552</v>
      </c>
      <c r="I305" s="295">
        <f>SUMIF('7.  Persistence Report'!$D$156:$D$160,$B304,'7.  Persistence Report'!BA$156:BA$160)</f>
        <v>4006064</v>
      </c>
      <c r="J305" s="295">
        <f>SUMIF('7.  Persistence Report'!$D$156:$D$160,$B304,'7.  Persistence Report'!BB$156:BB$160)</f>
        <v>4006064</v>
      </c>
      <c r="K305" s="295">
        <f>SUMIF('7.  Persistence Report'!$D$156:$D$160,$B304,'7.  Persistence Report'!BC$156:BC$160)</f>
        <v>4006064</v>
      </c>
      <c r="L305" s="295">
        <f>SUMIF('7.  Persistence Report'!$D$156:$D$160,$B304,'7.  Persistence Report'!BD$156:BD$160)</f>
        <v>4003417</v>
      </c>
      <c r="M305" s="295">
        <f>SUMIF('7.  Persistence Report'!$D$156:$D$160,$B304,'7.  Persistence Report'!BE$156:BE$160)</f>
        <v>4003417</v>
      </c>
      <c r="N305" s="295">
        <f>N304</f>
        <v>12</v>
      </c>
      <c r="O305" s="295">
        <v>587</v>
      </c>
      <c r="P305" s="295">
        <f>SUMIF('7.  Persistence Report'!$D$156:$D$160,$B304,'7.  Persistence Report'!R$156:R$160)</f>
        <v>603</v>
      </c>
      <c r="Q305" s="295">
        <f>SUMIF('7.  Persistence Report'!$D$156:$D$160,$B304,'7.  Persistence Report'!S$156:S$160)</f>
        <v>604</v>
      </c>
      <c r="R305" s="295">
        <f>SUMIF('7.  Persistence Report'!$D$156:$D$160,$B304,'7.  Persistence Report'!T$156:T$160)</f>
        <v>604</v>
      </c>
      <c r="S305" s="295">
        <f>SUMIF('7.  Persistence Report'!$D$156:$D$160,$B304,'7.  Persistence Report'!U$156:U$160)</f>
        <v>604</v>
      </c>
      <c r="T305" s="295">
        <f>SUMIF('7.  Persistence Report'!$D$156:$D$160,$B304,'7.  Persistence Report'!V$156:V$160)</f>
        <v>603</v>
      </c>
      <c r="U305" s="295">
        <f>SUMIF('7.  Persistence Report'!$D$156:$D$160,$B304,'7.  Persistence Report'!W$156:W$160)</f>
        <v>603</v>
      </c>
      <c r="V305" s="295">
        <f>SUMIF('7.  Persistence Report'!$D$156:$D$160,$B304,'7.  Persistence Report'!X$156:X$160)</f>
        <v>603</v>
      </c>
      <c r="W305" s="295">
        <f>SUMIF('7.  Persistence Report'!$D$156:$D$160,$B304,'7.  Persistence Report'!Y$156:Y$160)</f>
        <v>603</v>
      </c>
      <c r="X305" s="295">
        <f>SUMIF('7.  Persistence Report'!$D$156:$D$160,$B304,'7.  Persistence Report'!Z$156:Z$160)</f>
        <v>603</v>
      </c>
      <c r="Y305" s="411">
        <f>Y304</f>
        <v>0</v>
      </c>
      <c r="Z305" s="411">
        <f t="shared" ref="Z305" si="813">Z304</f>
        <v>8.1000000000000003E-2</v>
      </c>
      <c r="AA305" s="411">
        <f t="shared" ref="AA305" si="814">AA304</f>
        <v>0.312</v>
      </c>
      <c r="AB305" s="411">
        <f t="shared" ref="AB305" si="815">AB304</f>
        <v>0.217</v>
      </c>
      <c r="AC305" s="411">
        <f t="shared" ref="AC305" si="816">AC304</f>
        <v>0.35799999999999998</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outlineLevel="1">
      <c r="B306" s="294" t="s">
        <v>289</v>
      </c>
      <c r="C306" s="291" t="s">
        <v>947</v>
      </c>
      <c r="D306" s="291">
        <v>7550.8955850503535</v>
      </c>
      <c r="E306" s="291">
        <f>E304/D304*D306</f>
        <v>7372.1137595062946</v>
      </c>
      <c r="F306" s="291">
        <f t="shared" ref="F306:M306" si="826">F304/E304*E306</f>
        <v>7372.1137595062946</v>
      </c>
      <c r="G306" s="291">
        <f t="shared" si="826"/>
        <v>7372.1137595062946</v>
      </c>
      <c r="H306" s="291">
        <f t="shared" si="826"/>
        <v>7372.1137595062946</v>
      </c>
      <c r="I306" s="291">
        <f t="shared" si="826"/>
        <v>7252.0758080686182</v>
      </c>
      <c r="J306" s="291">
        <f t="shared" si="826"/>
        <v>7252.0758080686182</v>
      </c>
      <c r="K306" s="291">
        <f t="shared" si="826"/>
        <v>7252.0758080686182</v>
      </c>
      <c r="L306" s="291">
        <f t="shared" si="826"/>
        <v>7242.4833844585037</v>
      </c>
      <c r="M306" s="291">
        <f t="shared" si="826"/>
        <v>7242.4833844585037</v>
      </c>
      <c r="N306" s="291"/>
      <c r="O306" s="291"/>
      <c r="P306" s="291"/>
      <c r="Q306" s="291"/>
      <c r="R306" s="291"/>
      <c r="S306" s="291"/>
      <c r="T306" s="291"/>
      <c r="U306" s="291"/>
      <c r="V306" s="291"/>
      <c r="W306" s="291"/>
      <c r="X306" s="291"/>
      <c r="Y306" s="412"/>
      <c r="Z306" s="425">
        <v>8.1000000000000003E-2</v>
      </c>
      <c r="AA306" s="425">
        <v>0.312</v>
      </c>
      <c r="AB306" s="425">
        <v>0.217</v>
      </c>
      <c r="AC306" s="425">
        <v>0.35799999999999998</v>
      </c>
      <c r="AD306" s="425"/>
      <c r="AE306" s="425"/>
      <c r="AF306" s="425"/>
      <c r="AG306" s="425"/>
      <c r="AH306" s="425"/>
      <c r="AI306" s="425"/>
      <c r="AJ306" s="425"/>
      <c r="AK306" s="425"/>
      <c r="AL306" s="425"/>
      <c r="AM306" s="306"/>
    </row>
    <row r="307" spans="1:39"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30" outlineLevel="1">
      <c r="A308" s="522">
        <v>27</v>
      </c>
      <c r="B308" s="520" t="s">
        <v>119</v>
      </c>
      <c r="C308" s="291" t="s">
        <v>25</v>
      </c>
      <c r="D308" s="295">
        <v>0</v>
      </c>
      <c r="E308" s="295">
        <f>SUMIF('7.  Persistence Report'!$D$145:$D$149,$B308,'7.  Persistence Report'!AW$145:AW$149)</f>
        <v>0</v>
      </c>
      <c r="F308" s="295">
        <f>SUMIF('7.  Persistence Report'!$D$145:$D$149,$B308,'7.  Persistence Report'!AX$145:AX$149)</f>
        <v>0</v>
      </c>
      <c r="G308" s="295">
        <f>SUMIF('7.  Persistence Report'!$D$145:$D$149,$B308,'7.  Persistence Report'!AY$145:AY$149)</f>
        <v>0</v>
      </c>
      <c r="H308" s="295">
        <f>SUMIF('7.  Persistence Report'!$D$145:$D$149,$B308,'7.  Persistence Report'!AZ$145:AZ$149)</f>
        <v>0</v>
      </c>
      <c r="I308" s="295">
        <f>SUMIF('7.  Persistence Report'!$D$145:$D$149,$B308,'7.  Persistence Report'!BA$145:BA$149)</f>
        <v>0</v>
      </c>
      <c r="J308" s="295">
        <f>SUMIF('7.  Persistence Report'!$D$145:$D$149,$B308,'7.  Persistence Report'!BB$145:BB$149)</f>
        <v>0</v>
      </c>
      <c r="K308" s="295">
        <f>SUMIF('7.  Persistence Report'!$D$145:$D$149,$B308,'7.  Persistence Report'!BC$145:BC$149)</f>
        <v>0</v>
      </c>
      <c r="L308" s="295">
        <f>SUMIF('7.  Persistence Report'!$D$145:$D$149,$B308,'7.  Persistence Report'!BD$145:BD$149)</f>
        <v>0</v>
      </c>
      <c r="M308" s="295">
        <f>SUMIF('7.  Persistence Report'!$D$145:$D$149,$B308,'7.  Persistence Report'!BE$145:BE$149)</f>
        <v>0</v>
      </c>
      <c r="N308" s="295">
        <v>12</v>
      </c>
      <c r="O308" s="295">
        <v>0</v>
      </c>
      <c r="P308" s="295">
        <f>SUMIF('7.  Persistence Report'!$D$145:$D$149,$B308,'7.  Persistence Report'!R$145:R$149)</f>
        <v>0</v>
      </c>
      <c r="Q308" s="295">
        <f>SUMIF('7.  Persistence Report'!$D$145:$D$149,$B308,'7.  Persistence Report'!S$145:S$149)</f>
        <v>0</v>
      </c>
      <c r="R308" s="295">
        <f>SUMIF('7.  Persistence Report'!$D$145:$D$149,$B308,'7.  Persistence Report'!T$145:T$149)</f>
        <v>0</v>
      </c>
      <c r="S308" s="295">
        <f>SUMIF('7.  Persistence Report'!$D$145:$D$149,$B308,'7.  Persistence Report'!U$145:U$149)</f>
        <v>0</v>
      </c>
      <c r="T308" s="295">
        <f>SUMIF('7.  Persistence Report'!$D$145:$D$149,$B308,'7.  Persistence Report'!V$145:V$149)</f>
        <v>0</v>
      </c>
      <c r="U308" s="295">
        <f>SUMIF('7.  Persistence Report'!$D$145:$D$149,$B308,'7.  Persistence Report'!W$145:W$149)</f>
        <v>0</v>
      </c>
      <c r="V308" s="295">
        <f>SUMIF('7.  Persistence Report'!$D$145:$D$149,$B308,'7.  Persistence Report'!X$145:X$149)</f>
        <v>0</v>
      </c>
      <c r="W308" s="295">
        <f>SUMIF('7.  Persistence Report'!$D$145:$D$149,$B308,'7.  Persistence Report'!Y$145:Y$149)</f>
        <v>0</v>
      </c>
      <c r="X308" s="295">
        <f>SUMIF('7.  Persistence Report'!$D$145:$D$149,$B308,'7.  Persistence Report'!Z$145:Z$149)</f>
        <v>0</v>
      </c>
      <c r="Y308" s="426"/>
      <c r="Z308" s="410"/>
      <c r="AA308" s="410"/>
      <c r="AB308" s="410"/>
      <c r="AC308" s="410"/>
      <c r="AD308" s="410"/>
      <c r="AE308" s="410"/>
      <c r="AF308" s="410"/>
      <c r="AG308" s="415"/>
      <c r="AH308" s="415"/>
      <c r="AI308" s="415"/>
      <c r="AJ308" s="415"/>
      <c r="AK308" s="415"/>
      <c r="AL308" s="415"/>
      <c r="AM308" s="296">
        <f>SUM(Y308:AL308)</f>
        <v>0</v>
      </c>
    </row>
    <row r="309" spans="1:39" outlineLevel="1">
      <c r="B309" s="294" t="s">
        <v>289</v>
      </c>
      <c r="C309" s="291" t="s">
        <v>163</v>
      </c>
      <c r="D309" s="295">
        <v>0</v>
      </c>
      <c r="E309" s="295">
        <f>SUMIF('7.  Persistence Report'!$D$156:$D$160,$B308,'7.  Persistence Report'!AW$156:AW$160)</f>
        <v>0</v>
      </c>
      <c r="F309" s="295">
        <f>SUMIF('7.  Persistence Report'!$D$156:$D$160,$B308,'7.  Persistence Report'!AX$156:AX$160)</f>
        <v>0</v>
      </c>
      <c r="G309" s="295">
        <f>SUMIF('7.  Persistence Report'!$D$156:$D$160,$B308,'7.  Persistence Report'!AY$156:AY$160)</f>
        <v>0</v>
      </c>
      <c r="H309" s="295">
        <f>SUMIF('7.  Persistence Report'!$D$156:$D$160,$B308,'7.  Persistence Report'!AZ$156:AZ$160)</f>
        <v>0</v>
      </c>
      <c r="I309" s="295">
        <f>SUMIF('7.  Persistence Report'!$D$156:$D$160,$B308,'7.  Persistence Report'!BA$156:BA$160)</f>
        <v>0</v>
      </c>
      <c r="J309" s="295">
        <f>SUMIF('7.  Persistence Report'!$D$156:$D$160,$B308,'7.  Persistence Report'!BB$156:BB$160)</f>
        <v>0</v>
      </c>
      <c r="K309" s="295">
        <f>SUMIF('7.  Persistence Report'!$D$156:$D$160,$B308,'7.  Persistence Report'!BC$156:BC$160)</f>
        <v>0</v>
      </c>
      <c r="L309" s="295">
        <f>SUMIF('7.  Persistence Report'!$D$156:$D$160,$B308,'7.  Persistence Report'!BD$156:BD$160)</f>
        <v>0</v>
      </c>
      <c r="M309" s="295">
        <f>SUMIF('7.  Persistence Report'!$D$156:$D$160,$B308,'7.  Persistence Report'!BE$156:BE$160)</f>
        <v>0</v>
      </c>
      <c r="N309" s="295">
        <f>N308</f>
        <v>12</v>
      </c>
      <c r="O309" s="295">
        <v>0</v>
      </c>
      <c r="P309" s="295">
        <f>SUMIF('7.  Persistence Report'!$D$156:$D$160,$B308,'7.  Persistence Report'!R$156:R$160)</f>
        <v>0</v>
      </c>
      <c r="Q309" s="295">
        <f>SUMIF('7.  Persistence Report'!$D$156:$D$160,$B308,'7.  Persistence Report'!S$156:S$160)</f>
        <v>0</v>
      </c>
      <c r="R309" s="295">
        <f>SUMIF('7.  Persistence Report'!$D$156:$D$160,$B308,'7.  Persistence Report'!T$156:T$160)</f>
        <v>0</v>
      </c>
      <c r="S309" s="295">
        <f>SUMIF('7.  Persistence Report'!$D$156:$D$160,$B308,'7.  Persistence Report'!U$156:U$160)</f>
        <v>0</v>
      </c>
      <c r="T309" s="295">
        <f>SUMIF('7.  Persistence Report'!$D$156:$D$160,$B308,'7.  Persistence Report'!V$156:V$160)</f>
        <v>0</v>
      </c>
      <c r="U309" s="295">
        <f>SUMIF('7.  Persistence Report'!$D$156:$D$160,$B308,'7.  Persistence Report'!W$156:W$160)</f>
        <v>0</v>
      </c>
      <c r="V309" s="295">
        <f>SUMIF('7.  Persistence Report'!$D$156:$D$160,$B308,'7.  Persistence Report'!X$156:X$160)</f>
        <v>0</v>
      </c>
      <c r="W309" s="295">
        <f>SUMIF('7.  Persistence Report'!$D$156:$D$160,$B308,'7.  Persistence Report'!Y$156:Y$160)</f>
        <v>0</v>
      </c>
      <c r="X309" s="295">
        <f>SUMIF('7.  Persistence Report'!$D$156:$D$160,$B308,'7.  Persistence Report'!Z$156:Z$160)</f>
        <v>0</v>
      </c>
      <c r="Y309" s="411">
        <f>Y308</f>
        <v>0</v>
      </c>
      <c r="Z309" s="411">
        <f t="shared" ref="Z309" si="827">Z308</f>
        <v>0</v>
      </c>
      <c r="AA309" s="411">
        <f t="shared" ref="AA309" si="828">AA308</f>
        <v>0</v>
      </c>
      <c r="AB309" s="411">
        <f t="shared" ref="AB309" si="829">AB308</f>
        <v>0</v>
      </c>
      <c r="AC309" s="411">
        <f t="shared" ref="AC309" si="830">AC308</f>
        <v>0</v>
      </c>
      <c r="AD309" s="411">
        <f t="shared" ref="AD309" si="831">AD308</f>
        <v>0</v>
      </c>
      <c r="AE309" s="411">
        <f t="shared" ref="AE309" si="832">AE308</f>
        <v>0</v>
      </c>
      <c r="AF309" s="411">
        <f t="shared" ref="AF309" si="833">AF308</f>
        <v>0</v>
      </c>
      <c r="AG309" s="411">
        <f t="shared" ref="AG309" si="834">AG308</f>
        <v>0</v>
      </c>
      <c r="AH309" s="411">
        <f t="shared" ref="AH309" si="835">AH308</f>
        <v>0</v>
      </c>
      <c r="AI309" s="411">
        <f t="shared" ref="AI309" si="836">AI308</f>
        <v>0</v>
      </c>
      <c r="AJ309" s="411">
        <f t="shared" ref="AJ309" si="837">AJ308</f>
        <v>0</v>
      </c>
      <c r="AK309" s="411">
        <f t="shared" ref="AK309" si="838">AK308</f>
        <v>0</v>
      </c>
      <c r="AL309" s="411">
        <f t="shared" ref="AL309" si="839">AL308</f>
        <v>0</v>
      </c>
      <c r="AM309" s="306"/>
    </row>
    <row r="310" spans="1:39" outlineLevel="1">
      <c r="B310" s="294"/>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ht="30" outlineLevel="1">
      <c r="A311" s="522">
        <v>28</v>
      </c>
      <c r="B311" s="520" t="s">
        <v>120</v>
      </c>
      <c r="C311" s="291" t="s">
        <v>25</v>
      </c>
      <c r="D311" s="295">
        <v>98558</v>
      </c>
      <c r="E311" s="295">
        <f>SUMIF('7.  Persistence Report'!$D$145:$D$149,$B311,'7.  Persistence Report'!AW$145:AW$149)</f>
        <v>98558</v>
      </c>
      <c r="F311" s="295">
        <f>SUMIF('7.  Persistence Report'!$D$145:$D$149,$B311,'7.  Persistence Report'!AX$145:AX$149)</f>
        <v>98558</v>
      </c>
      <c r="G311" s="295">
        <f>SUMIF('7.  Persistence Report'!$D$145:$D$149,$B311,'7.  Persistence Report'!AY$145:AY$149)</f>
        <v>98558</v>
      </c>
      <c r="H311" s="295">
        <f>SUMIF('7.  Persistence Report'!$D$145:$D$149,$B311,'7.  Persistence Report'!AZ$145:AZ$149)</f>
        <v>98558</v>
      </c>
      <c r="I311" s="295">
        <f>SUMIF('7.  Persistence Report'!$D$145:$D$149,$B311,'7.  Persistence Report'!BA$145:BA$149)</f>
        <v>98558</v>
      </c>
      <c r="J311" s="295">
        <f>SUMIF('7.  Persistence Report'!$D$145:$D$149,$B311,'7.  Persistence Report'!BB$145:BB$149)</f>
        <v>98558</v>
      </c>
      <c r="K311" s="295">
        <f>SUMIF('7.  Persistence Report'!$D$145:$D$149,$B311,'7.  Persistence Report'!BC$145:BC$149)</f>
        <v>98558</v>
      </c>
      <c r="L311" s="295">
        <f>SUMIF('7.  Persistence Report'!$D$145:$D$149,$B311,'7.  Persistence Report'!BD$145:BD$149)</f>
        <v>98558</v>
      </c>
      <c r="M311" s="295">
        <f>SUMIF('7.  Persistence Report'!$D$145:$D$149,$B311,'7.  Persistence Report'!BE$145:BE$149)</f>
        <v>98558</v>
      </c>
      <c r="N311" s="295">
        <v>12</v>
      </c>
      <c r="O311" s="295">
        <v>20</v>
      </c>
      <c r="P311" s="295">
        <f>SUMIF('7.  Persistence Report'!$D$145:$D$149,$B311,'7.  Persistence Report'!R$145:R$149)</f>
        <v>20</v>
      </c>
      <c r="Q311" s="295">
        <f>SUMIF('7.  Persistence Report'!$D$145:$D$149,$B311,'7.  Persistence Report'!S$145:S$149)</f>
        <v>20</v>
      </c>
      <c r="R311" s="295">
        <f>SUMIF('7.  Persistence Report'!$D$145:$D$149,$B311,'7.  Persistence Report'!T$145:T$149)</f>
        <v>20</v>
      </c>
      <c r="S311" s="295">
        <f>SUMIF('7.  Persistence Report'!$D$145:$D$149,$B311,'7.  Persistence Report'!U$145:U$149)</f>
        <v>20</v>
      </c>
      <c r="T311" s="295">
        <f>SUMIF('7.  Persistence Report'!$D$145:$D$149,$B311,'7.  Persistence Report'!V$145:V$149)</f>
        <v>20</v>
      </c>
      <c r="U311" s="295">
        <f>SUMIF('7.  Persistence Report'!$D$145:$D$149,$B311,'7.  Persistence Report'!W$145:W$149)</f>
        <v>20</v>
      </c>
      <c r="V311" s="295">
        <f>SUMIF('7.  Persistence Report'!$D$145:$D$149,$B311,'7.  Persistence Report'!X$145:X$149)</f>
        <v>20</v>
      </c>
      <c r="W311" s="295">
        <f>SUMIF('7.  Persistence Report'!$D$145:$D$149,$B311,'7.  Persistence Report'!Y$145:Y$149)</f>
        <v>20</v>
      </c>
      <c r="X311" s="295">
        <f>SUMIF('7.  Persistence Report'!$D$145:$D$149,$B311,'7.  Persistence Report'!Z$145:Z$149)</f>
        <v>20</v>
      </c>
      <c r="Y311" s="426"/>
      <c r="Z311" s="410"/>
      <c r="AA311" s="410">
        <v>1</v>
      </c>
      <c r="AB311" s="410"/>
      <c r="AC311" s="410"/>
      <c r="AD311" s="410"/>
      <c r="AE311" s="410"/>
      <c r="AF311" s="410"/>
      <c r="AG311" s="415"/>
      <c r="AH311" s="415"/>
      <c r="AI311" s="415"/>
      <c r="AJ311" s="415"/>
      <c r="AK311" s="415"/>
      <c r="AL311" s="415"/>
      <c r="AM311" s="296">
        <f>SUM(Y311:AL311)</f>
        <v>1</v>
      </c>
    </row>
    <row r="312" spans="1:39" outlineLevel="1">
      <c r="B312" s="294" t="s">
        <v>289</v>
      </c>
      <c r="C312" s="291" t="s">
        <v>163</v>
      </c>
      <c r="D312" s="295">
        <v>244106</v>
      </c>
      <c r="E312" s="295">
        <f>SUMIF('7.  Persistence Report'!$D$156:$D$160,$B311,'7.  Persistence Report'!AW$156:AW$160)</f>
        <v>244106</v>
      </c>
      <c r="F312" s="295">
        <f>SUMIF('7.  Persistence Report'!$D$156:$D$160,$B311,'7.  Persistence Report'!AX$156:AX$160)</f>
        <v>244106</v>
      </c>
      <c r="G312" s="295">
        <f>SUMIF('7.  Persistence Report'!$D$156:$D$160,$B311,'7.  Persistence Report'!AY$156:AY$160)</f>
        <v>244106</v>
      </c>
      <c r="H312" s="295">
        <f>SUMIF('7.  Persistence Report'!$D$156:$D$160,$B311,'7.  Persistence Report'!AZ$156:AZ$160)</f>
        <v>244106</v>
      </c>
      <c r="I312" s="295">
        <f>SUMIF('7.  Persistence Report'!$D$156:$D$160,$B311,'7.  Persistence Report'!BA$156:BA$160)</f>
        <v>244106</v>
      </c>
      <c r="J312" s="295">
        <f>SUMIF('7.  Persistence Report'!$D$156:$D$160,$B311,'7.  Persistence Report'!BB$156:BB$160)</f>
        <v>244106</v>
      </c>
      <c r="K312" s="295">
        <f>SUMIF('7.  Persistence Report'!$D$156:$D$160,$B311,'7.  Persistence Report'!BC$156:BC$160)</f>
        <v>244106</v>
      </c>
      <c r="L312" s="295">
        <f>SUMIF('7.  Persistence Report'!$D$156:$D$160,$B311,'7.  Persistence Report'!BD$156:BD$160)</f>
        <v>244106</v>
      </c>
      <c r="M312" s="295">
        <f>SUMIF('7.  Persistence Report'!$D$156:$D$160,$B311,'7.  Persistence Report'!BE$156:BE$160)</f>
        <v>244106</v>
      </c>
      <c r="N312" s="295">
        <f>N311</f>
        <v>12</v>
      </c>
      <c r="O312" s="295">
        <v>46</v>
      </c>
      <c r="P312" s="295">
        <f>SUMIF('7.  Persistence Report'!$D$156:$D$160,$B311,'7.  Persistence Report'!R$156:R$160)</f>
        <v>46</v>
      </c>
      <c r="Q312" s="295">
        <f>SUMIF('7.  Persistence Report'!$D$156:$D$160,$B311,'7.  Persistence Report'!S$156:S$160)</f>
        <v>46</v>
      </c>
      <c r="R312" s="295">
        <f>SUMIF('7.  Persistence Report'!$D$156:$D$160,$B311,'7.  Persistence Report'!T$156:T$160)</f>
        <v>46</v>
      </c>
      <c r="S312" s="295">
        <f>SUMIF('7.  Persistence Report'!$D$156:$D$160,$B311,'7.  Persistence Report'!U$156:U$160)</f>
        <v>46</v>
      </c>
      <c r="T312" s="295">
        <f>SUMIF('7.  Persistence Report'!$D$156:$D$160,$B311,'7.  Persistence Report'!V$156:V$160)</f>
        <v>46</v>
      </c>
      <c r="U312" s="295">
        <f>SUMIF('7.  Persistence Report'!$D$156:$D$160,$B311,'7.  Persistence Report'!W$156:W$160)</f>
        <v>46</v>
      </c>
      <c r="V312" s="295">
        <f>SUMIF('7.  Persistence Report'!$D$156:$D$160,$B311,'7.  Persistence Report'!X$156:X$160)</f>
        <v>46</v>
      </c>
      <c r="W312" s="295">
        <f>SUMIF('7.  Persistence Report'!$D$156:$D$160,$B311,'7.  Persistence Report'!Y$156:Y$160)</f>
        <v>46</v>
      </c>
      <c r="X312" s="295">
        <f>SUMIF('7.  Persistence Report'!$D$156:$D$160,$B311,'7.  Persistence Report'!Z$156:Z$160)</f>
        <v>46</v>
      </c>
      <c r="Y312" s="411">
        <f>Y311</f>
        <v>0</v>
      </c>
      <c r="Z312" s="411">
        <f t="shared" ref="Z312" si="840">Z311</f>
        <v>0</v>
      </c>
      <c r="AA312" s="411">
        <f t="shared" ref="AA312" si="841">AA311</f>
        <v>1</v>
      </c>
      <c r="AB312" s="411">
        <f t="shared" ref="AB312" si="842">AB311</f>
        <v>0</v>
      </c>
      <c r="AC312" s="411">
        <f t="shared" ref="AC312" si="843">AC311</f>
        <v>0</v>
      </c>
      <c r="AD312" s="411">
        <f t="shared" ref="AD312" si="844">AD311</f>
        <v>0</v>
      </c>
      <c r="AE312" s="411">
        <f t="shared" ref="AE312" si="845">AE311</f>
        <v>0</v>
      </c>
      <c r="AF312" s="411">
        <f t="shared" ref="AF312" si="846">AF311</f>
        <v>0</v>
      </c>
      <c r="AG312" s="411">
        <f t="shared" ref="AG312" si="847">AG311</f>
        <v>0</v>
      </c>
      <c r="AH312" s="411">
        <f t="shared" ref="AH312" si="848">AH311</f>
        <v>0</v>
      </c>
      <c r="AI312" s="411">
        <f t="shared" ref="AI312" si="849">AI311</f>
        <v>0</v>
      </c>
      <c r="AJ312" s="411">
        <f t="shared" ref="AJ312" si="850">AJ311</f>
        <v>0</v>
      </c>
      <c r="AK312" s="411">
        <f t="shared" ref="AK312" si="851">AK311</f>
        <v>0</v>
      </c>
      <c r="AL312" s="411">
        <f t="shared" ref="AL312" si="852">AL311</f>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2">
        <v>29</v>
      </c>
      <c r="B314" s="520" t="s">
        <v>121</v>
      </c>
      <c r="C314" s="291" t="s">
        <v>25</v>
      </c>
      <c r="D314" s="295">
        <v>0</v>
      </c>
      <c r="E314" s="295">
        <f>SUMIF('7.  Persistence Report'!$D$145:$D$149,$B314,'7.  Persistence Report'!AW$145:AW$149)</f>
        <v>0</v>
      </c>
      <c r="F314" s="295">
        <f>SUMIF('7.  Persistence Report'!$D$145:$D$149,$B314,'7.  Persistence Report'!AX$145:AX$149)</f>
        <v>0</v>
      </c>
      <c r="G314" s="295">
        <f>SUMIF('7.  Persistence Report'!$D$145:$D$149,$B314,'7.  Persistence Report'!AY$145:AY$149)</f>
        <v>0</v>
      </c>
      <c r="H314" s="295">
        <f>SUMIF('7.  Persistence Report'!$D$145:$D$149,$B314,'7.  Persistence Report'!AZ$145:AZ$149)</f>
        <v>0</v>
      </c>
      <c r="I314" s="295">
        <f>SUMIF('7.  Persistence Report'!$D$145:$D$149,$B314,'7.  Persistence Report'!BA$145:BA$149)</f>
        <v>0</v>
      </c>
      <c r="J314" s="295">
        <f>SUMIF('7.  Persistence Report'!$D$145:$D$149,$B314,'7.  Persistence Report'!BB$145:BB$149)</f>
        <v>0</v>
      </c>
      <c r="K314" s="295">
        <f>SUMIF('7.  Persistence Report'!$D$145:$D$149,$B314,'7.  Persistence Report'!BC$145:BC$149)</f>
        <v>0</v>
      </c>
      <c r="L314" s="295">
        <f>SUMIF('7.  Persistence Report'!$D$145:$D$149,$B314,'7.  Persistence Report'!BD$145:BD$149)</f>
        <v>0</v>
      </c>
      <c r="M314" s="295">
        <f>SUMIF('7.  Persistence Report'!$D$145:$D$149,$B314,'7.  Persistence Report'!BE$145:BE$149)</f>
        <v>0</v>
      </c>
      <c r="N314" s="295">
        <v>3</v>
      </c>
      <c r="O314" s="295">
        <v>0</v>
      </c>
      <c r="P314" s="295">
        <f>SUMIF('7.  Persistence Report'!$D$145:$D$149,$B314,'7.  Persistence Report'!R$145:R$149)</f>
        <v>0</v>
      </c>
      <c r="Q314" s="295">
        <f>SUMIF('7.  Persistence Report'!$D$145:$D$149,$B314,'7.  Persistence Report'!S$145:S$149)</f>
        <v>0</v>
      </c>
      <c r="R314" s="295">
        <f>SUMIF('7.  Persistence Report'!$D$145:$D$149,$B314,'7.  Persistence Report'!T$145:T$149)</f>
        <v>0</v>
      </c>
      <c r="S314" s="295">
        <f>SUMIF('7.  Persistence Report'!$D$145:$D$149,$B314,'7.  Persistence Report'!U$145:U$149)</f>
        <v>0</v>
      </c>
      <c r="T314" s="295">
        <f>SUMIF('7.  Persistence Report'!$D$145:$D$149,$B314,'7.  Persistence Report'!V$145:V$149)</f>
        <v>0</v>
      </c>
      <c r="U314" s="295">
        <f>SUMIF('7.  Persistence Report'!$D$145:$D$149,$B314,'7.  Persistence Report'!W$145:W$149)</f>
        <v>0</v>
      </c>
      <c r="V314" s="295">
        <f>SUMIF('7.  Persistence Report'!$D$145:$D$149,$B314,'7.  Persistence Report'!X$145:X$149)</f>
        <v>0</v>
      </c>
      <c r="W314" s="295">
        <f>SUMIF('7.  Persistence Report'!$D$145:$D$149,$B314,'7.  Persistence Report'!Y$145:Y$149)</f>
        <v>0</v>
      </c>
      <c r="X314" s="295">
        <f>SUMIF('7.  Persistence Report'!$D$145:$D$149,$B314,'7.  Persistence Report'!Z$145:Z$149)</f>
        <v>0</v>
      </c>
      <c r="Y314" s="426"/>
      <c r="Z314" s="410"/>
      <c r="AA314" s="410"/>
      <c r="AB314" s="410"/>
      <c r="AC314" s="410"/>
      <c r="AD314" s="410"/>
      <c r="AE314" s="410"/>
      <c r="AF314" s="410"/>
      <c r="AG314" s="415"/>
      <c r="AH314" s="415"/>
      <c r="AI314" s="415"/>
      <c r="AJ314" s="415"/>
      <c r="AK314" s="415"/>
      <c r="AL314" s="415"/>
      <c r="AM314" s="296">
        <f>SUM(Y314:AL314)</f>
        <v>0</v>
      </c>
    </row>
    <row r="315" spans="1:39" outlineLevel="1">
      <c r="B315" s="294" t="s">
        <v>289</v>
      </c>
      <c r="C315" s="291" t="s">
        <v>163</v>
      </c>
      <c r="D315" s="295">
        <v>0</v>
      </c>
      <c r="E315" s="295">
        <f>SUMIF('7.  Persistence Report'!$D$156:$D$160,$B314,'7.  Persistence Report'!AW$156:AW$160)</f>
        <v>0</v>
      </c>
      <c r="F315" s="295">
        <f>SUMIF('7.  Persistence Report'!$D$156:$D$160,$B314,'7.  Persistence Report'!AX$156:AX$160)</f>
        <v>0</v>
      </c>
      <c r="G315" s="295">
        <f>SUMIF('7.  Persistence Report'!$D$156:$D$160,$B314,'7.  Persistence Report'!AY$156:AY$160)</f>
        <v>0</v>
      </c>
      <c r="H315" s="295">
        <f>SUMIF('7.  Persistence Report'!$D$156:$D$160,$B314,'7.  Persistence Report'!AZ$156:AZ$160)</f>
        <v>0</v>
      </c>
      <c r="I315" s="295">
        <f>SUMIF('7.  Persistence Report'!$D$156:$D$160,$B314,'7.  Persistence Report'!BA$156:BA$160)</f>
        <v>0</v>
      </c>
      <c r="J315" s="295">
        <f>SUMIF('7.  Persistence Report'!$D$156:$D$160,$B314,'7.  Persistence Report'!BB$156:BB$160)</f>
        <v>0</v>
      </c>
      <c r="K315" s="295">
        <f>SUMIF('7.  Persistence Report'!$D$156:$D$160,$B314,'7.  Persistence Report'!BC$156:BC$160)</f>
        <v>0</v>
      </c>
      <c r="L315" s="295">
        <f>SUMIF('7.  Persistence Report'!$D$156:$D$160,$B314,'7.  Persistence Report'!BD$156:BD$160)</f>
        <v>0</v>
      </c>
      <c r="M315" s="295">
        <f>SUMIF('7.  Persistence Report'!$D$156:$D$160,$B314,'7.  Persistence Report'!BE$156:BE$160)</f>
        <v>0</v>
      </c>
      <c r="N315" s="295">
        <f>N314</f>
        <v>3</v>
      </c>
      <c r="O315" s="295">
        <v>0</v>
      </c>
      <c r="P315" s="295">
        <f>SUMIF('7.  Persistence Report'!$D$156:$D$160,$B314,'7.  Persistence Report'!R$156:R$160)</f>
        <v>0</v>
      </c>
      <c r="Q315" s="295">
        <f>SUMIF('7.  Persistence Report'!$D$156:$D$160,$B314,'7.  Persistence Report'!S$156:S$160)</f>
        <v>0</v>
      </c>
      <c r="R315" s="295">
        <f>SUMIF('7.  Persistence Report'!$D$156:$D$160,$B314,'7.  Persistence Report'!T$156:T$160)</f>
        <v>0</v>
      </c>
      <c r="S315" s="295">
        <f>SUMIF('7.  Persistence Report'!$D$156:$D$160,$B314,'7.  Persistence Report'!U$156:U$160)</f>
        <v>0</v>
      </c>
      <c r="T315" s="295">
        <f>SUMIF('7.  Persistence Report'!$D$156:$D$160,$B314,'7.  Persistence Report'!V$156:V$160)</f>
        <v>0</v>
      </c>
      <c r="U315" s="295">
        <f>SUMIF('7.  Persistence Report'!$D$156:$D$160,$B314,'7.  Persistence Report'!W$156:W$160)</f>
        <v>0</v>
      </c>
      <c r="V315" s="295">
        <f>SUMIF('7.  Persistence Report'!$D$156:$D$160,$B314,'7.  Persistence Report'!X$156:X$160)</f>
        <v>0</v>
      </c>
      <c r="W315" s="295">
        <f>SUMIF('7.  Persistence Report'!$D$156:$D$160,$B314,'7.  Persistence Report'!Y$156:Y$160)</f>
        <v>0</v>
      </c>
      <c r="X315" s="295">
        <f>SUMIF('7.  Persistence Report'!$D$156:$D$160,$B314,'7.  Persistence Report'!Z$156:Z$160)</f>
        <v>0</v>
      </c>
      <c r="Y315" s="411">
        <f>Y314</f>
        <v>0</v>
      </c>
      <c r="Z315" s="411">
        <f t="shared" ref="Z315" si="853">Z314</f>
        <v>0</v>
      </c>
      <c r="AA315" s="411">
        <f t="shared" ref="AA315" si="854">AA314</f>
        <v>0</v>
      </c>
      <c r="AB315" s="411">
        <f t="shared" ref="AB315" si="855">AB314</f>
        <v>0</v>
      </c>
      <c r="AC315" s="411">
        <f t="shared" ref="AC315" si="856">AC314</f>
        <v>0</v>
      </c>
      <c r="AD315" s="411">
        <f t="shared" ref="AD315" si="857">AD314</f>
        <v>0</v>
      </c>
      <c r="AE315" s="411">
        <f t="shared" ref="AE315" si="858">AE314</f>
        <v>0</v>
      </c>
      <c r="AF315" s="411">
        <f t="shared" ref="AF315" si="859">AF314</f>
        <v>0</v>
      </c>
      <c r="AG315" s="411">
        <f t="shared" ref="AG315" si="860">AG314</f>
        <v>0</v>
      </c>
      <c r="AH315" s="411">
        <f t="shared" ref="AH315" si="861">AH314</f>
        <v>0</v>
      </c>
      <c r="AI315" s="411">
        <f t="shared" ref="AI315" si="862">AI314</f>
        <v>0</v>
      </c>
      <c r="AJ315" s="411">
        <f t="shared" ref="AJ315" si="863">AJ314</f>
        <v>0</v>
      </c>
      <c r="AK315" s="411">
        <f t="shared" ref="AK315" si="864">AK314</f>
        <v>0</v>
      </c>
      <c r="AL315" s="411">
        <f t="shared" ref="AL315" si="865">AL314</f>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30</v>
      </c>
      <c r="B317" s="520" t="s">
        <v>122</v>
      </c>
      <c r="C317" s="291" t="s">
        <v>25</v>
      </c>
      <c r="D317" s="295">
        <v>0</v>
      </c>
      <c r="E317" s="295">
        <f>SUMIF('7.  Persistence Report'!$D$145:$D$149,$B317,'7.  Persistence Report'!AW$145:AW$149)</f>
        <v>0</v>
      </c>
      <c r="F317" s="295">
        <f>SUMIF('7.  Persistence Report'!$D$145:$D$149,$B317,'7.  Persistence Report'!AX$145:AX$149)</f>
        <v>0</v>
      </c>
      <c r="G317" s="295">
        <f>SUMIF('7.  Persistence Report'!$D$145:$D$149,$B317,'7.  Persistence Report'!AY$145:AY$149)</f>
        <v>0</v>
      </c>
      <c r="H317" s="295">
        <f>SUMIF('7.  Persistence Report'!$D$145:$D$149,$B317,'7.  Persistence Report'!AZ$145:AZ$149)</f>
        <v>0</v>
      </c>
      <c r="I317" s="295">
        <f>SUMIF('7.  Persistence Report'!$D$145:$D$149,$B317,'7.  Persistence Report'!BA$145:BA$149)</f>
        <v>0</v>
      </c>
      <c r="J317" s="295">
        <f>SUMIF('7.  Persistence Report'!$D$145:$D$149,$B317,'7.  Persistence Report'!BB$145:BB$149)</f>
        <v>0</v>
      </c>
      <c r="K317" s="295">
        <f>SUMIF('7.  Persistence Report'!$D$145:$D$149,$B317,'7.  Persistence Report'!BC$145:BC$149)</f>
        <v>0</v>
      </c>
      <c r="L317" s="295">
        <f>SUMIF('7.  Persistence Report'!$D$145:$D$149,$B317,'7.  Persistence Report'!BD$145:BD$149)</f>
        <v>0</v>
      </c>
      <c r="M317" s="295">
        <f>SUMIF('7.  Persistence Report'!$D$145:$D$149,$B317,'7.  Persistence Report'!BE$145:BE$149)</f>
        <v>0</v>
      </c>
      <c r="N317" s="295">
        <v>12</v>
      </c>
      <c r="O317" s="295">
        <v>0</v>
      </c>
      <c r="P317" s="295">
        <f>SUMIF('7.  Persistence Report'!$D$145:$D$149,$B317,'7.  Persistence Report'!R$145:R$149)</f>
        <v>0</v>
      </c>
      <c r="Q317" s="295">
        <f>SUMIF('7.  Persistence Report'!$D$145:$D$149,$B317,'7.  Persistence Report'!S$145:S$149)</f>
        <v>0</v>
      </c>
      <c r="R317" s="295">
        <f>SUMIF('7.  Persistence Report'!$D$145:$D$149,$B317,'7.  Persistence Report'!T$145:T$149)</f>
        <v>0</v>
      </c>
      <c r="S317" s="295">
        <f>SUMIF('7.  Persistence Report'!$D$145:$D$149,$B317,'7.  Persistence Report'!U$145:U$149)</f>
        <v>0</v>
      </c>
      <c r="T317" s="295">
        <f>SUMIF('7.  Persistence Report'!$D$145:$D$149,$B317,'7.  Persistence Report'!V$145:V$149)</f>
        <v>0</v>
      </c>
      <c r="U317" s="295">
        <f>SUMIF('7.  Persistence Report'!$D$145:$D$149,$B317,'7.  Persistence Report'!W$145:W$149)</f>
        <v>0</v>
      </c>
      <c r="V317" s="295">
        <f>SUMIF('7.  Persistence Report'!$D$145:$D$149,$B317,'7.  Persistence Report'!X$145:X$149)</f>
        <v>0</v>
      </c>
      <c r="W317" s="295">
        <f>SUMIF('7.  Persistence Report'!$D$145:$D$149,$B317,'7.  Persistence Report'!Y$145:Y$149)</f>
        <v>0</v>
      </c>
      <c r="X317" s="295">
        <f>SUMIF('7.  Persistence Report'!$D$145:$D$149,$B317,'7.  Persistence Report'!Z$145:Z$149)</f>
        <v>0</v>
      </c>
      <c r="Y317" s="426"/>
      <c r="Z317" s="410"/>
      <c r="AA317" s="410"/>
      <c r="AB317" s="410"/>
      <c r="AC317" s="410"/>
      <c r="AD317" s="410"/>
      <c r="AE317" s="410"/>
      <c r="AF317" s="410"/>
      <c r="AG317" s="415"/>
      <c r="AH317" s="415"/>
      <c r="AI317" s="415"/>
      <c r="AJ317" s="415"/>
      <c r="AK317" s="415"/>
      <c r="AL317" s="415"/>
      <c r="AM317" s="296">
        <f>SUM(Y317:AL317)</f>
        <v>0</v>
      </c>
    </row>
    <row r="318" spans="1:39" outlineLevel="1">
      <c r="B318" s="294" t="s">
        <v>289</v>
      </c>
      <c r="C318" s="291" t="s">
        <v>163</v>
      </c>
      <c r="D318" s="295">
        <v>0</v>
      </c>
      <c r="E318" s="295">
        <f>SUMIF('7.  Persistence Report'!$D$156:$D$160,$B317,'7.  Persistence Report'!AW$156:AW$160)</f>
        <v>0</v>
      </c>
      <c r="F318" s="295">
        <f>SUMIF('7.  Persistence Report'!$D$156:$D$160,$B317,'7.  Persistence Report'!AX$156:AX$160)</f>
        <v>0</v>
      </c>
      <c r="G318" s="295">
        <f>SUMIF('7.  Persistence Report'!$D$156:$D$160,$B317,'7.  Persistence Report'!AY$156:AY$160)</f>
        <v>0</v>
      </c>
      <c r="H318" s="295">
        <f>SUMIF('7.  Persistence Report'!$D$156:$D$160,$B317,'7.  Persistence Report'!AZ$156:AZ$160)</f>
        <v>0</v>
      </c>
      <c r="I318" s="295">
        <f>SUMIF('7.  Persistence Report'!$D$156:$D$160,$B317,'7.  Persistence Report'!BA$156:BA$160)</f>
        <v>0</v>
      </c>
      <c r="J318" s="295">
        <f>SUMIF('7.  Persistence Report'!$D$156:$D$160,$B317,'7.  Persistence Report'!BB$156:BB$160)</f>
        <v>0</v>
      </c>
      <c r="K318" s="295">
        <f>SUMIF('7.  Persistence Report'!$D$156:$D$160,$B317,'7.  Persistence Report'!BC$156:BC$160)</f>
        <v>0</v>
      </c>
      <c r="L318" s="295">
        <f>SUMIF('7.  Persistence Report'!$D$156:$D$160,$B317,'7.  Persistence Report'!BD$156:BD$160)</f>
        <v>0</v>
      </c>
      <c r="M318" s="295">
        <f>SUMIF('7.  Persistence Report'!$D$156:$D$160,$B317,'7.  Persistence Report'!BE$156:BE$160)</f>
        <v>0</v>
      </c>
      <c r="N318" s="295">
        <f>N317</f>
        <v>12</v>
      </c>
      <c r="O318" s="295">
        <v>0</v>
      </c>
      <c r="P318" s="295">
        <f>SUMIF('7.  Persistence Report'!$D$156:$D$160,$B317,'7.  Persistence Report'!R$156:R$160)</f>
        <v>0</v>
      </c>
      <c r="Q318" s="295">
        <f>SUMIF('7.  Persistence Report'!$D$156:$D$160,$B317,'7.  Persistence Report'!S$156:S$160)</f>
        <v>0</v>
      </c>
      <c r="R318" s="295">
        <f>SUMIF('7.  Persistence Report'!$D$156:$D$160,$B317,'7.  Persistence Report'!T$156:T$160)</f>
        <v>0</v>
      </c>
      <c r="S318" s="295">
        <f>SUMIF('7.  Persistence Report'!$D$156:$D$160,$B317,'7.  Persistence Report'!U$156:U$160)</f>
        <v>0</v>
      </c>
      <c r="T318" s="295">
        <f>SUMIF('7.  Persistence Report'!$D$156:$D$160,$B317,'7.  Persistence Report'!V$156:V$160)</f>
        <v>0</v>
      </c>
      <c r="U318" s="295">
        <f>SUMIF('7.  Persistence Report'!$D$156:$D$160,$B317,'7.  Persistence Report'!W$156:W$160)</f>
        <v>0</v>
      </c>
      <c r="V318" s="295">
        <f>SUMIF('7.  Persistence Report'!$D$156:$D$160,$B317,'7.  Persistence Report'!X$156:X$160)</f>
        <v>0</v>
      </c>
      <c r="W318" s="295">
        <f>SUMIF('7.  Persistence Report'!$D$156:$D$160,$B317,'7.  Persistence Report'!Y$156:Y$160)</f>
        <v>0</v>
      </c>
      <c r="X318" s="295">
        <f>SUMIF('7.  Persistence Report'!$D$156:$D$160,$B317,'7.  Persistence Report'!Z$156:Z$160)</f>
        <v>0</v>
      </c>
      <c r="Y318" s="411">
        <f>Y317</f>
        <v>0</v>
      </c>
      <c r="Z318" s="411">
        <f t="shared" ref="Z318" si="866">Z317</f>
        <v>0</v>
      </c>
      <c r="AA318" s="411">
        <f t="shared" ref="AA318" si="867">AA317</f>
        <v>0</v>
      </c>
      <c r="AB318" s="411">
        <f t="shared" ref="AB318" si="868">AB317</f>
        <v>0</v>
      </c>
      <c r="AC318" s="411">
        <f t="shared" ref="AC318" si="869">AC317</f>
        <v>0</v>
      </c>
      <c r="AD318" s="411">
        <f t="shared" ref="AD318" si="870">AD317</f>
        <v>0</v>
      </c>
      <c r="AE318" s="411">
        <f t="shared" ref="AE318" si="871">AE317</f>
        <v>0</v>
      </c>
      <c r="AF318" s="411">
        <f t="shared" ref="AF318" si="872">AF317</f>
        <v>0</v>
      </c>
      <c r="AG318" s="411">
        <f t="shared" ref="AG318" si="873">AG317</f>
        <v>0</v>
      </c>
      <c r="AH318" s="411">
        <f t="shared" ref="AH318" si="874">AH317</f>
        <v>0</v>
      </c>
      <c r="AI318" s="411">
        <f t="shared" ref="AI318" si="875">AI317</f>
        <v>0</v>
      </c>
      <c r="AJ318" s="411">
        <f t="shared" ref="AJ318" si="876">AJ317</f>
        <v>0</v>
      </c>
      <c r="AK318" s="411">
        <f t="shared" ref="AK318" si="877">AK317</f>
        <v>0</v>
      </c>
      <c r="AL318" s="411">
        <f t="shared" ref="AL318" si="878">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outlineLevel="1">
      <c r="A320" s="522">
        <v>31</v>
      </c>
      <c r="B320" s="520" t="s">
        <v>123</v>
      </c>
      <c r="C320" s="291" t="s">
        <v>25</v>
      </c>
      <c r="D320" s="295">
        <v>0</v>
      </c>
      <c r="E320" s="295">
        <f>SUMIF('7.  Persistence Report'!$D$145:$D$149,$B320,'7.  Persistence Report'!AW$145:AW$149)</f>
        <v>0</v>
      </c>
      <c r="F320" s="295">
        <f>SUMIF('7.  Persistence Report'!$D$145:$D$149,$B320,'7.  Persistence Report'!AX$145:AX$149)</f>
        <v>0</v>
      </c>
      <c r="G320" s="295">
        <f>SUMIF('7.  Persistence Report'!$D$145:$D$149,$B320,'7.  Persistence Report'!AY$145:AY$149)</f>
        <v>0</v>
      </c>
      <c r="H320" s="295">
        <f>SUMIF('7.  Persistence Report'!$D$145:$D$149,$B320,'7.  Persistence Report'!AZ$145:AZ$149)</f>
        <v>0</v>
      </c>
      <c r="I320" s="295">
        <f>SUMIF('7.  Persistence Report'!$D$145:$D$149,$B320,'7.  Persistence Report'!BA$145:BA$149)</f>
        <v>0</v>
      </c>
      <c r="J320" s="295">
        <f>SUMIF('7.  Persistence Report'!$D$145:$D$149,$B320,'7.  Persistence Report'!BB$145:BB$149)</f>
        <v>0</v>
      </c>
      <c r="K320" s="295">
        <f>SUMIF('7.  Persistence Report'!$D$145:$D$149,$B320,'7.  Persistence Report'!BC$145:BC$149)</f>
        <v>0</v>
      </c>
      <c r="L320" s="295">
        <f>SUMIF('7.  Persistence Report'!$D$145:$D$149,$B320,'7.  Persistence Report'!BD$145:BD$149)</f>
        <v>0</v>
      </c>
      <c r="M320" s="295">
        <f>SUMIF('7.  Persistence Report'!$D$145:$D$149,$B320,'7.  Persistence Report'!BE$145:BE$149)</f>
        <v>0</v>
      </c>
      <c r="N320" s="295">
        <v>12</v>
      </c>
      <c r="O320" s="295">
        <v>0</v>
      </c>
      <c r="P320" s="295">
        <f>SUMIF('7.  Persistence Report'!$D$145:$D$149,$B320,'7.  Persistence Report'!R$145:R$149)</f>
        <v>0</v>
      </c>
      <c r="Q320" s="295">
        <f>SUMIF('7.  Persistence Report'!$D$145:$D$149,$B320,'7.  Persistence Report'!S$145:S$149)</f>
        <v>0</v>
      </c>
      <c r="R320" s="295">
        <f>SUMIF('7.  Persistence Report'!$D$145:$D$149,$B320,'7.  Persistence Report'!T$145:T$149)</f>
        <v>0</v>
      </c>
      <c r="S320" s="295">
        <f>SUMIF('7.  Persistence Report'!$D$145:$D$149,$B320,'7.  Persistence Report'!U$145:U$149)</f>
        <v>0</v>
      </c>
      <c r="T320" s="295">
        <f>SUMIF('7.  Persistence Report'!$D$145:$D$149,$B320,'7.  Persistence Report'!V$145:V$149)</f>
        <v>0</v>
      </c>
      <c r="U320" s="295">
        <f>SUMIF('7.  Persistence Report'!$D$145:$D$149,$B320,'7.  Persistence Report'!W$145:W$149)</f>
        <v>0</v>
      </c>
      <c r="V320" s="295">
        <f>SUMIF('7.  Persistence Report'!$D$145:$D$149,$B320,'7.  Persistence Report'!X$145:X$149)</f>
        <v>0</v>
      </c>
      <c r="W320" s="295">
        <f>SUMIF('7.  Persistence Report'!$D$145:$D$149,$B320,'7.  Persistence Report'!Y$145:Y$149)</f>
        <v>0</v>
      </c>
      <c r="X320" s="295">
        <f>SUMIF('7.  Persistence Report'!$D$145:$D$149,$B320,'7.  Persistence Report'!Z$145:Z$149)</f>
        <v>0</v>
      </c>
      <c r="Y320" s="426"/>
      <c r="Z320" s="410"/>
      <c r="AA320" s="410"/>
      <c r="AB320" s="410"/>
      <c r="AC320" s="410"/>
      <c r="AD320" s="410"/>
      <c r="AE320" s="410"/>
      <c r="AF320" s="410"/>
      <c r="AG320" s="415"/>
      <c r="AH320" s="415"/>
      <c r="AI320" s="415"/>
      <c r="AJ320" s="415"/>
      <c r="AK320" s="415"/>
      <c r="AL320" s="415"/>
      <c r="AM320" s="296">
        <f>SUM(Y320:AL320)</f>
        <v>0</v>
      </c>
    </row>
    <row r="321" spans="1:39" outlineLevel="1">
      <c r="B321" s="294" t="s">
        <v>289</v>
      </c>
      <c r="C321" s="291" t="s">
        <v>163</v>
      </c>
      <c r="D321" s="295">
        <v>0</v>
      </c>
      <c r="E321" s="295">
        <f>SUMIF('7.  Persistence Report'!$D$156:$D$160,$B320,'7.  Persistence Report'!AW$156:AW$160)</f>
        <v>0</v>
      </c>
      <c r="F321" s="295">
        <f>SUMIF('7.  Persistence Report'!$D$156:$D$160,$B320,'7.  Persistence Report'!AX$156:AX$160)</f>
        <v>0</v>
      </c>
      <c r="G321" s="295">
        <f>SUMIF('7.  Persistence Report'!$D$156:$D$160,$B320,'7.  Persistence Report'!AY$156:AY$160)</f>
        <v>0</v>
      </c>
      <c r="H321" s="295">
        <f>SUMIF('7.  Persistence Report'!$D$156:$D$160,$B320,'7.  Persistence Report'!AZ$156:AZ$160)</f>
        <v>0</v>
      </c>
      <c r="I321" s="295">
        <f>SUMIF('7.  Persistence Report'!$D$156:$D$160,$B320,'7.  Persistence Report'!BA$156:BA$160)</f>
        <v>0</v>
      </c>
      <c r="J321" s="295">
        <f>SUMIF('7.  Persistence Report'!$D$156:$D$160,$B320,'7.  Persistence Report'!BB$156:BB$160)</f>
        <v>0</v>
      </c>
      <c r="K321" s="295">
        <f>SUMIF('7.  Persistence Report'!$D$156:$D$160,$B320,'7.  Persistence Report'!BC$156:BC$160)</f>
        <v>0</v>
      </c>
      <c r="L321" s="295">
        <f>SUMIF('7.  Persistence Report'!$D$156:$D$160,$B320,'7.  Persistence Report'!BD$156:BD$160)</f>
        <v>0</v>
      </c>
      <c r="M321" s="295">
        <f>SUMIF('7.  Persistence Report'!$D$156:$D$160,$B320,'7.  Persistence Report'!BE$156:BE$160)</f>
        <v>0</v>
      </c>
      <c r="N321" s="295">
        <f>N320</f>
        <v>12</v>
      </c>
      <c r="O321" s="295">
        <v>0</v>
      </c>
      <c r="P321" s="295">
        <f>SUMIF('7.  Persistence Report'!$D$156:$D$160,$B320,'7.  Persistence Report'!R$156:R$160)</f>
        <v>0</v>
      </c>
      <c r="Q321" s="295">
        <f>SUMIF('7.  Persistence Report'!$D$156:$D$160,$B320,'7.  Persistence Report'!S$156:S$160)</f>
        <v>0</v>
      </c>
      <c r="R321" s="295">
        <f>SUMIF('7.  Persistence Report'!$D$156:$D$160,$B320,'7.  Persistence Report'!T$156:T$160)</f>
        <v>0</v>
      </c>
      <c r="S321" s="295">
        <f>SUMIF('7.  Persistence Report'!$D$156:$D$160,$B320,'7.  Persistence Report'!U$156:U$160)</f>
        <v>0</v>
      </c>
      <c r="T321" s="295">
        <f>SUMIF('7.  Persistence Report'!$D$156:$D$160,$B320,'7.  Persistence Report'!V$156:V$160)</f>
        <v>0</v>
      </c>
      <c r="U321" s="295">
        <f>SUMIF('7.  Persistence Report'!$D$156:$D$160,$B320,'7.  Persistence Report'!W$156:W$160)</f>
        <v>0</v>
      </c>
      <c r="V321" s="295">
        <f>SUMIF('7.  Persistence Report'!$D$156:$D$160,$B320,'7.  Persistence Report'!X$156:X$160)</f>
        <v>0</v>
      </c>
      <c r="W321" s="295">
        <f>SUMIF('7.  Persistence Report'!$D$156:$D$160,$B320,'7.  Persistence Report'!Y$156:Y$160)</f>
        <v>0</v>
      </c>
      <c r="X321" s="295">
        <f>SUMIF('7.  Persistence Report'!$D$156:$D$160,$B320,'7.  Persistence Report'!Z$156:Z$160)</f>
        <v>0</v>
      </c>
      <c r="Y321" s="411">
        <f>Y320</f>
        <v>0</v>
      </c>
      <c r="Z321" s="411">
        <f t="shared" ref="Z321" si="879">Z320</f>
        <v>0</v>
      </c>
      <c r="AA321" s="411">
        <f t="shared" ref="AA321" si="880">AA320</f>
        <v>0</v>
      </c>
      <c r="AB321" s="411">
        <f t="shared" ref="AB321" si="881">AB320</f>
        <v>0</v>
      </c>
      <c r="AC321" s="411">
        <f t="shared" ref="AC321" si="882">AC320</f>
        <v>0</v>
      </c>
      <c r="AD321" s="411">
        <f t="shared" ref="AD321" si="883">AD320</f>
        <v>0</v>
      </c>
      <c r="AE321" s="411">
        <f t="shared" ref="AE321" si="884">AE320</f>
        <v>0</v>
      </c>
      <c r="AF321" s="411">
        <f t="shared" ref="AF321" si="885">AF320</f>
        <v>0</v>
      </c>
      <c r="AG321" s="411">
        <f t="shared" ref="AG321" si="886">AG320</f>
        <v>0</v>
      </c>
      <c r="AH321" s="411">
        <f t="shared" ref="AH321" si="887">AH320</f>
        <v>0</v>
      </c>
      <c r="AI321" s="411">
        <f t="shared" ref="AI321" si="888">AI320</f>
        <v>0</v>
      </c>
      <c r="AJ321" s="411">
        <f t="shared" ref="AJ321" si="889">AJ320</f>
        <v>0</v>
      </c>
      <c r="AK321" s="411">
        <f t="shared" ref="AK321" si="890">AK320</f>
        <v>0</v>
      </c>
      <c r="AL321" s="411">
        <f t="shared" ref="AL321" si="891">AL320</f>
        <v>0</v>
      </c>
      <c r="AM321" s="306"/>
    </row>
    <row r="322" spans="1:39" outlineLevel="1">
      <c r="B322" s="520"/>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outlineLevel="1">
      <c r="A323" s="522">
        <v>32</v>
      </c>
      <c r="B323" s="520" t="s">
        <v>124</v>
      </c>
      <c r="C323" s="291" t="s">
        <v>25</v>
      </c>
      <c r="D323" s="295">
        <v>0</v>
      </c>
      <c r="E323" s="295">
        <f>SUMIF('7.  Persistence Report'!$D$145:$D$149,$B323,'7.  Persistence Report'!AW$145:AW$149)</f>
        <v>0</v>
      </c>
      <c r="F323" s="295">
        <f>SUMIF('7.  Persistence Report'!$D$145:$D$149,$B323,'7.  Persistence Report'!AX$145:AX$149)</f>
        <v>0</v>
      </c>
      <c r="G323" s="295">
        <f>SUMIF('7.  Persistence Report'!$D$145:$D$149,$B323,'7.  Persistence Report'!AY$145:AY$149)</f>
        <v>0</v>
      </c>
      <c r="H323" s="295">
        <f>SUMIF('7.  Persistence Report'!$D$145:$D$149,$B323,'7.  Persistence Report'!AZ$145:AZ$149)</f>
        <v>0</v>
      </c>
      <c r="I323" s="295">
        <f>SUMIF('7.  Persistence Report'!$D$145:$D$149,$B323,'7.  Persistence Report'!BA$145:BA$149)</f>
        <v>0</v>
      </c>
      <c r="J323" s="295">
        <f>SUMIF('7.  Persistence Report'!$D$145:$D$149,$B323,'7.  Persistence Report'!BB$145:BB$149)</f>
        <v>0</v>
      </c>
      <c r="K323" s="295">
        <f>SUMIF('7.  Persistence Report'!$D$145:$D$149,$B323,'7.  Persistence Report'!BC$145:BC$149)</f>
        <v>0</v>
      </c>
      <c r="L323" s="295">
        <f>SUMIF('7.  Persistence Report'!$D$145:$D$149,$B323,'7.  Persistence Report'!BD$145:BD$149)</f>
        <v>0</v>
      </c>
      <c r="M323" s="295">
        <f>SUMIF('7.  Persistence Report'!$D$145:$D$149,$B323,'7.  Persistence Report'!BE$145:BE$149)</f>
        <v>0</v>
      </c>
      <c r="N323" s="295">
        <v>12</v>
      </c>
      <c r="O323" s="295">
        <v>0</v>
      </c>
      <c r="P323" s="295">
        <f>SUMIF('7.  Persistence Report'!$D$145:$D$149,$B323,'7.  Persistence Report'!R$145:R$149)</f>
        <v>0</v>
      </c>
      <c r="Q323" s="295">
        <f>SUMIF('7.  Persistence Report'!$D$145:$D$149,$B323,'7.  Persistence Report'!S$145:S$149)</f>
        <v>0</v>
      </c>
      <c r="R323" s="295">
        <f>SUMIF('7.  Persistence Report'!$D$145:$D$149,$B323,'7.  Persistence Report'!T$145:T$149)</f>
        <v>0</v>
      </c>
      <c r="S323" s="295">
        <f>SUMIF('7.  Persistence Report'!$D$145:$D$149,$B323,'7.  Persistence Report'!U$145:U$149)</f>
        <v>0</v>
      </c>
      <c r="T323" s="295">
        <f>SUMIF('7.  Persistence Report'!$D$145:$D$149,$B323,'7.  Persistence Report'!V$145:V$149)</f>
        <v>0</v>
      </c>
      <c r="U323" s="295">
        <f>SUMIF('7.  Persistence Report'!$D$145:$D$149,$B323,'7.  Persistence Report'!W$145:W$149)</f>
        <v>0</v>
      </c>
      <c r="V323" s="295">
        <f>SUMIF('7.  Persistence Report'!$D$145:$D$149,$B323,'7.  Persistence Report'!X$145:X$149)</f>
        <v>0</v>
      </c>
      <c r="W323" s="295">
        <f>SUMIF('7.  Persistence Report'!$D$145:$D$149,$B323,'7.  Persistence Report'!Y$145:Y$149)</f>
        <v>0</v>
      </c>
      <c r="X323" s="295">
        <f>SUMIF('7.  Persistence Report'!$D$145:$D$149,$B323,'7.  Persistence Report'!Z$145:Z$149)</f>
        <v>0</v>
      </c>
      <c r="Y323" s="426"/>
      <c r="Z323" s="410"/>
      <c r="AA323" s="410">
        <v>1</v>
      </c>
      <c r="AB323" s="410"/>
      <c r="AC323" s="410"/>
      <c r="AD323" s="410"/>
      <c r="AE323" s="410"/>
      <c r="AF323" s="410"/>
      <c r="AG323" s="415"/>
      <c r="AH323" s="415"/>
      <c r="AI323" s="415"/>
      <c r="AJ323" s="415"/>
      <c r="AK323" s="415"/>
      <c r="AL323" s="415"/>
      <c r="AM323" s="296">
        <f>SUM(Y323:AL323)</f>
        <v>1</v>
      </c>
    </row>
    <row r="324" spans="1:39" outlineLevel="1">
      <c r="B324" s="294" t="s">
        <v>289</v>
      </c>
      <c r="C324" s="291" t="s">
        <v>163</v>
      </c>
      <c r="D324" s="295">
        <v>835</v>
      </c>
      <c r="E324" s="295">
        <f>SUMIF('7.  Persistence Report'!$D$156:$D$160,$B323,'7.  Persistence Report'!AW$156:AW$160)</f>
        <v>835</v>
      </c>
      <c r="F324" s="295">
        <f>SUMIF('7.  Persistence Report'!$D$156:$D$160,$B323,'7.  Persistence Report'!AX$156:AX$160)</f>
        <v>835</v>
      </c>
      <c r="G324" s="295">
        <f>SUMIF('7.  Persistence Report'!$D$156:$D$160,$B323,'7.  Persistence Report'!AY$156:AY$160)</f>
        <v>835</v>
      </c>
      <c r="H324" s="295">
        <f>SUMIF('7.  Persistence Report'!$D$156:$D$160,$B323,'7.  Persistence Report'!AZ$156:AZ$160)</f>
        <v>835</v>
      </c>
      <c r="I324" s="295">
        <f>SUMIF('7.  Persistence Report'!$D$156:$D$160,$B323,'7.  Persistence Report'!BA$156:BA$160)</f>
        <v>835</v>
      </c>
      <c r="J324" s="295">
        <f>SUMIF('7.  Persistence Report'!$D$156:$D$160,$B323,'7.  Persistence Report'!BB$156:BB$160)</f>
        <v>835</v>
      </c>
      <c r="K324" s="295">
        <f>SUMIF('7.  Persistence Report'!$D$156:$D$160,$B323,'7.  Persistence Report'!BC$156:BC$160)</f>
        <v>835</v>
      </c>
      <c r="L324" s="295">
        <f>SUMIF('7.  Persistence Report'!$D$156:$D$160,$B323,'7.  Persistence Report'!BD$156:BD$160)</f>
        <v>835</v>
      </c>
      <c r="M324" s="295">
        <f>SUMIF('7.  Persistence Report'!$D$156:$D$160,$B323,'7.  Persistence Report'!BE$156:BE$160)</f>
        <v>835</v>
      </c>
      <c r="N324" s="295">
        <f>N323</f>
        <v>12</v>
      </c>
      <c r="O324" s="295">
        <v>0</v>
      </c>
      <c r="P324" s="295">
        <f>SUMIF('7.  Persistence Report'!$D$156:$D$160,$B323,'7.  Persistence Report'!R$156:R$160)</f>
        <v>0</v>
      </c>
      <c r="Q324" s="295">
        <f>SUMIF('7.  Persistence Report'!$D$156:$D$160,$B323,'7.  Persistence Report'!S$156:S$160)</f>
        <v>0</v>
      </c>
      <c r="R324" s="295">
        <f>SUMIF('7.  Persistence Report'!$D$156:$D$160,$B323,'7.  Persistence Report'!T$156:T$160)</f>
        <v>0</v>
      </c>
      <c r="S324" s="295">
        <f>SUMIF('7.  Persistence Report'!$D$156:$D$160,$B323,'7.  Persistence Report'!U$156:U$160)</f>
        <v>0</v>
      </c>
      <c r="T324" s="295">
        <f>SUMIF('7.  Persistence Report'!$D$156:$D$160,$B323,'7.  Persistence Report'!V$156:V$160)</f>
        <v>0</v>
      </c>
      <c r="U324" s="295">
        <f>SUMIF('7.  Persistence Report'!$D$156:$D$160,$B323,'7.  Persistence Report'!W$156:W$160)</f>
        <v>0</v>
      </c>
      <c r="V324" s="295">
        <f>SUMIF('7.  Persistence Report'!$D$156:$D$160,$B323,'7.  Persistence Report'!X$156:X$160)</f>
        <v>0</v>
      </c>
      <c r="W324" s="295">
        <f>SUMIF('7.  Persistence Report'!$D$156:$D$160,$B323,'7.  Persistence Report'!Y$156:Y$160)</f>
        <v>0</v>
      </c>
      <c r="X324" s="295">
        <f>SUMIF('7.  Persistence Report'!$D$156:$D$160,$B323,'7.  Persistence Report'!Z$156:Z$160)</f>
        <v>0</v>
      </c>
      <c r="Y324" s="411">
        <f>Y323</f>
        <v>0</v>
      </c>
      <c r="Z324" s="411">
        <f t="shared" ref="Z324" si="892">Z323</f>
        <v>0</v>
      </c>
      <c r="AA324" s="411">
        <f t="shared" ref="AA324" si="893">AA323</f>
        <v>1</v>
      </c>
      <c r="AB324" s="411">
        <f t="shared" ref="AB324" si="894">AB323</f>
        <v>0</v>
      </c>
      <c r="AC324" s="411">
        <f t="shared" ref="AC324" si="895">AC323</f>
        <v>0</v>
      </c>
      <c r="AD324" s="411">
        <f t="shared" ref="AD324" si="896">AD323</f>
        <v>0</v>
      </c>
      <c r="AE324" s="411">
        <f t="shared" ref="AE324" si="897">AE323</f>
        <v>0</v>
      </c>
      <c r="AF324" s="411">
        <f t="shared" ref="AF324" si="898">AF323</f>
        <v>0</v>
      </c>
      <c r="AG324" s="411">
        <f t="shared" ref="AG324" si="899">AG323</f>
        <v>0</v>
      </c>
      <c r="AH324" s="411">
        <f t="shared" ref="AH324" si="900">AH323</f>
        <v>0</v>
      </c>
      <c r="AI324" s="411">
        <f t="shared" ref="AI324" si="901">AI323</f>
        <v>0</v>
      </c>
      <c r="AJ324" s="411">
        <f t="shared" ref="AJ324" si="902">AJ323</f>
        <v>0</v>
      </c>
      <c r="AK324" s="411">
        <f t="shared" ref="AK324" si="903">AK323</f>
        <v>0</v>
      </c>
      <c r="AL324" s="411">
        <f t="shared" ref="AL324" si="904">AL323</f>
        <v>0</v>
      </c>
      <c r="AM324" s="306"/>
    </row>
    <row r="325" spans="1:39" outlineLevel="1">
      <c r="B325" s="520"/>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75" outlineLevel="1">
      <c r="B326" s="288" t="s">
        <v>501</v>
      </c>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outlineLevel="1">
      <c r="A327" s="522">
        <v>33</v>
      </c>
      <c r="B327" s="520" t="s">
        <v>125</v>
      </c>
      <c r="C327" s="291" t="s">
        <v>25</v>
      </c>
      <c r="D327" s="295">
        <v>0</v>
      </c>
      <c r="E327" s="295">
        <f>SUMIF('7.  Persistence Report'!$D$145:$D$149,$B327,'7.  Persistence Report'!AW$145:AW$149)</f>
        <v>0</v>
      </c>
      <c r="F327" s="295">
        <f>SUMIF('7.  Persistence Report'!$D$145:$D$149,$B327,'7.  Persistence Report'!AX$145:AX$149)</f>
        <v>0</v>
      </c>
      <c r="G327" s="295">
        <f>SUMIF('7.  Persistence Report'!$D$145:$D$149,$B327,'7.  Persistence Report'!AY$145:AY$149)</f>
        <v>0</v>
      </c>
      <c r="H327" s="295">
        <f>SUMIF('7.  Persistence Report'!$D$145:$D$149,$B327,'7.  Persistence Report'!AZ$145:AZ$149)</f>
        <v>0</v>
      </c>
      <c r="I327" s="295">
        <f>SUMIF('7.  Persistence Report'!$D$145:$D$149,$B327,'7.  Persistence Report'!BA$145:BA$149)</f>
        <v>0</v>
      </c>
      <c r="J327" s="295">
        <f>SUMIF('7.  Persistence Report'!$D$145:$D$149,$B327,'7.  Persistence Report'!BB$145:BB$149)</f>
        <v>0</v>
      </c>
      <c r="K327" s="295">
        <f>SUMIF('7.  Persistence Report'!$D$145:$D$149,$B327,'7.  Persistence Report'!BC$145:BC$149)</f>
        <v>0</v>
      </c>
      <c r="L327" s="295">
        <f>SUMIF('7.  Persistence Report'!$D$145:$D$149,$B327,'7.  Persistence Report'!BD$145:BD$149)</f>
        <v>0</v>
      </c>
      <c r="M327" s="295">
        <f>SUMIF('7.  Persistence Report'!$D$145:$D$149,$B327,'7.  Persistence Report'!BE$145:BE$149)</f>
        <v>0</v>
      </c>
      <c r="N327" s="295">
        <v>0</v>
      </c>
      <c r="O327" s="295">
        <v>0</v>
      </c>
      <c r="P327" s="295">
        <f>SUMIF('7.  Persistence Report'!$D$145:$D$149,$B327,'7.  Persistence Report'!R$145:R$149)</f>
        <v>0</v>
      </c>
      <c r="Q327" s="295">
        <f>SUMIF('7.  Persistence Report'!$D$145:$D$149,$B327,'7.  Persistence Report'!S$145:S$149)</f>
        <v>0</v>
      </c>
      <c r="R327" s="295">
        <f>SUMIF('7.  Persistence Report'!$D$145:$D$149,$B327,'7.  Persistence Report'!T$145:T$149)</f>
        <v>0</v>
      </c>
      <c r="S327" s="295">
        <f>SUMIF('7.  Persistence Report'!$D$145:$D$149,$B327,'7.  Persistence Report'!U$145:U$149)</f>
        <v>0</v>
      </c>
      <c r="T327" s="295">
        <f>SUMIF('7.  Persistence Report'!$D$145:$D$149,$B327,'7.  Persistence Report'!V$145:V$149)</f>
        <v>0</v>
      </c>
      <c r="U327" s="295">
        <f>SUMIF('7.  Persistence Report'!$D$145:$D$149,$B327,'7.  Persistence Report'!W$145:W$149)</f>
        <v>0</v>
      </c>
      <c r="V327" s="295">
        <f>SUMIF('7.  Persistence Report'!$D$145:$D$149,$B327,'7.  Persistence Report'!X$145:X$149)</f>
        <v>0</v>
      </c>
      <c r="W327" s="295">
        <f>SUMIF('7.  Persistence Report'!$D$145:$D$149,$B327,'7.  Persistence Report'!Y$145:Y$149)</f>
        <v>0</v>
      </c>
      <c r="X327" s="295">
        <f>SUMIF('7.  Persistence Report'!$D$145:$D$149,$B327,'7.  Persistence Report'!Z$145:Z$149)</f>
        <v>0</v>
      </c>
      <c r="Y327" s="426"/>
      <c r="Z327" s="410"/>
      <c r="AA327" s="410"/>
      <c r="AB327" s="410"/>
      <c r="AC327" s="410"/>
      <c r="AD327" s="410"/>
      <c r="AE327" s="410"/>
      <c r="AF327" s="410"/>
      <c r="AG327" s="415"/>
      <c r="AH327" s="415"/>
      <c r="AI327" s="415"/>
      <c r="AJ327" s="415"/>
      <c r="AK327" s="415"/>
      <c r="AL327" s="415"/>
      <c r="AM327" s="296">
        <f>SUM(Y327:AL327)</f>
        <v>0</v>
      </c>
    </row>
    <row r="328" spans="1:39" outlineLevel="1">
      <c r="B328" s="294" t="s">
        <v>289</v>
      </c>
      <c r="C328" s="291" t="s">
        <v>163</v>
      </c>
      <c r="D328" s="295">
        <v>0</v>
      </c>
      <c r="E328" s="295">
        <f>SUMIF('7.  Persistence Report'!$D$156:$D$160,$B327,'7.  Persistence Report'!AW$156:AW$160)</f>
        <v>0</v>
      </c>
      <c r="F328" s="295">
        <f>SUMIF('7.  Persistence Report'!$D$156:$D$160,$B327,'7.  Persistence Report'!AX$156:AX$160)</f>
        <v>0</v>
      </c>
      <c r="G328" s="295">
        <f>SUMIF('7.  Persistence Report'!$D$156:$D$160,$B327,'7.  Persistence Report'!AY$156:AY$160)</f>
        <v>0</v>
      </c>
      <c r="H328" s="295">
        <f>SUMIF('7.  Persistence Report'!$D$156:$D$160,$B327,'7.  Persistence Report'!AZ$156:AZ$160)</f>
        <v>0</v>
      </c>
      <c r="I328" s="295">
        <f>SUMIF('7.  Persistence Report'!$D$156:$D$160,$B327,'7.  Persistence Report'!BA$156:BA$160)</f>
        <v>0</v>
      </c>
      <c r="J328" s="295">
        <f>SUMIF('7.  Persistence Report'!$D$156:$D$160,$B327,'7.  Persistence Report'!BB$156:BB$160)</f>
        <v>0</v>
      </c>
      <c r="K328" s="295">
        <f>SUMIF('7.  Persistence Report'!$D$156:$D$160,$B327,'7.  Persistence Report'!BC$156:BC$160)</f>
        <v>0</v>
      </c>
      <c r="L328" s="295">
        <f>SUMIF('7.  Persistence Report'!$D$156:$D$160,$B327,'7.  Persistence Report'!BD$156:BD$160)</f>
        <v>0</v>
      </c>
      <c r="M328" s="295">
        <f>SUMIF('7.  Persistence Report'!$D$156:$D$160,$B327,'7.  Persistence Report'!BE$156:BE$160)</f>
        <v>0</v>
      </c>
      <c r="N328" s="295">
        <f>N327</f>
        <v>0</v>
      </c>
      <c r="O328" s="295">
        <v>0</v>
      </c>
      <c r="P328" s="295">
        <f>SUMIF('7.  Persistence Report'!$D$156:$D$160,$B327,'7.  Persistence Report'!R$156:R$160)</f>
        <v>0</v>
      </c>
      <c r="Q328" s="295">
        <f>SUMIF('7.  Persistence Report'!$D$156:$D$160,$B327,'7.  Persistence Report'!S$156:S$160)</f>
        <v>0</v>
      </c>
      <c r="R328" s="295">
        <f>SUMIF('7.  Persistence Report'!$D$156:$D$160,$B327,'7.  Persistence Report'!T$156:T$160)</f>
        <v>0</v>
      </c>
      <c r="S328" s="295">
        <f>SUMIF('7.  Persistence Report'!$D$156:$D$160,$B327,'7.  Persistence Report'!U$156:U$160)</f>
        <v>0</v>
      </c>
      <c r="T328" s="295">
        <f>SUMIF('7.  Persistence Report'!$D$156:$D$160,$B327,'7.  Persistence Report'!V$156:V$160)</f>
        <v>0</v>
      </c>
      <c r="U328" s="295">
        <f>SUMIF('7.  Persistence Report'!$D$156:$D$160,$B327,'7.  Persistence Report'!W$156:W$160)</f>
        <v>0</v>
      </c>
      <c r="V328" s="295">
        <f>SUMIF('7.  Persistence Report'!$D$156:$D$160,$B327,'7.  Persistence Report'!X$156:X$160)</f>
        <v>0</v>
      </c>
      <c r="W328" s="295">
        <f>SUMIF('7.  Persistence Report'!$D$156:$D$160,$B327,'7.  Persistence Report'!Y$156:Y$160)</f>
        <v>0</v>
      </c>
      <c r="X328" s="295">
        <f>SUMIF('7.  Persistence Report'!$D$156:$D$160,$B327,'7.  Persistence Report'!Z$156:Z$160)</f>
        <v>0</v>
      </c>
      <c r="Y328" s="411">
        <f>Y327</f>
        <v>0</v>
      </c>
      <c r="Z328" s="411">
        <f t="shared" ref="Z328" si="905">Z327</f>
        <v>0</v>
      </c>
      <c r="AA328" s="411">
        <f t="shared" ref="AA328" si="906">AA327</f>
        <v>0</v>
      </c>
      <c r="AB328" s="411">
        <f t="shared" ref="AB328" si="907">AB327</f>
        <v>0</v>
      </c>
      <c r="AC328" s="411">
        <f t="shared" ref="AC328" si="908">AC327</f>
        <v>0</v>
      </c>
      <c r="AD328" s="411">
        <f t="shared" ref="AD328" si="909">AD327</f>
        <v>0</v>
      </c>
      <c r="AE328" s="411">
        <f t="shared" ref="AE328" si="910">AE327</f>
        <v>0</v>
      </c>
      <c r="AF328" s="411">
        <f t="shared" ref="AF328" si="911">AF327</f>
        <v>0</v>
      </c>
      <c r="AG328" s="411">
        <f t="shared" ref="AG328" si="912">AG327</f>
        <v>0</v>
      </c>
      <c r="AH328" s="411">
        <f t="shared" ref="AH328" si="913">AH327</f>
        <v>0</v>
      </c>
      <c r="AI328" s="411">
        <f t="shared" ref="AI328" si="914">AI327</f>
        <v>0</v>
      </c>
      <c r="AJ328" s="411">
        <f t="shared" ref="AJ328" si="915">AJ327</f>
        <v>0</v>
      </c>
      <c r="AK328" s="411">
        <f t="shared" ref="AK328" si="916">AK327</f>
        <v>0</v>
      </c>
      <c r="AL328" s="411">
        <f t="shared" ref="AL328" si="917">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2">
        <v>34</v>
      </c>
      <c r="B330" s="520" t="s">
        <v>126</v>
      </c>
      <c r="C330" s="291" t="s">
        <v>25</v>
      </c>
      <c r="D330" s="295">
        <v>0</v>
      </c>
      <c r="E330" s="295">
        <f>SUMIF('7.  Persistence Report'!$D$145:$D$149,$B330,'7.  Persistence Report'!AW$145:AW$149)</f>
        <v>0</v>
      </c>
      <c r="F330" s="295">
        <f>SUMIF('7.  Persistence Report'!$D$145:$D$149,$B330,'7.  Persistence Report'!AX$145:AX$149)</f>
        <v>0</v>
      </c>
      <c r="G330" s="295">
        <f>SUMIF('7.  Persistence Report'!$D$145:$D$149,$B330,'7.  Persistence Report'!AY$145:AY$149)</f>
        <v>0</v>
      </c>
      <c r="H330" s="295">
        <f>SUMIF('7.  Persistence Report'!$D$145:$D$149,$B330,'7.  Persistence Report'!AZ$145:AZ$149)</f>
        <v>0</v>
      </c>
      <c r="I330" s="295">
        <f>SUMIF('7.  Persistence Report'!$D$145:$D$149,$B330,'7.  Persistence Report'!BA$145:BA$149)</f>
        <v>0</v>
      </c>
      <c r="J330" s="295">
        <f>SUMIF('7.  Persistence Report'!$D$145:$D$149,$B330,'7.  Persistence Report'!BB$145:BB$149)</f>
        <v>0</v>
      </c>
      <c r="K330" s="295">
        <f>SUMIF('7.  Persistence Report'!$D$145:$D$149,$B330,'7.  Persistence Report'!BC$145:BC$149)</f>
        <v>0</v>
      </c>
      <c r="L330" s="295">
        <f>SUMIF('7.  Persistence Report'!$D$145:$D$149,$B330,'7.  Persistence Report'!BD$145:BD$149)</f>
        <v>0</v>
      </c>
      <c r="M330" s="295">
        <f>SUMIF('7.  Persistence Report'!$D$145:$D$149,$B330,'7.  Persistence Report'!BE$145:BE$149)</f>
        <v>0</v>
      </c>
      <c r="N330" s="295">
        <v>0</v>
      </c>
      <c r="O330" s="295">
        <v>0</v>
      </c>
      <c r="P330" s="295">
        <f>SUMIF('7.  Persistence Report'!$D$145:$D$149,$B330,'7.  Persistence Report'!R$145:R$149)</f>
        <v>0</v>
      </c>
      <c r="Q330" s="295">
        <f>SUMIF('7.  Persistence Report'!$D$145:$D$149,$B330,'7.  Persistence Report'!S$145:S$149)</f>
        <v>0</v>
      </c>
      <c r="R330" s="295">
        <f>SUMIF('7.  Persistence Report'!$D$145:$D$149,$B330,'7.  Persistence Report'!T$145:T$149)</f>
        <v>0</v>
      </c>
      <c r="S330" s="295">
        <f>SUMIF('7.  Persistence Report'!$D$145:$D$149,$B330,'7.  Persistence Report'!U$145:U$149)</f>
        <v>0</v>
      </c>
      <c r="T330" s="295">
        <f>SUMIF('7.  Persistence Report'!$D$145:$D$149,$B330,'7.  Persistence Report'!V$145:V$149)</f>
        <v>0</v>
      </c>
      <c r="U330" s="295">
        <f>SUMIF('7.  Persistence Report'!$D$145:$D$149,$B330,'7.  Persistence Report'!W$145:W$149)</f>
        <v>0</v>
      </c>
      <c r="V330" s="295">
        <f>SUMIF('7.  Persistence Report'!$D$145:$D$149,$B330,'7.  Persistence Report'!X$145:X$149)</f>
        <v>0</v>
      </c>
      <c r="W330" s="295">
        <f>SUMIF('7.  Persistence Report'!$D$145:$D$149,$B330,'7.  Persistence Report'!Y$145:Y$149)</f>
        <v>0</v>
      </c>
      <c r="X330" s="295">
        <f>SUMIF('7.  Persistence Report'!$D$145:$D$149,$B330,'7.  Persistence Report'!Z$145:Z$149)</f>
        <v>0</v>
      </c>
      <c r="Y330" s="426"/>
      <c r="Z330" s="410"/>
      <c r="AA330" s="410"/>
      <c r="AB330" s="410"/>
      <c r="AC330" s="410"/>
      <c r="AD330" s="410"/>
      <c r="AE330" s="410"/>
      <c r="AF330" s="410"/>
      <c r="AG330" s="415"/>
      <c r="AH330" s="415"/>
      <c r="AI330" s="415"/>
      <c r="AJ330" s="415"/>
      <c r="AK330" s="415"/>
      <c r="AL330" s="415"/>
      <c r="AM330" s="296">
        <f>SUM(Y330:AL330)</f>
        <v>0</v>
      </c>
    </row>
    <row r="331" spans="1:39" outlineLevel="1">
      <c r="B331" s="294" t="s">
        <v>289</v>
      </c>
      <c r="C331" s="291" t="s">
        <v>163</v>
      </c>
      <c r="D331" s="295">
        <v>0</v>
      </c>
      <c r="E331" s="295">
        <f>SUMIF('7.  Persistence Report'!$D$156:$D$160,$B330,'7.  Persistence Report'!AW$156:AW$160)</f>
        <v>0</v>
      </c>
      <c r="F331" s="295">
        <f>SUMIF('7.  Persistence Report'!$D$156:$D$160,$B330,'7.  Persistence Report'!AX$156:AX$160)</f>
        <v>0</v>
      </c>
      <c r="G331" s="295">
        <f>SUMIF('7.  Persistence Report'!$D$156:$D$160,$B330,'7.  Persistence Report'!AY$156:AY$160)</f>
        <v>0</v>
      </c>
      <c r="H331" s="295">
        <f>SUMIF('7.  Persistence Report'!$D$156:$D$160,$B330,'7.  Persistence Report'!AZ$156:AZ$160)</f>
        <v>0</v>
      </c>
      <c r="I331" s="295">
        <f>SUMIF('7.  Persistence Report'!$D$156:$D$160,$B330,'7.  Persistence Report'!BA$156:BA$160)</f>
        <v>0</v>
      </c>
      <c r="J331" s="295">
        <f>SUMIF('7.  Persistence Report'!$D$156:$D$160,$B330,'7.  Persistence Report'!BB$156:BB$160)</f>
        <v>0</v>
      </c>
      <c r="K331" s="295">
        <f>SUMIF('7.  Persistence Report'!$D$156:$D$160,$B330,'7.  Persistence Report'!BC$156:BC$160)</f>
        <v>0</v>
      </c>
      <c r="L331" s="295">
        <f>SUMIF('7.  Persistence Report'!$D$156:$D$160,$B330,'7.  Persistence Report'!BD$156:BD$160)</f>
        <v>0</v>
      </c>
      <c r="M331" s="295">
        <f>SUMIF('7.  Persistence Report'!$D$156:$D$160,$B330,'7.  Persistence Report'!BE$156:BE$160)</f>
        <v>0</v>
      </c>
      <c r="N331" s="295">
        <f>N330</f>
        <v>0</v>
      </c>
      <c r="O331" s="295">
        <v>0</v>
      </c>
      <c r="P331" s="295">
        <f>SUMIF('7.  Persistence Report'!$D$156:$D$160,$B330,'7.  Persistence Report'!R$156:R$160)</f>
        <v>0</v>
      </c>
      <c r="Q331" s="295">
        <f>SUMIF('7.  Persistence Report'!$D$156:$D$160,$B330,'7.  Persistence Report'!S$156:S$160)</f>
        <v>0</v>
      </c>
      <c r="R331" s="295">
        <f>SUMIF('7.  Persistence Report'!$D$156:$D$160,$B330,'7.  Persistence Report'!T$156:T$160)</f>
        <v>0</v>
      </c>
      <c r="S331" s="295">
        <f>SUMIF('7.  Persistence Report'!$D$156:$D$160,$B330,'7.  Persistence Report'!U$156:U$160)</f>
        <v>0</v>
      </c>
      <c r="T331" s="295">
        <f>SUMIF('7.  Persistence Report'!$D$156:$D$160,$B330,'7.  Persistence Report'!V$156:V$160)</f>
        <v>0</v>
      </c>
      <c r="U331" s="295">
        <f>SUMIF('7.  Persistence Report'!$D$156:$D$160,$B330,'7.  Persistence Report'!W$156:W$160)</f>
        <v>0</v>
      </c>
      <c r="V331" s="295">
        <f>SUMIF('7.  Persistence Report'!$D$156:$D$160,$B330,'7.  Persistence Report'!X$156:X$160)</f>
        <v>0</v>
      </c>
      <c r="W331" s="295">
        <f>SUMIF('7.  Persistence Report'!$D$156:$D$160,$B330,'7.  Persistence Report'!Y$156:Y$160)</f>
        <v>0</v>
      </c>
      <c r="X331" s="295">
        <f>SUMIF('7.  Persistence Report'!$D$156:$D$160,$B330,'7.  Persistence Report'!Z$156:Z$160)</f>
        <v>0</v>
      </c>
      <c r="Y331" s="411">
        <f>Y330</f>
        <v>0</v>
      </c>
      <c r="Z331" s="411">
        <f t="shared" ref="Z331" si="918">Z330</f>
        <v>0</v>
      </c>
      <c r="AA331" s="411">
        <f t="shared" ref="AA331" si="919">AA330</f>
        <v>0</v>
      </c>
      <c r="AB331" s="411">
        <f t="shared" ref="AB331" si="920">AB330</f>
        <v>0</v>
      </c>
      <c r="AC331" s="411">
        <f t="shared" ref="AC331" si="921">AC330</f>
        <v>0</v>
      </c>
      <c r="AD331" s="411">
        <f t="shared" ref="AD331" si="922">AD330</f>
        <v>0</v>
      </c>
      <c r="AE331" s="411">
        <f t="shared" ref="AE331" si="923">AE330</f>
        <v>0</v>
      </c>
      <c r="AF331" s="411">
        <f t="shared" ref="AF331" si="924">AF330</f>
        <v>0</v>
      </c>
      <c r="AG331" s="411">
        <f t="shared" ref="AG331" si="925">AG330</f>
        <v>0</v>
      </c>
      <c r="AH331" s="411">
        <f t="shared" ref="AH331" si="926">AH330</f>
        <v>0</v>
      </c>
      <c r="AI331" s="411">
        <f t="shared" ref="AI331" si="927">AI330</f>
        <v>0</v>
      </c>
      <c r="AJ331" s="411">
        <f t="shared" ref="AJ331" si="928">AJ330</f>
        <v>0</v>
      </c>
      <c r="AK331" s="411">
        <f t="shared" ref="AK331" si="929">AK330</f>
        <v>0</v>
      </c>
      <c r="AL331" s="411">
        <f t="shared" ref="AL331" si="930">AL330</f>
        <v>0</v>
      </c>
      <c r="AM331" s="306"/>
    </row>
    <row r="332" spans="1:39" outlineLevel="1">
      <c r="B332" s="520"/>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2">
        <v>35</v>
      </c>
      <c r="B333" s="520" t="s">
        <v>127</v>
      </c>
      <c r="C333" s="291" t="s">
        <v>25</v>
      </c>
      <c r="D333" s="295">
        <v>0</v>
      </c>
      <c r="E333" s="295">
        <f>SUMIF('7.  Persistence Report'!$D$145:$D$149,$B333,'7.  Persistence Report'!AW$145:AW$149)</f>
        <v>0</v>
      </c>
      <c r="F333" s="295">
        <f>SUMIF('7.  Persistence Report'!$D$145:$D$149,$B333,'7.  Persistence Report'!AX$145:AX$149)</f>
        <v>0</v>
      </c>
      <c r="G333" s="295">
        <f>SUMIF('7.  Persistence Report'!$D$145:$D$149,$B333,'7.  Persistence Report'!AY$145:AY$149)</f>
        <v>0</v>
      </c>
      <c r="H333" s="295">
        <f>SUMIF('7.  Persistence Report'!$D$145:$D$149,$B333,'7.  Persistence Report'!AZ$145:AZ$149)</f>
        <v>0</v>
      </c>
      <c r="I333" s="295">
        <f>SUMIF('7.  Persistence Report'!$D$145:$D$149,$B333,'7.  Persistence Report'!BA$145:BA$149)</f>
        <v>0</v>
      </c>
      <c r="J333" s="295">
        <f>SUMIF('7.  Persistence Report'!$D$145:$D$149,$B333,'7.  Persistence Report'!BB$145:BB$149)</f>
        <v>0</v>
      </c>
      <c r="K333" s="295">
        <f>SUMIF('7.  Persistence Report'!$D$145:$D$149,$B333,'7.  Persistence Report'!BC$145:BC$149)</f>
        <v>0</v>
      </c>
      <c r="L333" s="295">
        <f>SUMIF('7.  Persistence Report'!$D$145:$D$149,$B333,'7.  Persistence Report'!BD$145:BD$149)</f>
        <v>0</v>
      </c>
      <c r="M333" s="295">
        <f>SUMIF('7.  Persistence Report'!$D$145:$D$149,$B333,'7.  Persistence Report'!BE$145:BE$149)</f>
        <v>0</v>
      </c>
      <c r="N333" s="295">
        <v>0</v>
      </c>
      <c r="O333" s="295">
        <v>0</v>
      </c>
      <c r="P333" s="295">
        <f>SUMIF('7.  Persistence Report'!$D$145:$D$149,$B333,'7.  Persistence Report'!R$145:R$149)</f>
        <v>0</v>
      </c>
      <c r="Q333" s="295">
        <f>SUMIF('7.  Persistence Report'!$D$145:$D$149,$B333,'7.  Persistence Report'!S$145:S$149)</f>
        <v>0</v>
      </c>
      <c r="R333" s="295">
        <f>SUMIF('7.  Persistence Report'!$D$145:$D$149,$B333,'7.  Persistence Report'!T$145:T$149)</f>
        <v>0</v>
      </c>
      <c r="S333" s="295">
        <f>SUMIF('7.  Persistence Report'!$D$145:$D$149,$B333,'7.  Persistence Report'!U$145:U$149)</f>
        <v>0</v>
      </c>
      <c r="T333" s="295">
        <f>SUMIF('7.  Persistence Report'!$D$145:$D$149,$B333,'7.  Persistence Report'!V$145:V$149)</f>
        <v>0</v>
      </c>
      <c r="U333" s="295">
        <f>SUMIF('7.  Persistence Report'!$D$145:$D$149,$B333,'7.  Persistence Report'!W$145:W$149)</f>
        <v>0</v>
      </c>
      <c r="V333" s="295">
        <f>SUMIF('7.  Persistence Report'!$D$145:$D$149,$B333,'7.  Persistence Report'!X$145:X$149)</f>
        <v>0</v>
      </c>
      <c r="W333" s="295">
        <f>SUMIF('7.  Persistence Report'!$D$145:$D$149,$B333,'7.  Persistence Report'!Y$145:Y$149)</f>
        <v>0</v>
      </c>
      <c r="X333" s="295">
        <f>SUMIF('7.  Persistence Report'!$D$145:$D$149,$B333,'7.  Persistence Report'!Z$145:Z$149)</f>
        <v>0</v>
      </c>
      <c r="Y333" s="426"/>
      <c r="Z333" s="410"/>
      <c r="AA333" s="410"/>
      <c r="AB333" s="410"/>
      <c r="AC333" s="410"/>
      <c r="AD333" s="410"/>
      <c r="AE333" s="410"/>
      <c r="AF333" s="410"/>
      <c r="AG333" s="415"/>
      <c r="AH333" s="415"/>
      <c r="AI333" s="415"/>
      <c r="AJ333" s="415"/>
      <c r="AK333" s="415"/>
      <c r="AL333" s="415"/>
      <c r="AM333" s="296">
        <f>SUM(Y333:AL333)</f>
        <v>0</v>
      </c>
    </row>
    <row r="334" spans="1:39" outlineLevel="1">
      <c r="B334" s="294" t="s">
        <v>289</v>
      </c>
      <c r="C334" s="291" t="s">
        <v>163</v>
      </c>
      <c r="D334" s="295">
        <v>0</v>
      </c>
      <c r="E334" s="295">
        <f>SUMIF('7.  Persistence Report'!$D$156:$D$160,$B333,'7.  Persistence Report'!AW$156:AW$160)</f>
        <v>0</v>
      </c>
      <c r="F334" s="295">
        <f>SUMIF('7.  Persistence Report'!$D$156:$D$160,$B333,'7.  Persistence Report'!AX$156:AX$160)</f>
        <v>0</v>
      </c>
      <c r="G334" s="295">
        <f>SUMIF('7.  Persistence Report'!$D$156:$D$160,$B333,'7.  Persistence Report'!AY$156:AY$160)</f>
        <v>0</v>
      </c>
      <c r="H334" s="295">
        <f>SUMIF('7.  Persistence Report'!$D$156:$D$160,$B333,'7.  Persistence Report'!AZ$156:AZ$160)</f>
        <v>0</v>
      </c>
      <c r="I334" s="295">
        <f>SUMIF('7.  Persistence Report'!$D$156:$D$160,$B333,'7.  Persistence Report'!BA$156:BA$160)</f>
        <v>0</v>
      </c>
      <c r="J334" s="295">
        <f>SUMIF('7.  Persistence Report'!$D$156:$D$160,$B333,'7.  Persistence Report'!BB$156:BB$160)</f>
        <v>0</v>
      </c>
      <c r="K334" s="295">
        <f>SUMIF('7.  Persistence Report'!$D$156:$D$160,$B333,'7.  Persistence Report'!BC$156:BC$160)</f>
        <v>0</v>
      </c>
      <c r="L334" s="295">
        <f>SUMIF('7.  Persistence Report'!$D$156:$D$160,$B333,'7.  Persistence Report'!BD$156:BD$160)</f>
        <v>0</v>
      </c>
      <c r="M334" s="295">
        <f>SUMIF('7.  Persistence Report'!$D$156:$D$160,$B333,'7.  Persistence Report'!BE$156:BE$160)</f>
        <v>0</v>
      </c>
      <c r="N334" s="295">
        <f>N333</f>
        <v>0</v>
      </c>
      <c r="O334" s="295">
        <v>0</v>
      </c>
      <c r="P334" s="295">
        <f>SUMIF('7.  Persistence Report'!$D$156:$D$160,$B333,'7.  Persistence Report'!R$156:R$160)</f>
        <v>0</v>
      </c>
      <c r="Q334" s="295">
        <f>SUMIF('7.  Persistence Report'!$D$156:$D$160,$B333,'7.  Persistence Report'!S$156:S$160)</f>
        <v>0</v>
      </c>
      <c r="R334" s="295">
        <f>SUMIF('7.  Persistence Report'!$D$156:$D$160,$B333,'7.  Persistence Report'!T$156:T$160)</f>
        <v>0</v>
      </c>
      <c r="S334" s="295">
        <f>SUMIF('7.  Persistence Report'!$D$156:$D$160,$B333,'7.  Persistence Report'!U$156:U$160)</f>
        <v>0</v>
      </c>
      <c r="T334" s="295">
        <f>SUMIF('7.  Persistence Report'!$D$156:$D$160,$B333,'7.  Persistence Report'!V$156:V$160)</f>
        <v>0</v>
      </c>
      <c r="U334" s="295">
        <f>SUMIF('7.  Persistence Report'!$D$156:$D$160,$B333,'7.  Persistence Report'!W$156:W$160)</f>
        <v>0</v>
      </c>
      <c r="V334" s="295">
        <f>SUMIF('7.  Persistence Report'!$D$156:$D$160,$B333,'7.  Persistence Report'!X$156:X$160)</f>
        <v>0</v>
      </c>
      <c r="W334" s="295">
        <f>SUMIF('7.  Persistence Report'!$D$156:$D$160,$B333,'7.  Persistence Report'!Y$156:Y$160)</f>
        <v>0</v>
      </c>
      <c r="X334" s="295">
        <f>SUMIF('7.  Persistence Report'!$D$156:$D$160,$B333,'7.  Persistence Report'!Z$156:Z$160)</f>
        <v>0</v>
      </c>
      <c r="Y334" s="411">
        <f>Y333</f>
        <v>0</v>
      </c>
      <c r="Z334" s="411">
        <f t="shared" ref="Z334" si="931">Z333</f>
        <v>0</v>
      </c>
      <c r="AA334" s="411">
        <f t="shared" ref="AA334" si="932">AA333</f>
        <v>0</v>
      </c>
      <c r="AB334" s="411">
        <f t="shared" ref="AB334" si="933">AB333</f>
        <v>0</v>
      </c>
      <c r="AC334" s="411">
        <f t="shared" ref="AC334" si="934">AC333</f>
        <v>0</v>
      </c>
      <c r="AD334" s="411">
        <f t="shared" ref="AD334" si="935">AD333</f>
        <v>0</v>
      </c>
      <c r="AE334" s="411">
        <f t="shared" ref="AE334" si="936">AE333</f>
        <v>0</v>
      </c>
      <c r="AF334" s="411">
        <f t="shared" ref="AF334" si="937">AF333</f>
        <v>0</v>
      </c>
      <c r="AG334" s="411">
        <f t="shared" ref="AG334" si="938">AG333</f>
        <v>0</v>
      </c>
      <c r="AH334" s="411">
        <f t="shared" ref="AH334" si="939">AH333</f>
        <v>0</v>
      </c>
      <c r="AI334" s="411">
        <f t="shared" ref="AI334" si="940">AI333</f>
        <v>0</v>
      </c>
      <c r="AJ334" s="411">
        <f t="shared" ref="AJ334" si="941">AJ333</f>
        <v>0</v>
      </c>
      <c r="AK334" s="411">
        <f t="shared" ref="AK334" si="942">AK333</f>
        <v>0</v>
      </c>
      <c r="AL334" s="411">
        <f t="shared" ref="AL334" si="943">AL333</f>
        <v>0</v>
      </c>
      <c r="AM334" s="306"/>
    </row>
    <row r="335" spans="1:39" outlineLevel="1">
      <c r="B335" s="294"/>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75" outlineLevel="1">
      <c r="B336" s="288" t="s">
        <v>502</v>
      </c>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45" outlineLevel="1">
      <c r="A337" s="522">
        <v>36</v>
      </c>
      <c r="B337" s="520" t="s">
        <v>128</v>
      </c>
      <c r="C337" s="291" t="s">
        <v>25</v>
      </c>
      <c r="D337" s="295">
        <v>0</v>
      </c>
      <c r="E337" s="295">
        <f>SUMIF('7.  Persistence Report'!$D$145:$D$149,$B337,'7.  Persistence Report'!AW$145:AW$149)</f>
        <v>0</v>
      </c>
      <c r="F337" s="295">
        <f>SUMIF('7.  Persistence Report'!$D$145:$D$149,$B337,'7.  Persistence Report'!AX$145:AX$149)</f>
        <v>0</v>
      </c>
      <c r="G337" s="295">
        <f>SUMIF('7.  Persistence Report'!$D$145:$D$149,$B337,'7.  Persistence Report'!AY$145:AY$149)</f>
        <v>0</v>
      </c>
      <c r="H337" s="295">
        <f>SUMIF('7.  Persistence Report'!$D$145:$D$149,$B337,'7.  Persistence Report'!AZ$145:AZ$149)</f>
        <v>0</v>
      </c>
      <c r="I337" s="295">
        <f>SUMIF('7.  Persistence Report'!$D$145:$D$149,$B337,'7.  Persistence Report'!BA$145:BA$149)</f>
        <v>0</v>
      </c>
      <c r="J337" s="295">
        <f>SUMIF('7.  Persistence Report'!$D$145:$D$149,$B337,'7.  Persistence Report'!BB$145:BB$149)</f>
        <v>0</v>
      </c>
      <c r="K337" s="295">
        <f>SUMIF('7.  Persistence Report'!$D$145:$D$149,$B337,'7.  Persistence Report'!BC$145:BC$149)</f>
        <v>0</v>
      </c>
      <c r="L337" s="295">
        <f>SUMIF('7.  Persistence Report'!$D$145:$D$149,$B337,'7.  Persistence Report'!BD$145:BD$149)</f>
        <v>0</v>
      </c>
      <c r="M337" s="295">
        <f>SUMIF('7.  Persistence Report'!$D$145:$D$149,$B337,'7.  Persistence Report'!BE$145:BE$149)</f>
        <v>0</v>
      </c>
      <c r="N337" s="295">
        <v>12</v>
      </c>
      <c r="O337" s="295">
        <v>0</v>
      </c>
      <c r="P337" s="295">
        <f>SUMIF('7.  Persistence Report'!$D$145:$D$149,$B337,'7.  Persistence Report'!R$145:R$149)</f>
        <v>0</v>
      </c>
      <c r="Q337" s="295">
        <f>SUMIF('7.  Persistence Report'!$D$145:$D$149,$B337,'7.  Persistence Report'!S$145:S$149)</f>
        <v>0</v>
      </c>
      <c r="R337" s="295">
        <f>SUMIF('7.  Persistence Report'!$D$145:$D$149,$B337,'7.  Persistence Report'!T$145:T$149)</f>
        <v>0</v>
      </c>
      <c r="S337" s="295">
        <f>SUMIF('7.  Persistence Report'!$D$145:$D$149,$B337,'7.  Persistence Report'!U$145:U$149)</f>
        <v>0</v>
      </c>
      <c r="T337" s="295">
        <f>SUMIF('7.  Persistence Report'!$D$145:$D$149,$B337,'7.  Persistence Report'!V$145:V$149)</f>
        <v>0</v>
      </c>
      <c r="U337" s="295">
        <f>SUMIF('7.  Persistence Report'!$D$145:$D$149,$B337,'7.  Persistence Report'!W$145:W$149)</f>
        <v>0</v>
      </c>
      <c r="V337" s="295">
        <f>SUMIF('7.  Persistence Report'!$D$145:$D$149,$B337,'7.  Persistence Report'!X$145:X$149)</f>
        <v>0</v>
      </c>
      <c r="W337" s="295">
        <f>SUMIF('7.  Persistence Report'!$D$145:$D$149,$B337,'7.  Persistence Report'!Y$145:Y$149)</f>
        <v>0</v>
      </c>
      <c r="X337" s="295">
        <f>SUMIF('7.  Persistence Report'!$D$145:$D$149,$B337,'7.  Persistence Report'!Z$145:Z$149)</f>
        <v>0</v>
      </c>
      <c r="Y337" s="426"/>
      <c r="Z337" s="410"/>
      <c r="AA337" s="410"/>
      <c r="AB337" s="410"/>
      <c r="AC337" s="410"/>
      <c r="AD337" s="410"/>
      <c r="AE337" s="410"/>
      <c r="AF337" s="410"/>
      <c r="AG337" s="415"/>
      <c r="AH337" s="415"/>
      <c r="AI337" s="415"/>
      <c r="AJ337" s="415"/>
      <c r="AK337" s="415"/>
      <c r="AL337" s="415"/>
      <c r="AM337" s="296">
        <f>SUM(Y337:AL337)</f>
        <v>0</v>
      </c>
    </row>
    <row r="338" spans="1:39" outlineLevel="1">
      <c r="B338" s="294" t="s">
        <v>289</v>
      </c>
      <c r="C338" s="291" t="s">
        <v>163</v>
      </c>
      <c r="D338" s="295">
        <v>0</v>
      </c>
      <c r="E338" s="295">
        <f>SUMIF('7.  Persistence Report'!$D$156:$D$160,$B337,'7.  Persistence Report'!AW$156:AW$160)</f>
        <v>0</v>
      </c>
      <c r="F338" s="295">
        <f>SUMIF('7.  Persistence Report'!$D$156:$D$160,$B337,'7.  Persistence Report'!AX$156:AX$160)</f>
        <v>0</v>
      </c>
      <c r="G338" s="295">
        <f>SUMIF('7.  Persistence Report'!$D$156:$D$160,$B337,'7.  Persistence Report'!AY$156:AY$160)</f>
        <v>0</v>
      </c>
      <c r="H338" s="295">
        <f>SUMIF('7.  Persistence Report'!$D$156:$D$160,$B337,'7.  Persistence Report'!AZ$156:AZ$160)</f>
        <v>0</v>
      </c>
      <c r="I338" s="295">
        <f>SUMIF('7.  Persistence Report'!$D$156:$D$160,$B337,'7.  Persistence Report'!BA$156:BA$160)</f>
        <v>0</v>
      </c>
      <c r="J338" s="295">
        <f>SUMIF('7.  Persistence Report'!$D$156:$D$160,$B337,'7.  Persistence Report'!BB$156:BB$160)</f>
        <v>0</v>
      </c>
      <c r="K338" s="295">
        <f>SUMIF('7.  Persistence Report'!$D$156:$D$160,$B337,'7.  Persistence Report'!BC$156:BC$160)</f>
        <v>0</v>
      </c>
      <c r="L338" s="295">
        <f>SUMIF('7.  Persistence Report'!$D$156:$D$160,$B337,'7.  Persistence Report'!BD$156:BD$160)</f>
        <v>0</v>
      </c>
      <c r="M338" s="295">
        <f>SUMIF('7.  Persistence Report'!$D$156:$D$160,$B337,'7.  Persistence Report'!BE$156:BE$160)</f>
        <v>0</v>
      </c>
      <c r="N338" s="295">
        <f>N337</f>
        <v>12</v>
      </c>
      <c r="O338" s="295">
        <v>0</v>
      </c>
      <c r="P338" s="295">
        <f>SUMIF('7.  Persistence Report'!$D$156:$D$160,$B337,'7.  Persistence Report'!R$156:R$160)</f>
        <v>0</v>
      </c>
      <c r="Q338" s="295">
        <f>SUMIF('7.  Persistence Report'!$D$156:$D$160,$B337,'7.  Persistence Report'!S$156:S$160)</f>
        <v>0</v>
      </c>
      <c r="R338" s="295">
        <f>SUMIF('7.  Persistence Report'!$D$156:$D$160,$B337,'7.  Persistence Report'!T$156:T$160)</f>
        <v>0</v>
      </c>
      <c r="S338" s="295">
        <f>SUMIF('7.  Persistence Report'!$D$156:$D$160,$B337,'7.  Persistence Report'!U$156:U$160)</f>
        <v>0</v>
      </c>
      <c r="T338" s="295">
        <f>SUMIF('7.  Persistence Report'!$D$156:$D$160,$B337,'7.  Persistence Report'!V$156:V$160)</f>
        <v>0</v>
      </c>
      <c r="U338" s="295">
        <f>SUMIF('7.  Persistence Report'!$D$156:$D$160,$B337,'7.  Persistence Report'!W$156:W$160)</f>
        <v>0</v>
      </c>
      <c r="V338" s="295">
        <f>SUMIF('7.  Persistence Report'!$D$156:$D$160,$B337,'7.  Persistence Report'!X$156:X$160)</f>
        <v>0</v>
      </c>
      <c r="W338" s="295">
        <f>SUMIF('7.  Persistence Report'!$D$156:$D$160,$B337,'7.  Persistence Report'!Y$156:Y$160)</f>
        <v>0</v>
      </c>
      <c r="X338" s="295">
        <f>SUMIF('7.  Persistence Report'!$D$156:$D$160,$B337,'7.  Persistence Report'!Z$156:Z$160)</f>
        <v>0</v>
      </c>
      <c r="Y338" s="411">
        <f>Y337</f>
        <v>0</v>
      </c>
      <c r="Z338" s="411">
        <f t="shared" ref="Z338" si="944">Z337</f>
        <v>0</v>
      </c>
      <c r="AA338" s="411">
        <f t="shared" ref="AA338" si="945">AA337</f>
        <v>0</v>
      </c>
      <c r="AB338" s="411">
        <f t="shared" ref="AB338" si="946">AB337</f>
        <v>0</v>
      </c>
      <c r="AC338" s="411">
        <f t="shared" ref="AC338" si="947">AC337</f>
        <v>0</v>
      </c>
      <c r="AD338" s="411">
        <f t="shared" ref="AD338" si="948">AD337</f>
        <v>0</v>
      </c>
      <c r="AE338" s="411">
        <f t="shared" ref="AE338" si="949">AE337</f>
        <v>0</v>
      </c>
      <c r="AF338" s="411">
        <f t="shared" ref="AF338" si="950">AF337</f>
        <v>0</v>
      </c>
      <c r="AG338" s="411">
        <f t="shared" ref="AG338" si="951">AG337</f>
        <v>0</v>
      </c>
      <c r="AH338" s="411">
        <f t="shared" ref="AH338" si="952">AH337</f>
        <v>0</v>
      </c>
      <c r="AI338" s="411">
        <f t="shared" ref="AI338" si="953">AI337</f>
        <v>0</v>
      </c>
      <c r="AJ338" s="411">
        <f t="shared" ref="AJ338" si="954">AJ337</f>
        <v>0</v>
      </c>
      <c r="AK338" s="411">
        <f t="shared" ref="AK338" si="955">AK337</f>
        <v>0</v>
      </c>
      <c r="AL338" s="411">
        <f t="shared" ref="AL338" si="956">AL337</f>
        <v>0</v>
      </c>
      <c r="AM338" s="306"/>
    </row>
    <row r="339" spans="1:39" outlineLevel="1">
      <c r="B339" s="520"/>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30" outlineLevel="1">
      <c r="A340" s="522">
        <v>37</v>
      </c>
      <c r="B340" s="520" t="s">
        <v>129</v>
      </c>
      <c r="C340" s="291" t="s">
        <v>25</v>
      </c>
      <c r="D340" s="295">
        <v>0</v>
      </c>
      <c r="E340" s="295">
        <f>SUMIF('7.  Persistence Report'!$D$145:$D$149,$B340,'7.  Persistence Report'!AW$145:AW$149)</f>
        <v>0</v>
      </c>
      <c r="F340" s="295">
        <f>SUMIF('7.  Persistence Report'!$D$145:$D$149,$B340,'7.  Persistence Report'!AX$145:AX$149)</f>
        <v>0</v>
      </c>
      <c r="G340" s="295">
        <f>SUMIF('7.  Persistence Report'!$D$145:$D$149,$B340,'7.  Persistence Report'!AY$145:AY$149)</f>
        <v>0</v>
      </c>
      <c r="H340" s="295">
        <f>SUMIF('7.  Persistence Report'!$D$145:$D$149,$B340,'7.  Persistence Report'!AZ$145:AZ$149)</f>
        <v>0</v>
      </c>
      <c r="I340" s="295">
        <f>SUMIF('7.  Persistence Report'!$D$145:$D$149,$B340,'7.  Persistence Report'!BA$145:BA$149)</f>
        <v>0</v>
      </c>
      <c r="J340" s="295">
        <f>SUMIF('7.  Persistence Report'!$D$145:$D$149,$B340,'7.  Persistence Report'!BB$145:BB$149)</f>
        <v>0</v>
      </c>
      <c r="K340" s="295">
        <f>SUMIF('7.  Persistence Report'!$D$145:$D$149,$B340,'7.  Persistence Report'!BC$145:BC$149)</f>
        <v>0</v>
      </c>
      <c r="L340" s="295">
        <f>SUMIF('7.  Persistence Report'!$D$145:$D$149,$B340,'7.  Persistence Report'!BD$145:BD$149)</f>
        <v>0</v>
      </c>
      <c r="M340" s="295">
        <f>SUMIF('7.  Persistence Report'!$D$145:$D$149,$B340,'7.  Persistence Report'!BE$145:BE$149)</f>
        <v>0</v>
      </c>
      <c r="N340" s="295">
        <v>12</v>
      </c>
      <c r="O340" s="295">
        <v>0</v>
      </c>
      <c r="P340" s="295">
        <f>SUMIF('7.  Persistence Report'!$D$145:$D$149,$B340,'7.  Persistence Report'!R$145:R$149)</f>
        <v>0</v>
      </c>
      <c r="Q340" s="295">
        <f>SUMIF('7.  Persistence Report'!$D$145:$D$149,$B340,'7.  Persistence Report'!S$145:S$149)</f>
        <v>0</v>
      </c>
      <c r="R340" s="295">
        <f>SUMIF('7.  Persistence Report'!$D$145:$D$149,$B340,'7.  Persistence Report'!T$145:T$149)</f>
        <v>0</v>
      </c>
      <c r="S340" s="295">
        <f>SUMIF('7.  Persistence Report'!$D$145:$D$149,$B340,'7.  Persistence Report'!U$145:U$149)</f>
        <v>0</v>
      </c>
      <c r="T340" s="295">
        <f>SUMIF('7.  Persistence Report'!$D$145:$D$149,$B340,'7.  Persistence Report'!V$145:V$149)</f>
        <v>0</v>
      </c>
      <c r="U340" s="295">
        <f>SUMIF('7.  Persistence Report'!$D$145:$D$149,$B340,'7.  Persistence Report'!W$145:W$149)</f>
        <v>0</v>
      </c>
      <c r="V340" s="295">
        <f>SUMIF('7.  Persistence Report'!$D$145:$D$149,$B340,'7.  Persistence Report'!X$145:X$149)</f>
        <v>0</v>
      </c>
      <c r="W340" s="295">
        <f>SUMIF('7.  Persistence Report'!$D$145:$D$149,$B340,'7.  Persistence Report'!Y$145:Y$149)</f>
        <v>0</v>
      </c>
      <c r="X340" s="295">
        <f>SUMIF('7.  Persistence Report'!$D$145:$D$149,$B340,'7.  Persistence Report'!Z$145:Z$149)</f>
        <v>0</v>
      </c>
      <c r="Y340" s="426"/>
      <c r="Z340" s="410"/>
      <c r="AA340" s="410"/>
      <c r="AB340" s="410"/>
      <c r="AC340" s="410"/>
      <c r="AD340" s="410"/>
      <c r="AE340" s="410"/>
      <c r="AF340" s="410"/>
      <c r="AG340" s="415"/>
      <c r="AH340" s="415"/>
      <c r="AI340" s="415"/>
      <c r="AJ340" s="415"/>
      <c r="AK340" s="415"/>
      <c r="AL340" s="415"/>
      <c r="AM340" s="296">
        <f>SUM(Y340:AL340)</f>
        <v>0</v>
      </c>
    </row>
    <row r="341" spans="1:39" outlineLevel="1">
      <c r="B341" s="294" t="s">
        <v>289</v>
      </c>
      <c r="C341" s="291" t="s">
        <v>163</v>
      </c>
      <c r="D341" s="295">
        <v>0</v>
      </c>
      <c r="E341" s="295">
        <f>SUMIF('7.  Persistence Report'!$D$156:$D$160,$B340,'7.  Persistence Report'!AW$156:AW$160)</f>
        <v>0</v>
      </c>
      <c r="F341" s="295">
        <f>SUMIF('7.  Persistence Report'!$D$156:$D$160,$B340,'7.  Persistence Report'!AX$156:AX$160)</f>
        <v>0</v>
      </c>
      <c r="G341" s="295">
        <f>SUMIF('7.  Persistence Report'!$D$156:$D$160,$B340,'7.  Persistence Report'!AY$156:AY$160)</f>
        <v>0</v>
      </c>
      <c r="H341" s="295">
        <f>SUMIF('7.  Persistence Report'!$D$156:$D$160,$B340,'7.  Persistence Report'!AZ$156:AZ$160)</f>
        <v>0</v>
      </c>
      <c r="I341" s="295">
        <f>SUMIF('7.  Persistence Report'!$D$156:$D$160,$B340,'7.  Persistence Report'!BA$156:BA$160)</f>
        <v>0</v>
      </c>
      <c r="J341" s="295">
        <f>SUMIF('7.  Persistence Report'!$D$156:$D$160,$B340,'7.  Persistence Report'!BB$156:BB$160)</f>
        <v>0</v>
      </c>
      <c r="K341" s="295">
        <f>SUMIF('7.  Persistence Report'!$D$156:$D$160,$B340,'7.  Persistence Report'!BC$156:BC$160)</f>
        <v>0</v>
      </c>
      <c r="L341" s="295">
        <f>SUMIF('7.  Persistence Report'!$D$156:$D$160,$B340,'7.  Persistence Report'!BD$156:BD$160)</f>
        <v>0</v>
      </c>
      <c r="M341" s="295">
        <f>SUMIF('7.  Persistence Report'!$D$156:$D$160,$B340,'7.  Persistence Report'!BE$156:BE$160)</f>
        <v>0</v>
      </c>
      <c r="N341" s="295">
        <f>N340</f>
        <v>12</v>
      </c>
      <c r="O341" s="295">
        <v>0</v>
      </c>
      <c r="P341" s="295">
        <f>SUMIF('7.  Persistence Report'!$D$156:$D$160,$B340,'7.  Persistence Report'!R$156:R$160)</f>
        <v>0</v>
      </c>
      <c r="Q341" s="295">
        <f>SUMIF('7.  Persistence Report'!$D$156:$D$160,$B340,'7.  Persistence Report'!S$156:S$160)</f>
        <v>0</v>
      </c>
      <c r="R341" s="295">
        <f>SUMIF('7.  Persistence Report'!$D$156:$D$160,$B340,'7.  Persistence Report'!T$156:T$160)</f>
        <v>0</v>
      </c>
      <c r="S341" s="295">
        <f>SUMIF('7.  Persistence Report'!$D$156:$D$160,$B340,'7.  Persistence Report'!U$156:U$160)</f>
        <v>0</v>
      </c>
      <c r="T341" s="295">
        <f>SUMIF('7.  Persistence Report'!$D$156:$D$160,$B340,'7.  Persistence Report'!V$156:V$160)</f>
        <v>0</v>
      </c>
      <c r="U341" s="295">
        <f>SUMIF('7.  Persistence Report'!$D$156:$D$160,$B340,'7.  Persistence Report'!W$156:W$160)</f>
        <v>0</v>
      </c>
      <c r="V341" s="295">
        <f>SUMIF('7.  Persistence Report'!$D$156:$D$160,$B340,'7.  Persistence Report'!X$156:X$160)</f>
        <v>0</v>
      </c>
      <c r="W341" s="295">
        <f>SUMIF('7.  Persistence Report'!$D$156:$D$160,$B340,'7.  Persistence Report'!Y$156:Y$160)</f>
        <v>0</v>
      </c>
      <c r="X341" s="295">
        <f>SUMIF('7.  Persistence Report'!$D$156:$D$160,$B340,'7.  Persistence Report'!Z$156:Z$160)</f>
        <v>0</v>
      </c>
      <c r="Y341" s="411">
        <f>Y340</f>
        <v>0</v>
      </c>
      <c r="Z341" s="411">
        <f t="shared" ref="Z341" si="957">Z340</f>
        <v>0</v>
      </c>
      <c r="AA341" s="411">
        <f t="shared" ref="AA341" si="958">AA340</f>
        <v>0</v>
      </c>
      <c r="AB341" s="411">
        <f t="shared" ref="AB341" si="959">AB340</f>
        <v>0</v>
      </c>
      <c r="AC341" s="411">
        <f t="shared" ref="AC341" si="960">AC340</f>
        <v>0</v>
      </c>
      <c r="AD341" s="411">
        <f t="shared" ref="AD341" si="961">AD340</f>
        <v>0</v>
      </c>
      <c r="AE341" s="411">
        <f t="shared" ref="AE341" si="962">AE340</f>
        <v>0</v>
      </c>
      <c r="AF341" s="411">
        <f t="shared" ref="AF341" si="963">AF340</f>
        <v>0</v>
      </c>
      <c r="AG341" s="411">
        <f t="shared" ref="AG341" si="964">AG340</f>
        <v>0</v>
      </c>
      <c r="AH341" s="411">
        <f t="shared" ref="AH341" si="965">AH340</f>
        <v>0</v>
      </c>
      <c r="AI341" s="411">
        <f t="shared" ref="AI341" si="966">AI340</f>
        <v>0</v>
      </c>
      <c r="AJ341" s="411">
        <f t="shared" ref="AJ341" si="967">AJ340</f>
        <v>0</v>
      </c>
      <c r="AK341" s="411">
        <f t="shared" ref="AK341" si="968">AK340</f>
        <v>0</v>
      </c>
      <c r="AL341" s="411">
        <f t="shared" ref="AL341" si="969">AL340</f>
        <v>0</v>
      </c>
      <c r="AM341" s="306"/>
    </row>
    <row r="342" spans="1:39" outlineLevel="1">
      <c r="B342" s="520"/>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outlineLevel="1">
      <c r="A343" s="522">
        <v>38</v>
      </c>
      <c r="B343" s="520" t="s">
        <v>130</v>
      </c>
      <c r="C343" s="291" t="s">
        <v>25</v>
      </c>
      <c r="D343" s="295">
        <v>0</v>
      </c>
      <c r="E343" s="295">
        <f>SUMIF('7.  Persistence Report'!$D$145:$D$149,$B343,'7.  Persistence Report'!AW$145:AW$149)</f>
        <v>0</v>
      </c>
      <c r="F343" s="295">
        <f>SUMIF('7.  Persistence Report'!$D$145:$D$149,$B343,'7.  Persistence Report'!AX$145:AX$149)</f>
        <v>0</v>
      </c>
      <c r="G343" s="295">
        <f>SUMIF('7.  Persistence Report'!$D$145:$D$149,$B343,'7.  Persistence Report'!AY$145:AY$149)</f>
        <v>0</v>
      </c>
      <c r="H343" s="295">
        <f>SUMIF('7.  Persistence Report'!$D$145:$D$149,$B343,'7.  Persistence Report'!AZ$145:AZ$149)</f>
        <v>0</v>
      </c>
      <c r="I343" s="295">
        <f>SUMIF('7.  Persistence Report'!$D$145:$D$149,$B343,'7.  Persistence Report'!BA$145:BA$149)</f>
        <v>0</v>
      </c>
      <c r="J343" s="295">
        <f>SUMIF('7.  Persistence Report'!$D$145:$D$149,$B343,'7.  Persistence Report'!BB$145:BB$149)</f>
        <v>0</v>
      </c>
      <c r="K343" s="295">
        <f>SUMIF('7.  Persistence Report'!$D$145:$D$149,$B343,'7.  Persistence Report'!BC$145:BC$149)</f>
        <v>0</v>
      </c>
      <c r="L343" s="295">
        <f>SUMIF('7.  Persistence Report'!$D$145:$D$149,$B343,'7.  Persistence Report'!BD$145:BD$149)</f>
        <v>0</v>
      </c>
      <c r="M343" s="295">
        <f>SUMIF('7.  Persistence Report'!$D$145:$D$149,$B343,'7.  Persistence Report'!BE$145:BE$149)</f>
        <v>0</v>
      </c>
      <c r="N343" s="295">
        <v>12</v>
      </c>
      <c r="O343" s="295">
        <v>0</v>
      </c>
      <c r="P343" s="295">
        <f>SUMIF('7.  Persistence Report'!$D$145:$D$149,$B343,'7.  Persistence Report'!R$145:R$149)</f>
        <v>0</v>
      </c>
      <c r="Q343" s="295">
        <f>SUMIF('7.  Persistence Report'!$D$145:$D$149,$B343,'7.  Persistence Report'!S$145:S$149)</f>
        <v>0</v>
      </c>
      <c r="R343" s="295">
        <f>SUMIF('7.  Persistence Report'!$D$145:$D$149,$B343,'7.  Persistence Report'!T$145:T$149)</f>
        <v>0</v>
      </c>
      <c r="S343" s="295">
        <f>SUMIF('7.  Persistence Report'!$D$145:$D$149,$B343,'7.  Persistence Report'!U$145:U$149)</f>
        <v>0</v>
      </c>
      <c r="T343" s="295">
        <f>SUMIF('7.  Persistence Report'!$D$145:$D$149,$B343,'7.  Persistence Report'!V$145:V$149)</f>
        <v>0</v>
      </c>
      <c r="U343" s="295">
        <f>SUMIF('7.  Persistence Report'!$D$145:$D$149,$B343,'7.  Persistence Report'!W$145:W$149)</f>
        <v>0</v>
      </c>
      <c r="V343" s="295">
        <f>SUMIF('7.  Persistence Report'!$D$145:$D$149,$B343,'7.  Persistence Report'!X$145:X$149)</f>
        <v>0</v>
      </c>
      <c r="W343" s="295">
        <f>SUMIF('7.  Persistence Report'!$D$145:$D$149,$B343,'7.  Persistence Report'!Y$145:Y$149)</f>
        <v>0</v>
      </c>
      <c r="X343" s="295">
        <f>SUMIF('7.  Persistence Report'!$D$145:$D$149,$B343,'7.  Persistence Report'!Z$145:Z$149)</f>
        <v>0</v>
      </c>
      <c r="Y343" s="426"/>
      <c r="Z343" s="410"/>
      <c r="AA343" s="410"/>
      <c r="AB343" s="410"/>
      <c r="AC343" s="410"/>
      <c r="AD343" s="410"/>
      <c r="AE343" s="410"/>
      <c r="AF343" s="410"/>
      <c r="AG343" s="415"/>
      <c r="AH343" s="415"/>
      <c r="AI343" s="415"/>
      <c r="AJ343" s="415"/>
      <c r="AK343" s="415"/>
      <c r="AL343" s="415"/>
      <c r="AM343" s="296">
        <f>SUM(Y343:AL343)</f>
        <v>0</v>
      </c>
    </row>
    <row r="344" spans="1:39" outlineLevel="1">
      <c r="B344" s="294" t="s">
        <v>289</v>
      </c>
      <c r="C344" s="291" t="s">
        <v>163</v>
      </c>
      <c r="D344" s="295">
        <v>0</v>
      </c>
      <c r="E344" s="295">
        <f>SUMIF('7.  Persistence Report'!$D$156:$D$160,$B343,'7.  Persistence Report'!AW$156:AW$160)</f>
        <v>0</v>
      </c>
      <c r="F344" s="295">
        <f>SUMIF('7.  Persistence Report'!$D$156:$D$160,$B343,'7.  Persistence Report'!AX$156:AX$160)</f>
        <v>0</v>
      </c>
      <c r="G344" s="295">
        <f>SUMIF('7.  Persistence Report'!$D$156:$D$160,$B343,'7.  Persistence Report'!AY$156:AY$160)</f>
        <v>0</v>
      </c>
      <c r="H344" s="295">
        <f>SUMIF('7.  Persistence Report'!$D$156:$D$160,$B343,'7.  Persistence Report'!AZ$156:AZ$160)</f>
        <v>0</v>
      </c>
      <c r="I344" s="295">
        <f>SUMIF('7.  Persistence Report'!$D$156:$D$160,$B343,'7.  Persistence Report'!BA$156:BA$160)</f>
        <v>0</v>
      </c>
      <c r="J344" s="295">
        <f>SUMIF('7.  Persistence Report'!$D$156:$D$160,$B343,'7.  Persistence Report'!BB$156:BB$160)</f>
        <v>0</v>
      </c>
      <c r="K344" s="295">
        <f>SUMIF('7.  Persistence Report'!$D$156:$D$160,$B343,'7.  Persistence Report'!BC$156:BC$160)</f>
        <v>0</v>
      </c>
      <c r="L344" s="295">
        <f>SUMIF('7.  Persistence Report'!$D$156:$D$160,$B343,'7.  Persistence Report'!BD$156:BD$160)</f>
        <v>0</v>
      </c>
      <c r="M344" s="295">
        <f>SUMIF('7.  Persistence Report'!$D$156:$D$160,$B343,'7.  Persistence Report'!BE$156:BE$160)</f>
        <v>0</v>
      </c>
      <c r="N344" s="295">
        <f>N343</f>
        <v>12</v>
      </c>
      <c r="O344" s="295">
        <v>0</v>
      </c>
      <c r="P344" s="295">
        <f>SUMIF('7.  Persistence Report'!$D$156:$D$160,$B343,'7.  Persistence Report'!R$156:R$160)</f>
        <v>0</v>
      </c>
      <c r="Q344" s="295">
        <f>SUMIF('7.  Persistence Report'!$D$156:$D$160,$B343,'7.  Persistence Report'!S$156:S$160)</f>
        <v>0</v>
      </c>
      <c r="R344" s="295">
        <f>SUMIF('7.  Persistence Report'!$D$156:$D$160,$B343,'7.  Persistence Report'!T$156:T$160)</f>
        <v>0</v>
      </c>
      <c r="S344" s="295">
        <f>SUMIF('7.  Persistence Report'!$D$156:$D$160,$B343,'7.  Persistence Report'!U$156:U$160)</f>
        <v>0</v>
      </c>
      <c r="T344" s="295">
        <f>SUMIF('7.  Persistence Report'!$D$156:$D$160,$B343,'7.  Persistence Report'!V$156:V$160)</f>
        <v>0</v>
      </c>
      <c r="U344" s="295">
        <f>SUMIF('7.  Persistence Report'!$D$156:$D$160,$B343,'7.  Persistence Report'!W$156:W$160)</f>
        <v>0</v>
      </c>
      <c r="V344" s="295">
        <f>SUMIF('7.  Persistence Report'!$D$156:$D$160,$B343,'7.  Persistence Report'!X$156:X$160)</f>
        <v>0</v>
      </c>
      <c r="W344" s="295">
        <f>SUMIF('7.  Persistence Report'!$D$156:$D$160,$B343,'7.  Persistence Report'!Y$156:Y$160)</f>
        <v>0</v>
      </c>
      <c r="X344" s="295">
        <f>SUMIF('7.  Persistence Report'!$D$156:$D$160,$B343,'7.  Persistence Report'!Z$156:Z$160)</f>
        <v>0</v>
      </c>
      <c r="Y344" s="411">
        <f>Y343</f>
        <v>0</v>
      </c>
      <c r="Z344" s="411">
        <f t="shared" ref="Z344" si="970">Z343</f>
        <v>0</v>
      </c>
      <c r="AA344" s="411">
        <f t="shared" ref="AA344" si="971">AA343</f>
        <v>0</v>
      </c>
      <c r="AB344" s="411">
        <f t="shared" ref="AB344" si="972">AB343</f>
        <v>0</v>
      </c>
      <c r="AC344" s="411">
        <f t="shared" ref="AC344" si="973">AC343</f>
        <v>0</v>
      </c>
      <c r="AD344" s="411">
        <f t="shared" ref="AD344" si="974">AD343</f>
        <v>0</v>
      </c>
      <c r="AE344" s="411">
        <f t="shared" ref="AE344" si="975">AE343</f>
        <v>0</v>
      </c>
      <c r="AF344" s="411">
        <f t="shared" ref="AF344" si="976">AF343</f>
        <v>0</v>
      </c>
      <c r="AG344" s="411">
        <f t="shared" ref="AG344" si="977">AG343</f>
        <v>0</v>
      </c>
      <c r="AH344" s="411">
        <f t="shared" ref="AH344" si="978">AH343</f>
        <v>0</v>
      </c>
      <c r="AI344" s="411">
        <f t="shared" ref="AI344" si="979">AI343</f>
        <v>0</v>
      </c>
      <c r="AJ344" s="411">
        <f t="shared" ref="AJ344" si="980">AJ343</f>
        <v>0</v>
      </c>
      <c r="AK344" s="411">
        <f t="shared" ref="AK344" si="981">AK343</f>
        <v>0</v>
      </c>
      <c r="AL344" s="411">
        <f t="shared" ref="AL344" si="982">AL343</f>
        <v>0</v>
      </c>
      <c r="AM344" s="306"/>
    </row>
    <row r="345" spans="1:39" outlineLevel="1">
      <c r="B345" s="520"/>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outlineLevel="1">
      <c r="A346" s="522">
        <v>39</v>
      </c>
      <c r="B346" s="520" t="s">
        <v>131</v>
      </c>
      <c r="C346" s="291" t="s">
        <v>25</v>
      </c>
      <c r="D346" s="295">
        <v>0</v>
      </c>
      <c r="E346" s="295">
        <f>SUMIF('7.  Persistence Report'!$D$145:$D$149,$B346,'7.  Persistence Report'!AW$145:AW$149)</f>
        <v>0</v>
      </c>
      <c r="F346" s="295">
        <f>SUMIF('7.  Persistence Report'!$D$145:$D$149,$B346,'7.  Persistence Report'!AX$145:AX$149)</f>
        <v>0</v>
      </c>
      <c r="G346" s="295">
        <f>SUMIF('7.  Persistence Report'!$D$145:$D$149,$B346,'7.  Persistence Report'!AY$145:AY$149)</f>
        <v>0</v>
      </c>
      <c r="H346" s="295">
        <f>SUMIF('7.  Persistence Report'!$D$145:$D$149,$B346,'7.  Persistence Report'!AZ$145:AZ$149)</f>
        <v>0</v>
      </c>
      <c r="I346" s="295">
        <f>SUMIF('7.  Persistence Report'!$D$145:$D$149,$B346,'7.  Persistence Report'!BA$145:BA$149)</f>
        <v>0</v>
      </c>
      <c r="J346" s="295">
        <f>SUMIF('7.  Persistence Report'!$D$145:$D$149,$B346,'7.  Persistence Report'!BB$145:BB$149)</f>
        <v>0</v>
      </c>
      <c r="K346" s="295">
        <f>SUMIF('7.  Persistence Report'!$D$145:$D$149,$B346,'7.  Persistence Report'!BC$145:BC$149)</f>
        <v>0</v>
      </c>
      <c r="L346" s="295">
        <f>SUMIF('7.  Persistence Report'!$D$145:$D$149,$B346,'7.  Persistence Report'!BD$145:BD$149)</f>
        <v>0</v>
      </c>
      <c r="M346" s="295">
        <f>SUMIF('7.  Persistence Report'!$D$145:$D$149,$B346,'7.  Persistence Report'!BE$145:BE$149)</f>
        <v>0</v>
      </c>
      <c r="N346" s="295">
        <v>12</v>
      </c>
      <c r="O346" s="295">
        <v>0</v>
      </c>
      <c r="P346" s="295">
        <f>SUMIF('7.  Persistence Report'!$D$145:$D$149,$B346,'7.  Persistence Report'!R$145:R$149)</f>
        <v>0</v>
      </c>
      <c r="Q346" s="295">
        <f>SUMIF('7.  Persistence Report'!$D$145:$D$149,$B346,'7.  Persistence Report'!S$145:S$149)</f>
        <v>0</v>
      </c>
      <c r="R346" s="295">
        <f>SUMIF('7.  Persistence Report'!$D$145:$D$149,$B346,'7.  Persistence Report'!T$145:T$149)</f>
        <v>0</v>
      </c>
      <c r="S346" s="295">
        <f>SUMIF('7.  Persistence Report'!$D$145:$D$149,$B346,'7.  Persistence Report'!U$145:U$149)</f>
        <v>0</v>
      </c>
      <c r="T346" s="295">
        <f>SUMIF('7.  Persistence Report'!$D$145:$D$149,$B346,'7.  Persistence Report'!V$145:V$149)</f>
        <v>0</v>
      </c>
      <c r="U346" s="295">
        <f>SUMIF('7.  Persistence Report'!$D$145:$D$149,$B346,'7.  Persistence Report'!W$145:W$149)</f>
        <v>0</v>
      </c>
      <c r="V346" s="295">
        <f>SUMIF('7.  Persistence Report'!$D$145:$D$149,$B346,'7.  Persistence Report'!X$145:X$149)</f>
        <v>0</v>
      </c>
      <c r="W346" s="295">
        <f>SUMIF('7.  Persistence Report'!$D$145:$D$149,$B346,'7.  Persistence Report'!Y$145:Y$149)</f>
        <v>0</v>
      </c>
      <c r="X346" s="295">
        <f>SUMIF('7.  Persistence Report'!$D$145:$D$149,$B346,'7.  Persistence Report'!Z$145:Z$149)</f>
        <v>0</v>
      </c>
      <c r="Y346" s="426"/>
      <c r="Z346" s="410"/>
      <c r="AA346" s="410"/>
      <c r="AB346" s="410"/>
      <c r="AC346" s="410"/>
      <c r="AD346" s="410"/>
      <c r="AE346" s="410"/>
      <c r="AF346" s="410"/>
      <c r="AG346" s="415"/>
      <c r="AH346" s="415"/>
      <c r="AI346" s="415"/>
      <c r="AJ346" s="415"/>
      <c r="AK346" s="415"/>
      <c r="AL346" s="415"/>
      <c r="AM346" s="296">
        <f>SUM(Y346:AL346)</f>
        <v>0</v>
      </c>
    </row>
    <row r="347" spans="1:39" outlineLevel="1">
      <c r="B347" s="294" t="s">
        <v>289</v>
      </c>
      <c r="C347" s="291" t="s">
        <v>163</v>
      </c>
      <c r="D347" s="295">
        <v>0</v>
      </c>
      <c r="E347" s="295">
        <f>SUMIF('7.  Persistence Report'!$D$156:$D$160,$B346,'7.  Persistence Report'!AW$156:AW$160)</f>
        <v>0</v>
      </c>
      <c r="F347" s="295">
        <f>SUMIF('7.  Persistence Report'!$D$156:$D$160,$B346,'7.  Persistence Report'!AX$156:AX$160)</f>
        <v>0</v>
      </c>
      <c r="G347" s="295">
        <f>SUMIF('7.  Persistence Report'!$D$156:$D$160,$B346,'7.  Persistence Report'!AY$156:AY$160)</f>
        <v>0</v>
      </c>
      <c r="H347" s="295">
        <f>SUMIF('7.  Persistence Report'!$D$156:$D$160,$B346,'7.  Persistence Report'!AZ$156:AZ$160)</f>
        <v>0</v>
      </c>
      <c r="I347" s="295">
        <f>SUMIF('7.  Persistence Report'!$D$156:$D$160,$B346,'7.  Persistence Report'!BA$156:BA$160)</f>
        <v>0</v>
      </c>
      <c r="J347" s="295">
        <f>SUMIF('7.  Persistence Report'!$D$156:$D$160,$B346,'7.  Persistence Report'!BB$156:BB$160)</f>
        <v>0</v>
      </c>
      <c r="K347" s="295">
        <f>SUMIF('7.  Persistence Report'!$D$156:$D$160,$B346,'7.  Persistence Report'!BC$156:BC$160)</f>
        <v>0</v>
      </c>
      <c r="L347" s="295">
        <f>SUMIF('7.  Persistence Report'!$D$156:$D$160,$B346,'7.  Persistence Report'!BD$156:BD$160)</f>
        <v>0</v>
      </c>
      <c r="M347" s="295">
        <f>SUMIF('7.  Persistence Report'!$D$156:$D$160,$B346,'7.  Persistence Report'!BE$156:BE$160)</f>
        <v>0</v>
      </c>
      <c r="N347" s="295">
        <f>N346</f>
        <v>12</v>
      </c>
      <c r="O347" s="295">
        <v>0</v>
      </c>
      <c r="P347" s="295">
        <f>SUMIF('7.  Persistence Report'!$D$156:$D$160,$B346,'7.  Persistence Report'!R$156:R$160)</f>
        <v>0</v>
      </c>
      <c r="Q347" s="295">
        <f>SUMIF('7.  Persistence Report'!$D$156:$D$160,$B346,'7.  Persistence Report'!S$156:S$160)</f>
        <v>0</v>
      </c>
      <c r="R347" s="295">
        <f>SUMIF('7.  Persistence Report'!$D$156:$D$160,$B346,'7.  Persistence Report'!T$156:T$160)</f>
        <v>0</v>
      </c>
      <c r="S347" s="295">
        <f>SUMIF('7.  Persistence Report'!$D$156:$D$160,$B346,'7.  Persistence Report'!U$156:U$160)</f>
        <v>0</v>
      </c>
      <c r="T347" s="295">
        <f>SUMIF('7.  Persistence Report'!$D$156:$D$160,$B346,'7.  Persistence Report'!V$156:V$160)</f>
        <v>0</v>
      </c>
      <c r="U347" s="295">
        <f>SUMIF('7.  Persistence Report'!$D$156:$D$160,$B346,'7.  Persistence Report'!W$156:W$160)</f>
        <v>0</v>
      </c>
      <c r="V347" s="295">
        <f>SUMIF('7.  Persistence Report'!$D$156:$D$160,$B346,'7.  Persistence Report'!X$156:X$160)</f>
        <v>0</v>
      </c>
      <c r="W347" s="295">
        <f>SUMIF('7.  Persistence Report'!$D$156:$D$160,$B346,'7.  Persistence Report'!Y$156:Y$160)</f>
        <v>0</v>
      </c>
      <c r="X347" s="295">
        <f>SUMIF('7.  Persistence Report'!$D$156:$D$160,$B346,'7.  Persistence Report'!Z$156:Z$160)</f>
        <v>0</v>
      </c>
      <c r="Y347" s="411">
        <f>Y346</f>
        <v>0</v>
      </c>
      <c r="Z347" s="411">
        <f t="shared" ref="Z347" si="983">Z346</f>
        <v>0</v>
      </c>
      <c r="AA347" s="411">
        <f t="shared" ref="AA347" si="984">AA346</f>
        <v>0</v>
      </c>
      <c r="AB347" s="411">
        <f t="shared" ref="AB347" si="985">AB346</f>
        <v>0</v>
      </c>
      <c r="AC347" s="411">
        <f t="shared" ref="AC347" si="986">AC346</f>
        <v>0</v>
      </c>
      <c r="AD347" s="411">
        <f t="shared" ref="AD347" si="987">AD346</f>
        <v>0</v>
      </c>
      <c r="AE347" s="411">
        <f t="shared" ref="AE347" si="988">AE346</f>
        <v>0</v>
      </c>
      <c r="AF347" s="411">
        <f t="shared" ref="AF347" si="989">AF346</f>
        <v>0</v>
      </c>
      <c r="AG347" s="411">
        <f t="shared" ref="AG347" si="990">AG346</f>
        <v>0</v>
      </c>
      <c r="AH347" s="411">
        <f t="shared" ref="AH347" si="991">AH346</f>
        <v>0</v>
      </c>
      <c r="AI347" s="411">
        <f t="shared" ref="AI347" si="992">AI346</f>
        <v>0</v>
      </c>
      <c r="AJ347" s="411">
        <f t="shared" ref="AJ347" si="993">AJ346</f>
        <v>0</v>
      </c>
      <c r="AK347" s="411">
        <f t="shared" ref="AK347" si="994">AK346</f>
        <v>0</v>
      </c>
      <c r="AL347" s="411">
        <f t="shared" ref="AL347" si="995">AL346</f>
        <v>0</v>
      </c>
      <c r="AM347" s="306"/>
    </row>
    <row r="348" spans="1:39" outlineLevel="1">
      <c r="B348" s="520"/>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30" outlineLevel="1">
      <c r="A349" s="522">
        <v>40</v>
      </c>
      <c r="B349" s="520" t="s">
        <v>132</v>
      </c>
      <c r="C349" s="291" t="s">
        <v>25</v>
      </c>
      <c r="D349" s="295">
        <v>0</v>
      </c>
      <c r="E349" s="295">
        <f>SUMIF('7.  Persistence Report'!$D$145:$D$149,$B349,'7.  Persistence Report'!AW$145:AW$149)</f>
        <v>0</v>
      </c>
      <c r="F349" s="295">
        <f>SUMIF('7.  Persistence Report'!$D$145:$D$149,$B349,'7.  Persistence Report'!AX$145:AX$149)</f>
        <v>0</v>
      </c>
      <c r="G349" s="295">
        <f>SUMIF('7.  Persistence Report'!$D$145:$D$149,$B349,'7.  Persistence Report'!AY$145:AY$149)</f>
        <v>0</v>
      </c>
      <c r="H349" s="295">
        <f>SUMIF('7.  Persistence Report'!$D$145:$D$149,$B349,'7.  Persistence Report'!AZ$145:AZ$149)</f>
        <v>0</v>
      </c>
      <c r="I349" s="295">
        <f>SUMIF('7.  Persistence Report'!$D$145:$D$149,$B349,'7.  Persistence Report'!BA$145:BA$149)</f>
        <v>0</v>
      </c>
      <c r="J349" s="295">
        <f>SUMIF('7.  Persistence Report'!$D$145:$D$149,$B349,'7.  Persistence Report'!BB$145:BB$149)</f>
        <v>0</v>
      </c>
      <c r="K349" s="295">
        <f>SUMIF('7.  Persistence Report'!$D$145:$D$149,$B349,'7.  Persistence Report'!BC$145:BC$149)</f>
        <v>0</v>
      </c>
      <c r="L349" s="295">
        <f>SUMIF('7.  Persistence Report'!$D$145:$D$149,$B349,'7.  Persistence Report'!BD$145:BD$149)</f>
        <v>0</v>
      </c>
      <c r="M349" s="295">
        <f>SUMIF('7.  Persistence Report'!$D$145:$D$149,$B349,'7.  Persistence Report'!BE$145:BE$149)</f>
        <v>0</v>
      </c>
      <c r="N349" s="295">
        <v>12</v>
      </c>
      <c r="O349" s="295">
        <v>0</v>
      </c>
      <c r="P349" s="295">
        <f>SUMIF('7.  Persistence Report'!$D$145:$D$149,$B349,'7.  Persistence Report'!R$145:R$149)</f>
        <v>0</v>
      </c>
      <c r="Q349" s="295">
        <f>SUMIF('7.  Persistence Report'!$D$145:$D$149,$B349,'7.  Persistence Report'!S$145:S$149)</f>
        <v>0</v>
      </c>
      <c r="R349" s="295">
        <f>SUMIF('7.  Persistence Report'!$D$145:$D$149,$B349,'7.  Persistence Report'!T$145:T$149)</f>
        <v>0</v>
      </c>
      <c r="S349" s="295">
        <f>SUMIF('7.  Persistence Report'!$D$145:$D$149,$B349,'7.  Persistence Report'!U$145:U$149)</f>
        <v>0</v>
      </c>
      <c r="T349" s="295">
        <f>SUMIF('7.  Persistence Report'!$D$145:$D$149,$B349,'7.  Persistence Report'!V$145:V$149)</f>
        <v>0</v>
      </c>
      <c r="U349" s="295">
        <f>SUMIF('7.  Persistence Report'!$D$145:$D$149,$B349,'7.  Persistence Report'!W$145:W$149)</f>
        <v>0</v>
      </c>
      <c r="V349" s="295">
        <f>SUMIF('7.  Persistence Report'!$D$145:$D$149,$B349,'7.  Persistence Report'!X$145:X$149)</f>
        <v>0</v>
      </c>
      <c r="W349" s="295">
        <f>SUMIF('7.  Persistence Report'!$D$145:$D$149,$B349,'7.  Persistence Report'!Y$145:Y$149)</f>
        <v>0</v>
      </c>
      <c r="X349" s="295">
        <f>SUMIF('7.  Persistence Report'!$D$145:$D$149,$B349,'7.  Persistence Report'!Z$145:Z$149)</f>
        <v>0</v>
      </c>
      <c r="Y349" s="426"/>
      <c r="Z349" s="410"/>
      <c r="AA349" s="410"/>
      <c r="AB349" s="410"/>
      <c r="AC349" s="410"/>
      <c r="AD349" s="410"/>
      <c r="AE349" s="410"/>
      <c r="AF349" s="410"/>
      <c r="AG349" s="415"/>
      <c r="AH349" s="415"/>
      <c r="AI349" s="415"/>
      <c r="AJ349" s="415"/>
      <c r="AK349" s="415"/>
      <c r="AL349" s="415"/>
      <c r="AM349" s="296">
        <f>SUM(Y349:AL349)</f>
        <v>0</v>
      </c>
    </row>
    <row r="350" spans="1:39" outlineLevel="1">
      <c r="B350" s="294" t="s">
        <v>289</v>
      </c>
      <c r="C350" s="291" t="s">
        <v>163</v>
      </c>
      <c r="D350" s="295">
        <v>0</v>
      </c>
      <c r="E350" s="295">
        <f>SUMIF('7.  Persistence Report'!$D$156:$D$160,$B349,'7.  Persistence Report'!AW$156:AW$160)</f>
        <v>0</v>
      </c>
      <c r="F350" s="295">
        <f>SUMIF('7.  Persistence Report'!$D$156:$D$160,$B349,'7.  Persistence Report'!AX$156:AX$160)</f>
        <v>0</v>
      </c>
      <c r="G350" s="295">
        <f>SUMIF('7.  Persistence Report'!$D$156:$D$160,$B349,'7.  Persistence Report'!AY$156:AY$160)</f>
        <v>0</v>
      </c>
      <c r="H350" s="295">
        <f>SUMIF('7.  Persistence Report'!$D$156:$D$160,$B349,'7.  Persistence Report'!AZ$156:AZ$160)</f>
        <v>0</v>
      </c>
      <c r="I350" s="295">
        <f>SUMIF('7.  Persistence Report'!$D$156:$D$160,$B349,'7.  Persistence Report'!BA$156:BA$160)</f>
        <v>0</v>
      </c>
      <c r="J350" s="295">
        <f>SUMIF('7.  Persistence Report'!$D$156:$D$160,$B349,'7.  Persistence Report'!BB$156:BB$160)</f>
        <v>0</v>
      </c>
      <c r="K350" s="295">
        <f>SUMIF('7.  Persistence Report'!$D$156:$D$160,$B349,'7.  Persistence Report'!BC$156:BC$160)</f>
        <v>0</v>
      </c>
      <c r="L350" s="295">
        <f>SUMIF('7.  Persistence Report'!$D$156:$D$160,$B349,'7.  Persistence Report'!BD$156:BD$160)</f>
        <v>0</v>
      </c>
      <c r="M350" s="295">
        <f>SUMIF('7.  Persistence Report'!$D$156:$D$160,$B349,'7.  Persistence Report'!BE$156:BE$160)</f>
        <v>0</v>
      </c>
      <c r="N350" s="295">
        <f>N349</f>
        <v>12</v>
      </c>
      <c r="O350" s="295">
        <v>0</v>
      </c>
      <c r="P350" s="295">
        <f>SUMIF('7.  Persistence Report'!$D$156:$D$160,$B349,'7.  Persistence Report'!R$156:R$160)</f>
        <v>0</v>
      </c>
      <c r="Q350" s="295">
        <f>SUMIF('7.  Persistence Report'!$D$156:$D$160,$B349,'7.  Persistence Report'!S$156:S$160)</f>
        <v>0</v>
      </c>
      <c r="R350" s="295">
        <f>SUMIF('7.  Persistence Report'!$D$156:$D$160,$B349,'7.  Persistence Report'!T$156:T$160)</f>
        <v>0</v>
      </c>
      <c r="S350" s="295">
        <f>SUMIF('7.  Persistence Report'!$D$156:$D$160,$B349,'7.  Persistence Report'!U$156:U$160)</f>
        <v>0</v>
      </c>
      <c r="T350" s="295">
        <f>SUMIF('7.  Persistence Report'!$D$156:$D$160,$B349,'7.  Persistence Report'!V$156:V$160)</f>
        <v>0</v>
      </c>
      <c r="U350" s="295">
        <f>SUMIF('7.  Persistence Report'!$D$156:$D$160,$B349,'7.  Persistence Report'!W$156:W$160)</f>
        <v>0</v>
      </c>
      <c r="V350" s="295">
        <f>SUMIF('7.  Persistence Report'!$D$156:$D$160,$B349,'7.  Persistence Report'!X$156:X$160)</f>
        <v>0</v>
      </c>
      <c r="W350" s="295">
        <f>SUMIF('7.  Persistence Report'!$D$156:$D$160,$B349,'7.  Persistence Report'!Y$156:Y$160)</f>
        <v>0</v>
      </c>
      <c r="X350" s="295">
        <f>SUMIF('7.  Persistence Report'!$D$156:$D$160,$B349,'7.  Persistence Report'!Z$156:Z$160)</f>
        <v>0</v>
      </c>
      <c r="Y350" s="411">
        <f>Y349</f>
        <v>0</v>
      </c>
      <c r="Z350" s="411">
        <f t="shared" ref="Z350" si="996">Z349</f>
        <v>0</v>
      </c>
      <c r="AA350" s="411">
        <f t="shared" ref="AA350" si="997">AA349</f>
        <v>0</v>
      </c>
      <c r="AB350" s="411">
        <f t="shared" ref="AB350" si="998">AB349</f>
        <v>0</v>
      </c>
      <c r="AC350" s="411">
        <f t="shared" ref="AC350" si="999">AC349</f>
        <v>0</v>
      </c>
      <c r="AD350" s="411">
        <f t="shared" ref="AD350" si="1000">AD349</f>
        <v>0</v>
      </c>
      <c r="AE350" s="411">
        <f t="shared" ref="AE350" si="1001">AE349</f>
        <v>0</v>
      </c>
      <c r="AF350" s="411">
        <f t="shared" ref="AF350" si="1002">AF349</f>
        <v>0</v>
      </c>
      <c r="AG350" s="411">
        <f t="shared" ref="AG350" si="1003">AG349</f>
        <v>0</v>
      </c>
      <c r="AH350" s="411">
        <f t="shared" ref="AH350" si="1004">AH349</f>
        <v>0</v>
      </c>
      <c r="AI350" s="411">
        <f t="shared" ref="AI350" si="1005">AI349</f>
        <v>0</v>
      </c>
      <c r="AJ350" s="411">
        <f t="shared" ref="AJ350" si="1006">AJ349</f>
        <v>0</v>
      </c>
      <c r="AK350" s="411">
        <f t="shared" ref="AK350" si="1007">AK349</f>
        <v>0</v>
      </c>
      <c r="AL350" s="411">
        <f t="shared" ref="AL350" si="1008">AL349</f>
        <v>0</v>
      </c>
      <c r="AM350" s="306"/>
    </row>
    <row r="351" spans="1:39" outlineLevel="1">
      <c r="B351" s="520"/>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45" outlineLevel="1">
      <c r="A352" s="522">
        <v>41</v>
      </c>
      <c r="B352" s="520" t="s">
        <v>133</v>
      </c>
      <c r="C352" s="291" t="s">
        <v>25</v>
      </c>
      <c r="D352" s="295">
        <v>0</v>
      </c>
      <c r="E352" s="295">
        <f>SUMIF('7.  Persistence Report'!$D$145:$D$149,$B352,'7.  Persistence Report'!AW$145:AW$149)</f>
        <v>0</v>
      </c>
      <c r="F352" s="295">
        <f>SUMIF('7.  Persistence Report'!$D$145:$D$149,$B352,'7.  Persistence Report'!AX$145:AX$149)</f>
        <v>0</v>
      </c>
      <c r="G352" s="295">
        <f>SUMIF('7.  Persistence Report'!$D$145:$D$149,$B352,'7.  Persistence Report'!AY$145:AY$149)</f>
        <v>0</v>
      </c>
      <c r="H352" s="295">
        <f>SUMIF('7.  Persistence Report'!$D$145:$D$149,$B352,'7.  Persistence Report'!AZ$145:AZ$149)</f>
        <v>0</v>
      </c>
      <c r="I352" s="295">
        <f>SUMIF('7.  Persistence Report'!$D$145:$D$149,$B352,'7.  Persistence Report'!BA$145:BA$149)</f>
        <v>0</v>
      </c>
      <c r="J352" s="295">
        <f>SUMIF('7.  Persistence Report'!$D$145:$D$149,$B352,'7.  Persistence Report'!BB$145:BB$149)</f>
        <v>0</v>
      </c>
      <c r="K352" s="295">
        <f>SUMIF('7.  Persistence Report'!$D$145:$D$149,$B352,'7.  Persistence Report'!BC$145:BC$149)</f>
        <v>0</v>
      </c>
      <c r="L352" s="295">
        <f>SUMIF('7.  Persistence Report'!$D$145:$D$149,$B352,'7.  Persistence Report'!BD$145:BD$149)</f>
        <v>0</v>
      </c>
      <c r="M352" s="295">
        <f>SUMIF('7.  Persistence Report'!$D$145:$D$149,$B352,'7.  Persistence Report'!BE$145:BE$149)</f>
        <v>0</v>
      </c>
      <c r="N352" s="295">
        <v>12</v>
      </c>
      <c r="O352" s="295">
        <v>0</v>
      </c>
      <c r="P352" s="295">
        <f>SUMIF('7.  Persistence Report'!$D$145:$D$149,$B352,'7.  Persistence Report'!R$145:R$149)</f>
        <v>0</v>
      </c>
      <c r="Q352" s="295">
        <f>SUMIF('7.  Persistence Report'!$D$145:$D$149,$B352,'7.  Persistence Report'!S$145:S$149)</f>
        <v>0</v>
      </c>
      <c r="R352" s="295">
        <f>SUMIF('7.  Persistence Report'!$D$145:$D$149,$B352,'7.  Persistence Report'!T$145:T$149)</f>
        <v>0</v>
      </c>
      <c r="S352" s="295">
        <f>SUMIF('7.  Persistence Report'!$D$145:$D$149,$B352,'7.  Persistence Report'!U$145:U$149)</f>
        <v>0</v>
      </c>
      <c r="T352" s="295">
        <f>SUMIF('7.  Persistence Report'!$D$145:$D$149,$B352,'7.  Persistence Report'!V$145:V$149)</f>
        <v>0</v>
      </c>
      <c r="U352" s="295">
        <f>SUMIF('7.  Persistence Report'!$D$145:$D$149,$B352,'7.  Persistence Report'!W$145:W$149)</f>
        <v>0</v>
      </c>
      <c r="V352" s="295">
        <f>SUMIF('7.  Persistence Report'!$D$145:$D$149,$B352,'7.  Persistence Report'!X$145:X$149)</f>
        <v>0</v>
      </c>
      <c r="W352" s="295">
        <f>SUMIF('7.  Persistence Report'!$D$145:$D$149,$B352,'7.  Persistence Report'!Y$145:Y$149)</f>
        <v>0</v>
      </c>
      <c r="X352" s="295">
        <f>SUMIF('7.  Persistence Report'!$D$145:$D$149,$B352,'7.  Persistence Report'!Z$145:Z$149)</f>
        <v>0</v>
      </c>
      <c r="Y352" s="426"/>
      <c r="Z352" s="410"/>
      <c r="AA352" s="410"/>
      <c r="AB352" s="410"/>
      <c r="AC352" s="410"/>
      <c r="AD352" s="410"/>
      <c r="AE352" s="410"/>
      <c r="AF352" s="410"/>
      <c r="AG352" s="415"/>
      <c r="AH352" s="415"/>
      <c r="AI352" s="415"/>
      <c r="AJ352" s="415"/>
      <c r="AK352" s="415"/>
      <c r="AL352" s="415"/>
      <c r="AM352" s="296">
        <f>SUM(Y352:AL352)</f>
        <v>0</v>
      </c>
    </row>
    <row r="353" spans="1:39" outlineLevel="1">
      <c r="B353" s="294" t="s">
        <v>289</v>
      </c>
      <c r="C353" s="291" t="s">
        <v>163</v>
      </c>
      <c r="D353" s="295">
        <v>0</v>
      </c>
      <c r="E353" s="295">
        <f>SUMIF('7.  Persistence Report'!$D$156:$D$160,$B352,'7.  Persistence Report'!AW$156:AW$160)</f>
        <v>0</v>
      </c>
      <c r="F353" s="295">
        <f>SUMIF('7.  Persistence Report'!$D$156:$D$160,$B352,'7.  Persistence Report'!AX$156:AX$160)</f>
        <v>0</v>
      </c>
      <c r="G353" s="295">
        <f>SUMIF('7.  Persistence Report'!$D$156:$D$160,$B352,'7.  Persistence Report'!AY$156:AY$160)</f>
        <v>0</v>
      </c>
      <c r="H353" s="295">
        <f>SUMIF('7.  Persistence Report'!$D$156:$D$160,$B352,'7.  Persistence Report'!AZ$156:AZ$160)</f>
        <v>0</v>
      </c>
      <c r="I353" s="295">
        <f>SUMIF('7.  Persistence Report'!$D$156:$D$160,$B352,'7.  Persistence Report'!BA$156:BA$160)</f>
        <v>0</v>
      </c>
      <c r="J353" s="295">
        <f>SUMIF('7.  Persistence Report'!$D$156:$D$160,$B352,'7.  Persistence Report'!BB$156:BB$160)</f>
        <v>0</v>
      </c>
      <c r="K353" s="295">
        <f>SUMIF('7.  Persistence Report'!$D$156:$D$160,$B352,'7.  Persistence Report'!BC$156:BC$160)</f>
        <v>0</v>
      </c>
      <c r="L353" s="295">
        <f>SUMIF('7.  Persistence Report'!$D$156:$D$160,$B352,'7.  Persistence Report'!BD$156:BD$160)</f>
        <v>0</v>
      </c>
      <c r="M353" s="295">
        <f>SUMIF('7.  Persistence Report'!$D$156:$D$160,$B352,'7.  Persistence Report'!BE$156:BE$160)</f>
        <v>0</v>
      </c>
      <c r="N353" s="295">
        <f>N352</f>
        <v>12</v>
      </c>
      <c r="O353" s="295">
        <v>0</v>
      </c>
      <c r="P353" s="295">
        <f>SUMIF('7.  Persistence Report'!$D$156:$D$160,$B352,'7.  Persistence Report'!R$156:R$160)</f>
        <v>0</v>
      </c>
      <c r="Q353" s="295">
        <f>SUMIF('7.  Persistence Report'!$D$156:$D$160,$B352,'7.  Persistence Report'!S$156:S$160)</f>
        <v>0</v>
      </c>
      <c r="R353" s="295">
        <f>SUMIF('7.  Persistence Report'!$D$156:$D$160,$B352,'7.  Persistence Report'!T$156:T$160)</f>
        <v>0</v>
      </c>
      <c r="S353" s="295">
        <f>SUMIF('7.  Persistence Report'!$D$156:$D$160,$B352,'7.  Persistence Report'!U$156:U$160)</f>
        <v>0</v>
      </c>
      <c r="T353" s="295">
        <f>SUMIF('7.  Persistence Report'!$D$156:$D$160,$B352,'7.  Persistence Report'!V$156:V$160)</f>
        <v>0</v>
      </c>
      <c r="U353" s="295">
        <f>SUMIF('7.  Persistence Report'!$D$156:$D$160,$B352,'7.  Persistence Report'!W$156:W$160)</f>
        <v>0</v>
      </c>
      <c r="V353" s="295">
        <f>SUMIF('7.  Persistence Report'!$D$156:$D$160,$B352,'7.  Persistence Report'!X$156:X$160)</f>
        <v>0</v>
      </c>
      <c r="W353" s="295">
        <f>SUMIF('7.  Persistence Report'!$D$156:$D$160,$B352,'7.  Persistence Report'!Y$156:Y$160)</f>
        <v>0</v>
      </c>
      <c r="X353" s="295">
        <f>SUMIF('7.  Persistence Report'!$D$156:$D$160,$B352,'7.  Persistence Report'!Z$156:Z$160)</f>
        <v>0</v>
      </c>
      <c r="Y353" s="411">
        <f>Y352</f>
        <v>0</v>
      </c>
      <c r="Z353" s="411">
        <f t="shared" ref="Z353" si="1009">Z352</f>
        <v>0</v>
      </c>
      <c r="AA353" s="411">
        <f t="shared" ref="AA353" si="1010">AA352</f>
        <v>0</v>
      </c>
      <c r="AB353" s="411">
        <f t="shared" ref="AB353" si="1011">AB352</f>
        <v>0</v>
      </c>
      <c r="AC353" s="411">
        <f t="shared" ref="AC353" si="1012">AC352</f>
        <v>0</v>
      </c>
      <c r="AD353" s="411">
        <f t="shared" ref="AD353" si="1013">AD352</f>
        <v>0</v>
      </c>
      <c r="AE353" s="411">
        <f t="shared" ref="AE353" si="1014">AE352</f>
        <v>0</v>
      </c>
      <c r="AF353" s="411">
        <f t="shared" ref="AF353" si="1015">AF352</f>
        <v>0</v>
      </c>
      <c r="AG353" s="411">
        <f t="shared" ref="AG353" si="1016">AG352</f>
        <v>0</v>
      </c>
      <c r="AH353" s="411">
        <f t="shared" ref="AH353" si="1017">AH352</f>
        <v>0</v>
      </c>
      <c r="AI353" s="411">
        <f t="shared" ref="AI353" si="1018">AI352</f>
        <v>0</v>
      </c>
      <c r="AJ353" s="411">
        <f t="shared" ref="AJ353" si="1019">AJ352</f>
        <v>0</v>
      </c>
      <c r="AK353" s="411">
        <f t="shared" ref="AK353" si="1020">AK352</f>
        <v>0</v>
      </c>
      <c r="AL353" s="411">
        <f t="shared" ref="AL353" si="1021">AL352</f>
        <v>0</v>
      </c>
      <c r="AM353" s="306"/>
    </row>
    <row r="354" spans="1:39" outlineLevel="1">
      <c r="B354" s="52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45" outlineLevel="1">
      <c r="A355" s="522">
        <v>42</v>
      </c>
      <c r="B355" s="520" t="s">
        <v>134</v>
      </c>
      <c r="C355" s="291" t="s">
        <v>25</v>
      </c>
      <c r="D355" s="295">
        <v>0</v>
      </c>
      <c r="E355" s="295">
        <f>SUMIF('7.  Persistence Report'!$D$145:$D$149,$B355,'7.  Persistence Report'!AW$145:AW$149)</f>
        <v>0</v>
      </c>
      <c r="F355" s="295">
        <f>SUMIF('7.  Persistence Report'!$D$145:$D$149,$B355,'7.  Persistence Report'!AX$145:AX$149)</f>
        <v>0</v>
      </c>
      <c r="G355" s="295">
        <f>SUMIF('7.  Persistence Report'!$D$145:$D$149,$B355,'7.  Persistence Report'!AY$145:AY$149)</f>
        <v>0</v>
      </c>
      <c r="H355" s="295">
        <f>SUMIF('7.  Persistence Report'!$D$145:$D$149,$B355,'7.  Persistence Report'!AZ$145:AZ$149)</f>
        <v>0</v>
      </c>
      <c r="I355" s="295">
        <f>SUMIF('7.  Persistence Report'!$D$145:$D$149,$B355,'7.  Persistence Report'!BA$145:BA$149)</f>
        <v>0</v>
      </c>
      <c r="J355" s="295">
        <f>SUMIF('7.  Persistence Report'!$D$145:$D$149,$B355,'7.  Persistence Report'!BB$145:BB$149)</f>
        <v>0</v>
      </c>
      <c r="K355" s="295">
        <f>SUMIF('7.  Persistence Report'!$D$145:$D$149,$B355,'7.  Persistence Report'!BC$145:BC$149)</f>
        <v>0</v>
      </c>
      <c r="L355" s="295">
        <f>SUMIF('7.  Persistence Report'!$D$145:$D$149,$B355,'7.  Persistence Report'!BD$145:BD$149)</f>
        <v>0</v>
      </c>
      <c r="M355" s="295">
        <f>SUMIF('7.  Persistence Report'!$D$145:$D$149,$B355,'7.  Persistence Report'!BE$145:BE$149)</f>
        <v>0</v>
      </c>
      <c r="N355" s="291"/>
      <c r="O355" s="295">
        <v>0</v>
      </c>
      <c r="P355" s="295">
        <f>SUMIF('7.  Persistence Report'!$D$145:$D$149,$B355,'7.  Persistence Report'!R$145:R$149)</f>
        <v>0</v>
      </c>
      <c r="Q355" s="295">
        <f>SUMIF('7.  Persistence Report'!$D$145:$D$149,$B355,'7.  Persistence Report'!S$145:S$149)</f>
        <v>0</v>
      </c>
      <c r="R355" s="295">
        <f>SUMIF('7.  Persistence Report'!$D$145:$D$149,$B355,'7.  Persistence Report'!T$145:T$149)</f>
        <v>0</v>
      </c>
      <c r="S355" s="295">
        <f>SUMIF('7.  Persistence Report'!$D$145:$D$149,$B355,'7.  Persistence Report'!U$145:U$149)</f>
        <v>0</v>
      </c>
      <c r="T355" s="295">
        <f>SUMIF('7.  Persistence Report'!$D$145:$D$149,$B355,'7.  Persistence Report'!V$145:V$149)</f>
        <v>0</v>
      </c>
      <c r="U355" s="295">
        <f>SUMIF('7.  Persistence Report'!$D$145:$D$149,$B355,'7.  Persistence Report'!W$145:W$149)</f>
        <v>0</v>
      </c>
      <c r="V355" s="295">
        <f>SUMIF('7.  Persistence Report'!$D$145:$D$149,$B355,'7.  Persistence Report'!X$145:X$149)</f>
        <v>0</v>
      </c>
      <c r="W355" s="295">
        <f>SUMIF('7.  Persistence Report'!$D$145:$D$149,$B355,'7.  Persistence Report'!Y$145:Y$149)</f>
        <v>0</v>
      </c>
      <c r="X355" s="295">
        <f>SUMIF('7.  Persistence Report'!$D$145:$D$149,$B355,'7.  Persistence Report'!Z$145:Z$149)</f>
        <v>0</v>
      </c>
      <c r="Y355" s="426"/>
      <c r="Z355" s="410"/>
      <c r="AA355" s="410"/>
      <c r="AB355" s="410"/>
      <c r="AC355" s="410"/>
      <c r="AD355" s="410"/>
      <c r="AE355" s="410"/>
      <c r="AF355" s="410"/>
      <c r="AG355" s="415"/>
      <c r="AH355" s="415"/>
      <c r="AI355" s="415"/>
      <c r="AJ355" s="415"/>
      <c r="AK355" s="415"/>
      <c r="AL355" s="415"/>
      <c r="AM355" s="296">
        <f>SUM(Y355:AL355)</f>
        <v>0</v>
      </c>
    </row>
    <row r="356" spans="1:39" outlineLevel="1">
      <c r="B356" s="294" t="s">
        <v>289</v>
      </c>
      <c r="C356" s="291" t="s">
        <v>163</v>
      </c>
      <c r="D356" s="295">
        <v>0</v>
      </c>
      <c r="E356" s="295">
        <f>SUMIF('7.  Persistence Report'!$D$156:$D$160,$B355,'7.  Persistence Report'!AW$156:AW$160)</f>
        <v>0</v>
      </c>
      <c r="F356" s="295">
        <f>SUMIF('7.  Persistence Report'!$D$156:$D$160,$B355,'7.  Persistence Report'!AX$156:AX$160)</f>
        <v>0</v>
      </c>
      <c r="G356" s="295">
        <f>SUMIF('7.  Persistence Report'!$D$156:$D$160,$B355,'7.  Persistence Report'!AY$156:AY$160)</f>
        <v>0</v>
      </c>
      <c r="H356" s="295">
        <f>SUMIF('7.  Persistence Report'!$D$156:$D$160,$B355,'7.  Persistence Report'!AZ$156:AZ$160)</f>
        <v>0</v>
      </c>
      <c r="I356" s="295">
        <f>SUMIF('7.  Persistence Report'!$D$156:$D$160,$B355,'7.  Persistence Report'!BA$156:BA$160)</f>
        <v>0</v>
      </c>
      <c r="J356" s="295">
        <f>SUMIF('7.  Persistence Report'!$D$156:$D$160,$B355,'7.  Persistence Report'!BB$156:BB$160)</f>
        <v>0</v>
      </c>
      <c r="K356" s="295">
        <f>SUMIF('7.  Persistence Report'!$D$156:$D$160,$B355,'7.  Persistence Report'!BC$156:BC$160)</f>
        <v>0</v>
      </c>
      <c r="L356" s="295">
        <f>SUMIF('7.  Persistence Report'!$D$156:$D$160,$B355,'7.  Persistence Report'!BD$156:BD$160)</f>
        <v>0</v>
      </c>
      <c r="M356" s="295">
        <f>SUMIF('7.  Persistence Report'!$D$156:$D$160,$B355,'7.  Persistence Report'!BE$156:BE$160)</f>
        <v>0</v>
      </c>
      <c r="N356" s="468"/>
      <c r="O356" s="295">
        <v>0</v>
      </c>
      <c r="P356" s="295">
        <f>SUMIF('7.  Persistence Report'!$D$156:$D$160,$B355,'7.  Persistence Report'!R$156:R$160)</f>
        <v>0</v>
      </c>
      <c r="Q356" s="295">
        <f>SUMIF('7.  Persistence Report'!$D$156:$D$160,$B355,'7.  Persistence Report'!S$156:S$160)</f>
        <v>0</v>
      </c>
      <c r="R356" s="295">
        <f>SUMIF('7.  Persistence Report'!$D$156:$D$160,$B355,'7.  Persistence Report'!T$156:T$160)</f>
        <v>0</v>
      </c>
      <c r="S356" s="295">
        <f>SUMIF('7.  Persistence Report'!$D$156:$D$160,$B355,'7.  Persistence Report'!U$156:U$160)</f>
        <v>0</v>
      </c>
      <c r="T356" s="295">
        <f>SUMIF('7.  Persistence Report'!$D$156:$D$160,$B355,'7.  Persistence Report'!V$156:V$160)</f>
        <v>0</v>
      </c>
      <c r="U356" s="295">
        <f>SUMIF('7.  Persistence Report'!$D$156:$D$160,$B355,'7.  Persistence Report'!W$156:W$160)</f>
        <v>0</v>
      </c>
      <c r="V356" s="295">
        <f>SUMIF('7.  Persistence Report'!$D$156:$D$160,$B355,'7.  Persistence Report'!X$156:X$160)</f>
        <v>0</v>
      </c>
      <c r="W356" s="295">
        <f>SUMIF('7.  Persistence Report'!$D$156:$D$160,$B355,'7.  Persistence Report'!Y$156:Y$160)</f>
        <v>0</v>
      </c>
      <c r="X356" s="295">
        <f>SUMIF('7.  Persistence Report'!$D$156:$D$160,$B355,'7.  Persistence Report'!Z$156:Z$160)</f>
        <v>0</v>
      </c>
      <c r="Y356" s="411">
        <f>Y355</f>
        <v>0</v>
      </c>
      <c r="Z356" s="411">
        <f t="shared" ref="Z356" si="1022">Z355</f>
        <v>0</v>
      </c>
      <c r="AA356" s="411">
        <f t="shared" ref="AA356" si="1023">AA355</f>
        <v>0</v>
      </c>
      <c r="AB356" s="411">
        <f t="shared" ref="AB356" si="1024">AB355</f>
        <v>0</v>
      </c>
      <c r="AC356" s="411">
        <f t="shared" ref="AC356" si="1025">AC355</f>
        <v>0</v>
      </c>
      <c r="AD356" s="411">
        <f t="shared" ref="AD356" si="1026">AD355</f>
        <v>0</v>
      </c>
      <c r="AE356" s="411">
        <f t="shared" ref="AE356" si="1027">AE355</f>
        <v>0</v>
      </c>
      <c r="AF356" s="411">
        <f t="shared" ref="AF356" si="1028">AF355</f>
        <v>0</v>
      </c>
      <c r="AG356" s="411">
        <f t="shared" ref="AG356" si="1029">AG355</f>
        <v>0</v>
      </c>
      <c r="AH356" s="411">
        <f t="shared" ref="AH356" si="1030">AH355</f>
        <v>0</v>
      </c>
      <c r="AI356" s="411">
        <f t="shared" ref="AI356" si="1031">AI355</f>
        <v>0</v>
      </c>
      <c r="AJ356" s="411">
        <f t="shared" ref="AJ356" si="1032">AJ355</f>
        <v>0</v>
      </c>
      <c r="AK356" s="411">
        <f t="shared" ref="AK356" si="1033">AK355</f>
        <v>0</v>
      </c>
      <c r="AL356" s="411">
        <f t="shared" ref="AL356" si="1034">AL355</f>
        <v>0</v>
      </c>
      <c r="AM356" s="306"/>
    </row>
    <row r="357" spans="1:39" outlineLevel="1">
      <c r="B357" s="520"/>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30" outlineLevel="1">
      <c r="A358" s="522">
        <v>43</v>
      </c>
      <c r="B358" s="520" t="s">
        <v>135</v>
      </c>
      <c r="C358" s="291" t="s">
        <v>25</v>
      </c>
      <c r="D358" s="295">
        <v>0</v>
      </c>
      <c r="E358" s="295">
        <f>SUMIF('7.  Persistence Report'!$D$145:$D$149,$B358,'7.  Persistence Report'!AW$145:AW$149)</f>
        <v>0</v>
      </c>
      <c r="F358" s="295">
        <f>SUMIF('7.  Persistence Report'!$D$145:$D$149,$B358,'7.  Persistence Report'!AX$145:AX$149)</f>
        <v>0</v>
      </c>
      <c r="G358" s="295">
        <f>SUMIF('7.  Persistence Report'!$D$145:$D$149,$B358,'7.  Persistence Report'!AY$145:AY$149)</f>
        <v>0</v>
      </c>
      <c r="H358" s="295">
        <f>SUMIF('7.  Persistence Report'!$D$145:$D$149,$B358,'7.  Persistence Report'!AZ$145:AZ$149)</f>
        <v>0</v>
      </c>
      <c r="I358" s="295">
        <f>SUMIF('7.  Persistence Report'!$D$145:$D$149,$B358,'7.  Persistence Report'!BA$145:BA$149)</f>
        <v>0</v>
      </c>
      <c r="J358" s="295">
        <f>SUMIF('7.  Persistence Report'!$D$145:$D$149,$B358,'7.  Persistence Report'!BB$145:BB$149)</f>
        <v>0</v>
      </c>
      <c r="K358" s="295">
        <f>SUMIF('7.  Persistence Report'!$D$145:$D$149,$B358,'7.  Persistence Report'!BC$145:BC$149)</f>
        <v>0</v>
      </c>
      <c r="L358" s="295">
        <f>SUMIF('7.  Persistence Report'!$D$145:$D$149,$B358,'7.  Persistence Report'!BD$145:BD$149)</f>
        <v>0</v>
      </c>
      <c r="M358" s="295">
        <f>SUMIF('7.  Persistence Report'!$D$145:$D$149,$B358,'7.  Persistence Report'!BE$145:BE$149)</f>
        <v>0</v>
      </c>
      <c r="N358" s="295">
        <v>12</v>
      </c>
      <c r="O358" s="295">
        <v>0</v>
      </c>
      <c r="P358" s="295">
        <f>SUMIF('7.  Persistence Report'!$D$145:$D$149,$B358,'7.  Persistence Report'!R$145:R$149)</f>
        <v>0</v>
      </c>
      <c r="Q358" s="295">
        <f>SUMIF('7.  Persistence Report'!$D$145:$D$149,$B358,'7.  Persistence Report'!S$145:S$149)</f>
        <v>0</v>
      </c>
      <c r="R358" s="295">
        <f>SUMIF('7.  Persistence Report'!$D$145:$D$149,$B358,'7.  Persistence Report'!T$145:T$149)</f>
        <v>0</v>
      </c>
      <c r="S358" s="295">
        <f>SUMIF('7.  Persistence Report'!$D$145:$D$149,$B358,'7.  Persistence Report'!U$145:U$149)</f>
        <v>0</v>
      </c>
      <c r="T358" s="295">
        <f>SUMIF('7.  Persistence Report'!$D$145:$D$149,$B358,'7.  Persistence Report'!V$145:V$149)</f>
        <v>0</v>
      </c>
      <c r="U358" s="295">
        <f>SUMIF('7.  Persistence Report'!$D$145:$D$149,$B358,'7.  Persistence Report'!W$145:W$149)</f>
        <v>0</v>
      </c>
      <c r="V358" s="295">
        <f>SUMIF('7.  Persistence Report'!$D$145:$D$149,$B358,'7.  Persistence Report'!X$145:X$149)</f>
        <v>0</v>
      </c>
      <c r="W358" s="295">
        <f>SUMIF('7.  Persistence Report'!$D$145:$D$149,$B358,'7.  Persistence Report'!Y$145:Y$149)</f>
        <v>0</v>
      </c>
      <c r="X358" s="295">
        <f>SUMIF('7.  Persistence Report'!$D$145:$D$149,$B358,'7.  Persistence Report'!Z$145:Z$149)</f>
        <v>0</v>
      </c>
      <c r="Y358" s="426"/>
      <c r="Z358" s="410"/>
      <c r="AA358" s="410"/>
      <c r="AB358" s="410"/>
      <c r="AC358" s="410"/>
      <c r="AD358" s="410"/>
      <c r="AE358" s="410"/>
      <c r="AF358" s="410"/>
      <c r="AG358" s="415"/>
      <c r="AH358" s="415"/>
      <c r="AI358" s="415"/>
      <c r="AJ358" s="415"/>
      <c r="AK358" s="415"/>
      <c r="AL358" s="415"/>
      <c r="AM358" s="296">
        <f>SUM(Y358:AL358)</f>
        <v>0</v>
      </c>
    </row>
    <row r="359" spans="1:39" outlineLevel="1">
      <c r="B359" s="294" t="s">
        <v>289</v>
      </c>
      <c r="C359" s="291" t="s">
        <v>163</v>
      </c>
      <c r="D359" s="295">
        <v>0</v>
      </c>
      <c r="E359" s="295">
        <f>SUMIF('7.  Persistence Report'!$D$156:$D$160,$B358,'7.  Persistence Report'!AW$156:AW$160)</f>
        <v>0</v>
      </c>
      <c r="F359" s="295">
        <f>SUMIF('7.  Persistence Report'!$D$156:$D$160,$B358,'7.  Persistence Report'!AX$156:AX$160)</f>
        <v>0</v>
      </c>
      <c r="G359" s="295">
        <f>SUMIF('7.  Persistence Report'!$D$156:$D$160,$B358,'7.  Persistence Report'!AY$156:AY$160)</f>
        <v>0</v>
      </c>
      <c r="H359" s="295">
        <f>SUMIF('7.  Persistence Report'!$D$156:$D$160,$B358,'7.  Persistence Report'!AZ$156:AZ$160)</f>
        <v>0</v>
      </c>
      <c r="I359" s="295">
        <f>SUMIF('7.  Persistence Report'!$D$156:$D$160,$B358,'7.  Persistence Report'!BA$156:BA$160)</f>
        <v>0</v>
      </c>
      <c r="J359" s="295">
        <f>SUMIF('7.  Persistence Report'!$D$156:$D$160,$B358,'7.  Persistence Report'!BB$156:BB$160)</f>
        <v>0</v>
      </c>
      <c r="K359" s="295">
        <f>SUMIF('7.  Persistence Report'!$D$156:$D$160,$B358,'7.  Persistence Report'!BC$156:BC$160)</f>
        <v>0</v>
      </c>
      <c r="L359" s="295">
        <f>SUMIF('7.  Persistence Report'!$D$156:$D$160,$B358,'7.  Persistence Report'!BD$156:BD$160)</f>
        <v>0</v>
      </c>
      <c r="M359" s="295">
        <f>SUMIF('7.  Persistence Report'!$D$156:$D$160,$B358,'7.  Persistence Report'!BE$156:BE$160)</f>
        <v>0</v>
      </c>
      <c r="N359" s="295">
        <f>N358</f>
        <v>12</v>
      </c>
      <c r="O359" s="295">
        <v>0</v>
      </c>
      <c r="P359" s="295">
        <f>SUMIF('7.  Persistence Report'!$D$156:$D$160,$B358,'7.  Persistence Report'!R$156:R$160)</f>
        <v>0</v>
      </c>
      <c r="Q359" s="295">
        <f>SUMIF('7.  Persistence Report'!$D$156:$D$160,$B358,'7.  Persistence Report'!S$156:S$160)</f>
        <v>0</v>
      </c>
      <c r="R359" s="295">
        <f>SUMIF('7.  Persistence Report'!$D$156:$D$160,$B358,'7.  Persistence Report'!T$156:T$160)</f>
        <v>0</v>
      </c>
      <c r="S359" s="295">
        <f>SUMIF('7.  Persistence Report'!$D$156:$D$160,$B358,'7.  Persistence Report'!U$156:U$160)</f>
        <v>0</v>
      </c>
      <c r="T359" s="295">
        <f>SUMIF('7.  Persistence Report'!$D$156:$D$160,$B358,'7.  Persistence Report'!V$156:V$160)</f>
        <v>0</v>
      </c>
      <c r="U359" s="295">
        <f>SUMIF('7.  Persistence Report'!$D$156:$D$160,$B358,'7.  Persistence Report'!W$156:W$160)</f>
        <v>0</v>
      </c>
      <c r="V359" s="295">
        <f>SUMIF('7.  Persistence Report'!$D$156:$D$160,$B358,'7.  Persistence Report'!X$156:X$160)</f>
        <v>0</v>
      </c>
      <c r="W359" s="295">
        <f>SUMIF('7.  Persistence Report'!$D$156:$D$160,$B358,'7.  Persistence Report'!Y$156:Y$160)</f>
        <v>0</v>
      </c>
      <c r="X359" s="295">
        <f>SUMIF('7.  Persistence Report'!$D$156:$D$160,$B358,'7.  Persistence Report'!Z$156:Z$160)</f>
        <v>0</v>
      </c>
      <c r="Y359" s="411">
        <f>Y358</f>
        <v>0</v>
      </c>
      <c r="Z359" s="411">
        <f t="shared" ref="Z359" si="1035">Z358</f>
        <v>0</v>
      </c>
      <c r="AA359" s="411">
        <f t="shared" ref="AA359" si="1036">AA358</f>
        <v>0</v>
      </c>
      <c r="AB359" s="411">
        <f t="shared" ref="AB359" si="1037">AB358</f>
        <v>0</v>
      </c>
      <c r="AC359" s="411">
        <f t="shared" ref="AC359" si="1038">AC358</f>
        <v>0</v>
      </c>
      <c r="AD359" s="411">
        <f t="shared" ref="AD359" si="1039">AD358</f>
        <v>0</v>
      </c>
      <c r="AE359" s="411">
        <f t="shared" ref="AE359" si="1040">AE358</f>
        <v>0</v>
      </c>
      <c r="AF359" s="411">
        <f t="shared" ref="AF359" si="1041">AF358</f>
        <v>0</v>
      </c>
      <c r="AG359" s="411">
        <f t="shared" ref="AG359" si="1042">AG358</f>
        <v>0</v>
      </c>
      <c r="AH359" s="411">
        <f t="shared" ref="AH359" si="1043">AH358</f>
        <v>0</v>
      </c>
      <c r="AI359" s="411">
        <f t="shared" ref="AI359" si="1044">AI358</f>
        <v>0</v>
      </c>
      <c r="AJ359" s="411">
        <f t="shared" ref="AJ359" si="1045">AJ358</f>
        <v>0</v>
      </c>
      <c r="AK359" s="411">
        <f t="shared" ref="AK359" si="1046">AK358</f>
        <v>0</v>
      </c>
      <c r="AL359" s="411">
        <f t="shared" ref="AL359" si="1047">AL358</f>
        <v>0</v>
      </c>
      <c r="AM359" s="306"/>
    </row>
    <row r="360" spans="1:39" outlineLevel="1">
      <c r="B360" s="520"/>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45" outlineLevel="1">
      <c r="A361" s="522">
        <v>44</v>
      </c>
      <c r="B361" s="520" t="s">
        <v>136</v>
      </c>
      <c r="C361" s="291" t="s">
        <v>25</v>
      </c>
      <c r="D361" s="295">
        <v>0</v>
      </c>
      <c r="E361" s="295">
        <f>SUMIF('7.  Persistence Report'!$D$145:$D$149,$B361,'7.  Persistence Report'!AW$145:AW$149)</f>
        <v>0</v>
      </c>
      <c r="F361" s="295">
        <f>SUMIF('7.  Persistence Report'!$D$145:$D$149,$B361,'7.  Persistence Report'!AX$145:AX$149)</f>
        <v>0</v>
      </c>
      <c r="G361" s="295">
        <f>SUMIF('7.  Persistence Report'!$D$145:$D$149,$B361,'7.  Persistence Report'!AY$145:AY$149)</f>
        <v>0</v>
      </c>
      <c r="H361" s="295">
        <f>SUMIF('7.  Persistence Report'!$D$145:$D$149,$B361,'7.  Persistence Report'!AZ$145:AZ$149)</f>
        <v>0</v>
      </c>
      <c r="I361" s="295">
        <f>SUMIF('7.  Persistence Report'!$D$145:$D$149,$B361,'7.  Persistence Report'!BA$145:BA$149)</f>
        <v>0</v>
      </c>
      <c r="J361" s="295">
        <f>SUMIF('7.  Persistence Report'!$D$145:$D$149,$B361,'7.  Persistence Report'!BB$145:BB$149)</f>
        <v>0</v>
      </c>
      <c r="K361" s="295">
        <f>SUMIF('7.  Persistence Report'!$D$145:$D$149,$B361,'7.  Persistence Report'!BC$145:BC$149)</f>
        <v>0</v>
      </c>
      <c r="L361" s="295">
        <f>SUMIF('7.  Persistence Report'!$D$145:$D$149,$B361,'7.  Persistence Report'!BD$145:BD$149)</f>
        <v>0</v>
      </c>
      <c r="M361" s="295">
        <f>SUMIF('7.  Persistence Report'!$D$145:$D$149,$B361,'7.  Persistence Report'!BE$145:BE$149)</f>
        <v>0</v>
      </c>
      <c r="N361" s="295">
        <v>12</v>
      </c>
      <c r="O361" s="295">
        <v>0</v>
      </c>
      <c r="P361" s="295">
        <f>SUMIF('7.  Persistence Report'!$D$145:$D$149,$B361,'7.  Persistence Report'!R$145:R$149)</f>
        <v>0</v>
      </c>
      <c r="Q361" s="295">
        <f>SUMIF('7.  Persistence Report'!$D$145:$D$149,$B361,'7.  Persistence Report'!S$145:S$149)</f>
        <v>0</v>
      </c>
      <c r="R361" s="295">
        <f>SUMIF('7.  Persistence Report'!$D$145:$D$149,$B361,'7.  Persistence Report'!T$145:T$149)</f>
        <v>0</v>
      </c>
      <c r="S361" s="295">
        <f>SUMIF('7.  Persistence Report'!$D$145:$D$149,$B361,'7.  Persistence Report'!U$145:U$149)</f>
        <v>0</v>
      </c>
      <c r="T361" s="295">
        <f>SUMIF('7.  Persistence Report'!$D$145:$D$149,$B361,'7.  Persistence Report'!V$145:V$149)</f>
        <v>0</v>
      </c>
      <c r="U361" s="295">
        <f>SUMIF('7.  Persistence Report'!$D$145:$D$149,$B361,'7.  Persistence Report'!W$145:W$149)</f>
        <v>0</v>
      </c>
      <c r="V361" s="295">
        <f>SUMIF('7.  Persistence Report'!$D$145:$D$149,$B361,'7.  Persistence Report'!X$145:X$149)</f>
        <v>0</v>
      </c>
      <c r="W361" s="295">
        <f>SUMIF('7.  Persistence Report'!$D$145:$D$149,$B361,'7.  Persistence Report'!Y$145:Y$149)</f>
        <v>0</v>
      </c>
      <c r="X361" s="295">
        <f>SUMIF('7.  Persistence Report'!$D$145:$D$149,$B361,'7.  Persistence Report'!Z$145:Z$149)</f>
        <v>0</v>
      </c>
      <c r="Y361" s="426"/>
      <c r="Z361" s="410"/>
      <c r="AA361" s="410"/>
      <c r="AB361" s="410"/>
      <c r="AC361" s="410"/>
      <c r="AD361" s="410"/>
      <c r="AE361" s="410"/>
      <c r="AF361" s="410"/>
      <c r="AG361" s="415"/>
      <c r="AH361" s="415"/>
      <c r="AI361" s="415"/>
      <c r="AJ361" s="415"/>
      <c r="AK361" s="415"/>
      <c r="AL361" s="415"/>
      <c r="AM361" s="296">
        <f>SUM(Y361:AL361)</f>
        <v>0</v>
      </c>
    </row>
    <row r="362" spans="1:39" outlineLevel="1">
      <c r="B362" s="294" t="s">
        <v>289</v>
      </c>
      <c r="C362" s="291" t="s">
        <v>163</v>
      </c>
      <c r="D362" s="295">
        <v>0</v>
      </c>
      <c r="E362" s="295">
        <f>SUMIF('7.  Persistence Report'!$D$156:$D$160,$B361,'7.  Persistence Report'!AW$156:AW$160)</f>
        <v>0</v>
      </c>
      <c r="F362" s="295">
        <f>SUMIF('7.  Persistence Report'!$D$156:$D$160,$B361,'7.  Persistence Report'!AX$156:AX$160)</f>
        <v>0</v>
      </c>
      <c r="G362" s="295">
        <f>SUMIF('7.  Persistence Report'!$D$156:$D$160,$B361,'7.  Persistence Report'!AY$156:AY$160)</f>
        <v>0</v>
      </c>
      <c r="H362" s="295">
        <f>SUMIF('7.  Persistence Report'!$D$156:$D$160,$B361,'7.  Persistence Report'!AZ$156:AZ$160)</f>
        <v>0</v>
      </c>
      <c r="I362" s="295">
        <f>SUMIF('7.  Persistence Report'!$D$156:$D$160,$B361,'7.  Persistence Report'!BA$156:BA$160)</f>
        <v>0</v>
      </c>
      <c r="J362" s="295">
        <f>SUMIF('7.  Persistence Report'!$D$156:$D$160,$B361,'7.  Persistence Report'!BB$156:BB$160)</f>
        <v>0</v>
      </c>
      <c r="K362" s="295">
        <f>SUMIF('7.  Persistence Report'!$D$156:$D$160,$B361,'7.  Persistence Report'!BC$156:BC$160)</f>
        <v>0</v>
      </c>
      <c r="L362" s="295">
        <f>SUMIF('7.  Persistence Report'!$D$156:$D$160,$B361,'7.  Persistence Report'!BD$156:BD$160)</f>
        <v>0</v>
      </c>
      <c r="M362" s="295">
        <f>SUMIF('7.  Persistence Report'!$D$156:$D$160,$B361,'7.  Persistence Report'!BE$156:BE$160)</f>
        <v>0</v>
      </c>
      <c r="N362" s="295">
        <f>N361</f>
        <v>12</v>
      </c>
      <c r="O362" s="295">
        <v>0</v>
      </c>
      <c r="P362" s="295">
        <f>SUMIF('7.  Persistence Report'!$D$156:$D$160,$B361,'7.  Persistence Report'!R$156:R$160)</f>
        <v>0</v>
      </c>
      <c r="Q362" s="295">
        <f>SUMIF('7.  Persistence Report'!$D$156:$D$160,$B361,'7.  Persistence Report'!S$156:S$160)</f>
        <v>0</v>
      </c>
      <c r="R362" s="295">
        <f>SUMIF('7.  Persistence Report'!$D$156:$D$160,$B361,'7.  Persistence Report'!T$156:T$160)</f>
        <v>0</v>
      </c>
      <c r="S362" s="295">
        <f>SUMIF('7.  Persistence Report'!$D$156:$D$160,$B361,'7.  Persistence Report'!U$156:U$160)</f>
        <v>0</v>
      </c>
      <c r="T362" s="295">
        <f>SUMIF('7.  Persistence Report'!$D$156:$D$160,$B361,'7.  Persistence Report'!V$156:V$160)</f>
        <v>0</v>
      </c>
      <c r="U362" s="295">
        <f>SUMIF('7.  Persistence Report'!$D$156:$D$160,$B361,'7.  Persistence Report'!W$156:W$160)</f>
        <v>0</v>
      </c>
      <c r="V362" s="295">
        <f>SUMIF('7.  Persistence Report'!$D$156:$D$160,$B361,'7.  Persistence Report'!X$156:X$160)</f>
        <v>0</v>
      </c>
      <c r="W362" s="295">
        <f>SUMIF('7.  Persistence Report'!$D$156:$D$160,$B361,'7.  Persistence Report'!Y$156:Y$160)</f>
        <v>0</v>
      </c>
      <c r="X362" s="295">
        <f>SUMIF('7.  Persistence Report'!$D$156:$D$160,$B361,'7.  Persistence Report'!Z$156:Z$160)</f>
        <v>0</v>
      </c>
      <c r="Y362" s="411">
        <f>Y361</f>
        <v>0</v>
      </c>
      <c r="Z362" s="411">
        <f t="shared" ref="Z362" si="1048">Z361</f>
        <v>0</v>
      </c>
      <c r="AA362" s="411">
        <f t="shared" ref="AA362" si="1049">AA361</f>
        <v>0</v>
      </c>
      <c r="AB362" s="411">
        <f t="shared" ref="AB362" si="1050">AB361</f>
        <v>0</v>
      </c>
      <c r="AC362" s="411">
        <f t="shared" ref="AC362" si="1051">AC361</f>
        <v>0</v>
      </c>
      <c r="AD362" s="411">
        <f t="shared" ref="AD362" si="1052">AD361</f>
        <v>0</v>
      </c>
      <c r="AE362" s="411">
        <f t="shared" ref="AE362" si="1053">AE361</f>
        <v>0</v>
      </c>
      <c r="AF362" s="411">
        <f t="shared" ref="AF362" si="1054">AF361</f>
        <v>0</v>
      </c>
      <c r="AG362" s="411">
        <f t="shared" ref="AG362" si="1055">AG361</f>
        <v>0</v>
      </c>
      <c r="AH362" s="411">
        <f t="shared" ref="AH362" si="1056">AH361</f>
        <v>0</v>
      </c>
      <c r="AI362" s="411">
        <f t="shared" ref="AI362" si="1057">AI361</f>
        <v>0</v>
      </c>
      <c r="AJ362" s="411">
        <f t="shared" ref="AJ362" si="1058">AJ361</f>
        <v>0</v>
      </c>
      <c r="AK362" s="411">
        <f t="shared" ref="AK362" si="1059">AK361</f>
        <v>0</v>
      </c>
      <c r="AL362" s="411">
        <f t="shared" ref="AL362" si="1060">AL361</f>
        <v>0</v>
      </c>
      <c r="AM362" s="306"/>
    </row>
    <row r="363" spans="1:39" outlineLevel="1">
      <c r="B363" s="520"/>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30" outlineLevel="1">
      <c r="A364" s="522">
        <v>45</v>
      </c>
      <c r="B364" s="520" t="s">
        <v>137</v>
      </c>
      <c r="C364" s="291" t="s">
        <v>25</v>
      </c>
      <c r="D364" s="295">
        <v>0</v>
      </c>
      <c r="E364" s="295">
        <f>SUMIF('7.  Persistence Report'!$D$145:$D$149,$B364,'7.  Persistence Report'!AW$145:AW$149)</f>
        <v>0</v>
      </c>
      <c r="F364" s="295">
        <f>SUMIF('7.  Persistence Report'!$D$145:$D$149,$B364,'7.  Persistence Report'!AX$145:AX$149)</f>
        <v>0</v>
      </c>
      <c r="G364" s="295">
        <f>SUMIF('7.  Persistence Report'!$D$145:$D$149,$B364,'7.  Persistence Report'!AY$145:AY$149)</f>
        <v>0</v>
      </c>
      <c r="H364" s="295">
        <f>SUMIF('7.  Persistence Report'!$D$145:$D$149,$B364,'7.  Persistence Report'!AZ$145:AZ$149)</f>
        <v>0</v>
      </c>
      <c r="I364" s="295">
        <f>SUMIF('7.  Persistence Report'!$D$145:$D$149,$B364,'7.  Persistence Report'!BA$145:BA$149)</f>
        <v>0</v>
      </c>
      <c r="J364" s="295">
        <f>SUMIF('7.  Persistence Report'!$D$145:$D$149,$B364,'7.  Persistence Report'!BB$145:BB$149)</f>
        <v>0</v>
      </c>
      <c r="K364" s="295">
        <f>SUMIF('7.  Persistence Report'!$D$145:$D$149,$B364,'7.  Persistence Report'!BC$145:BC$149)</f>
        <v>0</v>
      </c>
      <c r="L364" s="295">
        <f>SUMIF('7.  Persistence Report'!$D$145:$D$149,$B364,'7.  Persistence Report'!BD$145:BD$149)</f>
        <v>0</v>
      </c>
      <c r="M364" s="295">
        <f>SUMIF('7.  Persistence Report'!$D$145:$D$149,$B364,'7.  Persistence Report'!BE$145:BE$149)</f>
        <v>0</v>
      </c>
      <c r="N364" s="295">
        <v>12</v>
      </c>
      <c r="O364" s="295">
        <v>0</v>
      </c>
      <c r="P364" s="295">
        <f>SUMIF('7.  Persistence Report'!$D$145:$D$149,$B364,'7.  Persistence Report'!R$145:R$149)</f>
        <v>0</v>
      </c>
      <c r="Q364" s="295">
        <f>SUMIF('7.  Persistence Report'!$D$145:$D$149,$B364,'7.  Persistence Report'!S$145:S$149)</f>
        <v>0</v>
      </c>
      <c r="R364" s="295">
        <f>SUMIF('7.  Persistence Report'!$D$145:$D$149,$B364,'7.  Persistence Report'!T$145:T$149)</f>
        <v>0</v>
      </c>
      <c r="S364" s="295">
        <f>SUMIF('7.  Persistence Report'!$D$145:$D$149,$B364,'7.  Persistence Report'!U$145:U$149)</f>
        <v>0</v>
      </c>
      <c r="T364" s="295">
        <f>SUMIF('7.  Persistence Report'!$D$145:$D$149,$B364,'7.  Persistence Report'!V$145:V$149)</f>
        <v>0</v>
      </c>
      <c r="U364" s="295">
        <f>SUMIF('7.  Persistence Report'!$D$145:$D$149,$B364,'7.  Persistence Report'!W$145:W$149)</f>
        <v>0</v>
      </c>
      <c r="V364" s="295">
        <f>SUMIF('7.  Persistence Report'!$D$145:$D$149,$B364,'7.  Persistence Report'!X$145:X$149)</f>
        <v>0</v>
      </c>
      <c r="W364" s="295">
        <f>SUMIF('7.  Persistence Report'!$D$145:$D$149,$B364,'7.  Persistence Report'!Y$145:Y$149)</f>
        <v>0</v>
      </c>
      <c r="X364" s="295">
        <f>SUMIF('7.  Persistence Report'!$D$145:$D$149,$B364,'7.  Persistence Report'!Z$145:Z$149)</f>
        <v>0</v>
      </c>
      <c r="Y364" s="426"/>
      <c r="Z364" s="410"/>
      <c r="AA364" s="410"/>
      <c r="AB364" s="410"/>
      <c r="AC364" s="410"/>
      <c r="AD364" s="410"/>
      <c r="AE364" s="410"/>
      <c r="AF364" s="410"/>
      <c r="AG364" s="415"/>
      <c r="AH364" s="415"/>
      <c r="AI364" s="415"/>
      <c r="AJ364" s="415"/>
      <c r="AK364" s="415"/>
      <c r="AL364" s="415"/>
      <c r="AM364" s="296">
        <f>SUM(Y364:AL364)</f>
        <v>0</v>
      </c>
    </row>
    <row r="365" spans="1:39" outlineLevel="1">
      <c r="B365" s="294" t="s">
        <v>289</v>
      </c>
      <c r="C365" s="291" t="s">
        <v>163</v>
      </c>
      <c r="D365" s="295">
        <v>0</v>
      </c>
      <c r="E365" s="295">
        <f>SUMIF('7.  Persistence Report'!$D$156:$D$160,$B364,'7.  Persistence Report'!AW$156:AW$160)</f>
        <v>0</v>
      </c>
      <c r="F365" s="295">
        <f>SUMIF('7.  Persistence Report'!$D$156:$D$160,$B364,'7.  Persistence Report'!AX$156:AX$160)</f>
        <v>0</v>
      </c>
      <c r="G365" s="295">
        <f>SUMIF('7.  Persistence Report'!$D$156:$D$160,$B364,'7.  Persistence Report'!AY$156:AY$160)</f>
        <v>0</v>
      </c>
      <c r="H365" s="295">
        <f>SUMIF('7.  Persistence Report'!$D$156:$D$160,$B364,'7.  Persistence Report'!AZ$156:AZ$160)</f>
        <v>0</v>
      </c>
      <c r="I365" s="295">
        <f>SUMIF('7.  Persistence Report'!$D$156:$D$160,$B364,'7.  Persistence Report'!BA$156:BA$160)</f>
        <v>0</v>
      </c>
      <c r="J365" s="295">
        <f>SUMIF('7.  Persistence Report'!$D$156:$D$160,$B364,'7.  Persistence Report'!BB$156:BB$160)</f>
        <v>0</v>
      </c>
      <c r="K365" s="295">
        <f>SUMIF('7.  Persistence Report'!$D$156:$D$160,$B364,'7.  Persistence Report'!BC$156:BC$160)</f>
        <v>0</v>
      </c>
      <c r="L365" s="295">
        <f>SUMIF('7.  Persistence Report'!$D$156:$D$160,$B364,'7.  Persistence Report'!BD$156:BD$160)</f>
        <v>0</v>
      </c>
      <c r="M365" s="295">
        <f>SUMIF('7.  Persistence Report'!$D$156:$D$160,$B364,'7.  Persistence Report'!BE$156:BE$160)</f>
        <v>0</v>
      </c>
      <c r="N365" s="295">
        <f>N364</f>
        <v>12</v>
      </c>
      <c r="O365" s="295">
        <v>0</v>
      </c>
      <c r="P365" s="295">
        <f>SUMIF('7.  Persistence Report'!$D$156:$D$160,$B364,'7.  Persistence Report'!R$156:R$160)</f>
        <v>0</v>
      </c>
      <c r="Q365" s="295">
        <f>SUMIF('7.  Persistence Report'!$D$156:$D$160,$B364,'7.  Persistence Report'!S$156:S$160)</f>
        <v>0</v>
      </c>
      <c r="R365" s="295">
        <f>SUMIF('7.  Persistence Report'!$D$156:$D$160,$B364,'7.  Persistence Report'!T$156:T$160)</f>
        <v>0</v>
      </c>
      <c r="S365" s="295">
        <f>SUMIF('7.  Persistence Report'!$D$156:$D$160,$B364,'7.  Persistence Report'!U$156:U$160)</f>
        <v>0</v>
      </c>
      <c r="T365" s="295">
        <f>SUMIF('7.  Persistence Report'!$D$156:$D$160,$B364,'7.  Persistence Report'!V$156:V$160)</f>
        <v>0</v>
      </c>
      <c r="U365" s="295">
        <f>SUMIF('7.  Persistence Report'!$D$156:$D$160,$B364,'7.  Persistence Report'!W$156:W$160)</f>
        <v>0</v>
      </c>
      <c r="V365" s="295">
        <f>SUMIF('7.  Persistence Report'!$D$156:$D$160,$B364,'7.  Persistence Report'!X$156:X$160)</f>
        <v>0</v>
      </c>
      <c r="W365" s="295">
        <f>SUMIF('7.  Persistence Report'!$D$156:$D$160,$B364,'7.  Persistence Report'!Y$156:Y$160)</f>
        <v>0</v>
      </c>
      <c r="X365" s="295">
        <f>SUMIF('7.  Persistence Report'!$D$156:$D$160,$B364,'7.  Persistence Report'!Z$156:Z$160)</f>
        <v>0</v>
      </c>
      <c r="Y365" s="411">
        <f>Y364</f>
        <v>0</v>
      </c>
      <c r="Z365" s="411">
        <f t="shared" ref="Z365" si="1061">Z364</f>
        <v>0</v>
      </c>
      <c r="AA365" s="411">
        <f t="shared" ref="AA365" si="1062">AA364</f>
        <v>0</v>
      </c>
      <c r="AB365" s="411">
        <f t="shared" ref="AB365" si="1063">AB364</f>
        <v>0</v>
      </c>
      <c r="AC365" s="411">
        <f t="shared" ref="AC365" si="1064">AC364</f>
        <v>0</v>
      </c>
      <c r="AD365" s="411">
        <f t="shared" ref="AD365" si="1065">AD364</f>
        <v>0</v>
      </c>
      <c r="AE365" s="411">
        <f t="shared" ref="AE365" si="1066">AE364</f>
        <v>0</v>
      </c>
      <c r="AF365" s="411">
        <f t="shared" ref="AF365" si="1067">AF364</f>
        <v>0</v>
      </c>
      <c r="AG365" s="411">
        <f t="shared" ref="AG365" si="1068">AG364</f>
        <v>0</v>
      </c>
      <c r="AH365" s="411">
        <f t="shared" ref="AH365" si="1069">AH364</f>
        <v>0</v>
      </c>
      <c r="AI365" s="411">
        <f t="shared" ref="AI365" si="1070">AI364</f>
        <v>0</v>
      </c>
      <c r="AJ365" s="411">
        <f t="shared" ref="AJ365" si="1071">AJ364</f>
        <v>0</v>
      </c>
      <c r="AK365" s="411">
        <f t="shared" ref="AK365" si="1072">AK364</f>
        <v>0</v>
      </c>
      <c r="AL365" s="411">
        <f t="shared" ref="AL365" si="1073">AL364</f>
        <v>0</v>
      </c>
      <c r="AM365" s="306"/>
    </row>
    <row r="366" spans="1:39" outlineLevel="1">
      <c r="B366" s="520"/>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30" outlineLevel="1">
      <c r="A367" s="522">
        <v>46</v>
      </c>
      <c r="B367" s="520" t="s">
        <v>138</v>
      </c>
      <c r="C367" s="291" t="s">
        <v>25</v>
      </c>
      <c r="D367" s="295">
        <v>0</v>
      </c>
      <c r="E367" s="295">
        <f>SUMIF('7.  Persistence Report'!$D$145:$D$149,$B367,'7.  Persistence Report'!AW$145:AW$149)</f>
        <v>0</v>
      </c>
      <c r="F367" s="295">
        <f>SUMIF('7.  Persistence Report'!$D$145:$D$149,$B367,'7.  Persistence Report'!AX$145:AX$149)</f>
        <v>0</v>
      </c>
      <c r="G367" s="295">
        <f>SUMIF('7.  Persistence Report'!$D$145:$D$149,$B367,'7.  Persistence Report'!AY$145:AY$149)</f>
        <v>0</v>
      </c>
      <c r="H367" s="295">
        <f>SUMIF('7.  Persistence Report'!$D$145:$D$149,$B367,'7.  Persistence Report'!AZ$145:AZ$149)</f>
        <v>0</v>
      </c>
      <c r="I367" s="295">
        <f>SUMIF('7.  Persistence Report'!$D$145:$D$149,$B367,'7.  Persistence Report'!BA$145:BA$149)</f>
        <v>0</v>
      </c>
      <c r="J367" s="295">
        <f>SUMIF('7.  Persistence Report'!$D$145:$D$149,$B367,'7.  Persistence Report'!BB$145:BB$149)</f>
        <v>0</v>
      </c>
      <c r="K367" s="295">
        <f>SUMIF('7.  Persistence Report'!$D$145:$D$149,$B367,'7.  Persistence Report'!BC$145:BC$149)</f>
        <v>0</v>
      </c>
      <c r="L367" s="295">
        <f>SUMIF('7.  Persistence Report'!$D$145:$D$149,$B367,'7.  Persistence Report'!BD$145:BD$149)</f>
        <v>0</v>
      </c>
      <c r="M367" s="295">
        <f>SUMIF('7.  Persistence Report'!$D$145:$D$149,$B367,'7.  Persistence Report'!BE$145:BE$149)</f>
        <v>0</v>
      </c>
      <c r="N367" s="295">
        <v>12</v>
      </c>
      <c r="O367" s="295">
        <v>0</v>
      </c>
      <c r="P367" s="295">
        <f>SUMIF('7.  Persistence Report'!$D$145:$D$149,$B367,'7.  Persistence Report'!R$145:R$149)</f>
        <v>0</v>
      </c>
      <c r="Q367" s="295">
        <f>SUMIF('7.  Persistence Report'!$D$145:$D$149,$B367,'7.  Persistence Report'!S$145:S$149)</f>
        <v>0</v>
      </c>
      <c r="R367" s="295">
        <f>SUMIF('7.  Persistence Report'!$D$145:$D$149,$B367,'7.  Persistence Report'!T$145:T$149)</f>
        <v>0</v>
      </c>
      <c r="S367" s="295">
        <f>SUMIF('7.  Persistence Report'!$D$145:$D$149,$B367,'7.  Persistence Report'!U$145:U$149)</f>
        <v>0</v>
      </c>
      <c r="T367" s="295">
        <f>SUMIF('7.  Persistence Report'!$D$145:$D$149,$B367,'7.  Persistence Report'!V$145:V$149)</f>
        <v>0</v>
      </c>
      <c r="U367" s="295">
        <f>SUMIF('7.  Persistence Report'!$D$145:$D$149,$B367,'7.  Persistence Report'!W$145:W$149)</f>
        <v>0</v>
      </c>
      <c r="V367" s="295">
        <f>SUMIF('7.  Persistence Report'!$D$145:$D$149,$B367,'7.  Persistence Report'!X$145:X$149)</f>
        <v>0</v>
      </c>
      <c r="W367" s="295">
        <f>SUMIF('7.  Persistence Report'!$D$145:$D$149,$B367,'7.  Persistence Report'!Y$145:Y$149)</f>
        <v>0</v>
      </c>
      <c r="X367" s="295">
        <f>SUMIF('7.  Persistence Report'!$D$145:$D$149,$B367,'7.  Persistence Report'!Z$145:Z$149)</f>
        <v>0</v>
      </c>
      <c r="Y367" s="426"/>
      <c r="Z367" s="410"/>
      <c r="AA367" s="410"/>
      <c r="AB367" s="410"/>
      <c r="AC367" s="410"/>
      <c r="AD367" s="410"/>
      <c r="AE367" s="410"/>
      <c r="AF367" s="410"/>
      <c r="AG367" s="415"/>
      <c r="AH367" s="415"/>
      <c r="AI367" s="415"/>
      <c r="AJ367" s="415"/>
      <c r="AK367" s="415"/>
      <c r="AL367" s="415"/>
      <c r="AM367" s="296">
        <f>SUM(Y367:AL367)</f>
        <v>0</v>
      </c>
    </row>
    <row r="368" spans="1:39" outlineLevel="1">
      <c r="B368" s="294" t="s">
        <v>289</v>
      </c>
      <c r="C368" s="291" t="s">
        <v>163</v>
      </c>
      <c r="D368" s="295">
        <v>0</v>
      </c>
      <c r="E368" s="295">
        <f>SUMIF('7.  Persistence Report'!$D$156:$D$160,$B367,'7.  Persistence Report'!AW$156:AW$160)</f>
        <v>0</v>
      </c>
      <c r="F368" s="295">
        <f>SUMIF('7.  Persistence Report'!$D$156:$D$160,$B367,'7.  Persistence Report'!AX$156:AX$160)</f>
        <v>0</v>
      </c>
      <c r="G368" s="295">
        <f>SUMIF('7.  Persistence Report'!$D$156:$D$160,$B367,'7.  Persistence Report'!AY$156:AY$160)</f>
        <v>0</v>
      </c>
      <c r="H368" s="295">
        <f>SUMIF('7.  Persistence Report'!$D$156:$D$160,$B367,'7.  Persistence Report'!AZ$156:AZ$160)</f>
        <v>0</v>
      </c>
      <c r="I368" s="295">
        <f>SUMIF('7.  Persistence Report'!$D$156:$D$160,$B367,'7.  Persistence Report'!BA$156:BA$160)</f>
        <v>0</v>
      </c>
      <c r="J368" s="295">
        <f>SUMIF('7.  Persistence Report'!$D$156:$D$160,$B367,'7.  Persistence Report'!BB$156:BB$160)</f>
        <v>0</v>
      </c>
      <c r="K368" s="295">
        <f>SUMIF('7.  Persistence Report'!$D$156:$D$160,$B367,'7.  Persistence Report'!BC$156:BC$160)</f>
        <v>0</v>
      </c>
      <c r="L368" s="295">
        <f>SUMIF('7.  Persistence Report'!$D$156:$D$160,$B367,'7.  Persistence Report'!BD$156:BD$160)</f>
        <v>0</v>
      </c>
      <c r="M368" s="295">
        <f>SUMIF('7.  Persistence Report'!$D$156:$D$160,$B367,'7.  Persistence Report'!BE$156:BE$160)</f>
        <v>0</v>
      </c>
      <c r="N368" s="295">
        <f>N367</f>
        <v>12</v>
      </c>
      <c r="O368" s="295">
        <v>0</v>
      </c>
      <c r="P368" s="295">
        <f>SUMIF('7.  Persistence Report'!$D$156:$D$160,$B367,'7.  Persistence Report'!R$156:R$160)</f>
        <v>0</v>
      </c>
      <c r="Q368" s="295">
        <f>SUMIF('7.  Persistence Report'!$D$156:$D$160,$B367,'7.  Persistence Report'!S$156:S$160)</f>
        <v>0</v>
      </c>
      <c r="R368" s="295">
        <f>SUMIF('7.  Persistence Report'!$D$156:$D$160,$B367,'7.  Persistence Report'!T$156:T$160)</f>
        <v>0</v>
      </c>
      <c r="S368" s="295">
        <f>SUMIF('7.  Persistence Report'!$D$156:$D$160,$B367,'7.  Persistence Report'!U$156:U$160)</f>
        <v>0</v>
      </c>
      <c r="T368" s="295">
        <f>SUMIF('7.  Persistence Report'!$D$156:$D$160,$B367,'7.  Persistence Report'!V$156:V$160)</f>
        <v>0</v>
      </c>
      <c r="U368" s="295">
        <f>SUMIF('7.  Persistence Report'!$D$156:$D$160,$B367,'7.  Persistence Report'!W$156:W$160)</f>
        <v>0</v>
      </c>
      <c r="V368" s="295">
        <f>SUMIF('7.  Persistence Report'!$D$156:$D$160,$B367,'7.  Persistence Report'!X$156:X$160)</f>
        <v>0</v>
      </c>
      <c r="W368" s="295">
        <f>SUMIF('7.  Persistence Report'!$D$156:$D$160,$B367,'7.  Persistence Report'!Y$156:Y$160)</f>
        <v>0</v>
      </c>
      <c r="X368" s="295">
        <f>SUMIF('7.  Persistence Report'!$D$156:$D$160,$B367,'7.  Persistence Report'!Z$156:Z$160)</f>
        <v>0</v>
      </c>
      <c r="Y368" s="411">
        <f>Y367</f>
        <v>0</v>
      </c>
      <c r="Z368" s="411">
        <f t="shared" ref="Z368" si="1074">Z367</f>
        <v>0</v>
      </c>
      <c r="AA368" s="411">
        <f t="shared" ref="AA368" si="1075">AA367</f>
        <v>0</v>
      </c>
      <c r="AB368" s="411">
        <f t="shared" ref="AB368" si="1076">AB367</f>
        <v>0</v>
      </c>
      <c r="AC368" s="411">
        <f t="shared" ref="AC368" si="1077">AC367</f>
        <v>0</v>
      </c>
      <c r="AD368" s="411">
        <f t="shared" ref="AD368" si="1078">AD367</f>
        <v>0</v>
      </c>
      <c r="AE368" s="411">
        <f t="shared" ref="AE368" si="1079">AE367</f>
        <v>0</v>
      </c>
      <c r="AF368" s="411">
        <f t="shared" ref="AF368" si="1080">AF367</f>
        <v>0</v>
      </c>
      <c r="AG368" s="411">
        <f t="shared" ref="AG368" si="1081">AG367</f>
        <v>0</v>
      </c>
      <c r="AH368" s="411">
        <f t="shared" ref="AH368" si="1082">AH367</f>
        <v>0</v>
      </c>
      <c r="AI368" s="411">
        <f t="shared" ref="AI368" si="1083">AI367</f>
        <v>0</v>
      </c>
      <c r="AJ368" s="411">
        <f t="shared" ref="AJ368" si="1084">AJ367</f>
        <v>0</v>
      </c>
      <c r="AK368" s="411">
        <f t="shared" ref="AK368" si="1085">AK367</f>
        <v>0</v>
      </c>
      <c r="AL368" s="411">
        <f t="shared" ref="AL368" si="1086">AL367</f>
        <v>0</v>
      </c>
      <c r="AM368" s="306"/>
    </row>
    <row r="369" spans="1:42" outlineLevel="1">
      <c r="B369" s="520"/>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42" ht="30" outlineLevel="1">
      <c r="A370" s="522">
        <v>47</v>
      </c>
      <c r="B370" s="520" t="s">
        <v>139</v>
      </c>
      <c r="C370" s="291" t="s">
        <v>25</v>
      </c>
      <c r="D370" s="295">
        <v>0</v>
      </c>
      <c r="E370" s="295">
        <f>SUMIF('7.  Persistence Report'!$D$145:$D$149,$B370,'7.  Persistence Report'!AW$145:AW$149)</f>
        <v>0</v>
      </c>
      <c r="F370" s="295">
        <f>SUMIF('7.  Persistence Report'!$D$145:$D$149,$B370,'7.  Persistence Report'!AX$145:AX$149)</f>
        <v>0</v>
      </c>
      <c r="G370" s="295">
        <f>SUMIF('7.  Persistence Report'!$D$145:$D$149,$B370,'7.  Persistence Report'!AY$145:AY$149)</f>
        <v>0</v>
      </c>
      <c r="H370" s="295">
        <f>SUMIF('7.  Persistence Report'!$D$145:$D$149,$B370,'7.  Persistence Report'!AZ$145:AZ$149)</f>
        <v>0</v>
      </c>
      <c r="I370" s="295">
        <f>SUMIF('7.  Persistence Report'!$D$145:$D$149,$B370,'7.  Persistence Report'!BA$145:BA$149)</f>
        <v>0</v>
      </c>
      <c r="J370" s="295">
        <f>SUMIF('7.  Persistence Report'!$D$145:$D$149,$B370,'7.  Persistence Report'!BB$145:BB$149)</f>
        <v>0</v>
      </c>
      <c r="K370" s="295">
        <f>SUMIF('7.  Persistence Report'!$D$145:$D$149,$B370,'7.  Persistence Report'!BC$145:BC$149)</f>
        <v>0</v>
      </c>
      <c r="L370" s="295">
        <f>SUMIF('7.  Persistence Report'!$D$145:$D$149,$B370,'7.  Persistence Report'!BD$145:BD$149)</f>
        <v>0</v>
      </c>
      <c r="M370" s="295">
        <f>SUMIF('7.  Persistence Report'!$D$145:$D$149,$B370,'7.  Persistence Report'!BE$145:BE$149)</f>
        <v>0</v>
      </c>
      <c r="N370" s="295">
        <v>12</v>
      </c>
      <c r="O370" s="295">
        <v>0</v>
      </c>
      <c r="P370" s="295">
        <f>SUMIF('7.  Persistence Report'!$D$145:$D$149,$B370,'7.  Persistence Report'!R$145:R$149)</f>
        <v>0</v>
      </c>
      <c r="Q370" s="295">
        <f>SUMIF('7.  Persistence Report'!$D$145:$D$149,$B370,'7.  Persistence Report'!S$145:S$149)</f>
        <v>0</v>
      </c>
      <c r="R370" s="295">
        <f>SUMIF('7.  Persistence Report'!$D$145:$D$149,$B370,'7.  Persistence Report'!T$145:T$149)</f>
        <v>0</v>
      </c>
      <c r="S370" s="295">
        <f>SUMIF('7.  Persistence Report'!$D$145:$D$149,$B370,'7.  Persistence Report'!U$145:U$149)</f>
        <v>0</v>
      </c>
      <c r="T370" s="295">
        <f>SUMIF('7.  Persistence Report'!$D$145:$D$149,$B370,'7.  Persistence Report'!V$145:V$149)</f>
        <v>0</v>
      </c>
      <c r="U370" s="295">
        <f>SUMIF('7.  Persistence Report'!$D$145:$D$149,$B370,'7.  Persistence Report'!W$145:W$149)</f>
        <v>0</v>
      </c>
      <c r="V370" s="295">
        <f>SUMIF('7.  Persistence Report'!$D$145:$D$149,$B370,'7.  Persistence Report'!X$145:X$149)</f>
        <v>0</v>
      </c>
      <c r="W370" s="295">
        <f>SUMIF('7.  Persistence Report'!$D$145:$D$149,$B370,'7.  Persistence Report'!Y$145:Y$149)</f>
        <v>0</v>
      </c>
      <c r="X370" s="295">
        <f>SUMIF('7.  Persistence Report'!$D$145:$D$149,$B370,'7.  Persistence Report'!Z$145:Z$149)</f>
        <v>0</v>
      </c>
      <c r="Y370" s="426"/>
      <c r="Z370" s="410"/>
      <c r="AA370" s="410"/>
      <c r="AB370" s="410"/>
      <c r="AC370" s="410"/>
      <c r="AD370" s="410"/>
      <c r="AE370" s="410"/>
      <c r="AF370" s="410"/>
      <c r="AG370" s="415"/>
      <c r="AH370" s="415"/>
      <c r="AI370" s="415"/>
      <c r="AJ370" s="415"/>
      <c r="AK370" s="415"/>
      <c r="AL370" s="415"/>
      <c r="AM370" s="296">
        <f>SUM(Y370:AL370)</f>
        <v>0</v>
      </c>
    </row>
    <row r="371" spans="1:42" outlineLevel="1">
      <c r="B371" s="294" t="s">
        <v>289</v>
      </c>
      <c r="C371" s="291" t="s">
        <v>163</v>
      </c>
      <c r="D371" s="295">
        <v>0</v>
      </c>
      <c r="E371" s="295">
        <f>SUMIF('7.  Persistence Report'!$D$156:$D$160,$B370,'7.  Persistence Report'!AW$156:AW$160)</f>
        <v>0</v>
      </c>
      <c r="F371" s="295">
        <f>SUMIF('7.  Persistence Report'!$D$156:$D$160,$B370,'7.  Persistence Report'!AX$156:AX$160)</f>
        <v>0</v>
      </c>
      <c r="G371" s="295">
        <f>SUMIF('7.  Persistence Report'!$D$156:$D$160,$B370,'7.  Persistence Report'!AY$156:AY$160)</f>
        <v>0</v>
      </c>
      <c r="H371" s="295">
        <f>SUMIF('7.  Persistence Report'!$D$156:$D$160,$B370,'7.  Persistence Report'!AZ$156:AZ$160)</f>
        <v>0</v>
      </c>
      <c r="I371" s="295">
        <f>SUMIF('7.  Persistence Report'!$D$156:$D$160,$B370,'7.  Persistence Report'!BA$156:BA$160)</f>
        <v>0</v>
      </c>
      <c r="J371" s="295">
        <f>SUMIF('7.  Persistence Report'!$D$156:$D$160,$B370,'7.  Persistence Report'!BB$156:BB$160)</f>
        <v>0</v>
      </c>
      <c r="K371" s="295">
        <f>SUMIF('7.  Persistence Report'!$D$156:$D$160,$B370,'7.  Persistence Report'!BC$156:BC$160)</f>
        <v>0</v>
      </c>
      <c r="L371" s="295">
        <f>SUMIF('7.  Persistence Report'!$D$156:$D$160,$B370,'7.  Persistence Report'!BD$156:BD$160)</f>
        <v>0</v>
      </c>
      <c r="M371" s="295">
        <f>SUMIF('7.  Persistence Report'!$D$156:$D$160,$B370,'7.  Persistence Report'!BE$156:BE$160)</f>
        <v>0</v>
      </c>
      <c r="N371" s="295">
        <f>N370</f>
        <v>12</v>
      </c>
      <c r="O371" s="295">
        <v>0</v>
      </c>
      <c r="P371" s="295">
        <f>SUMIF('7.  Persistence Report'!$D$156:$D$160,$B370,'7.  Persistence Report'!R$156:R$160)</f>
        <v>0</v>
      </c>
      <c r="Q371" s="295">
        <f>SUMIF('7.  Persistence Report'!$D$156:$D$160,$B370,'7.  Persistence Report'!S$156:S$160)</f>
        <v>0</v>
      </c>
      <c r="R371" s="295">
        <f>SUMIF('7.  Persistence Report'!$D$156:$D$160,$B370,'7.  Persistence Report'!T$156:T$160)</f>
        <v>0</v>
      </c>
      <c r="S371" s="295">
        <f>SUMIF('7.  Persistence Report'!$D$156:$D$160,$B370,'7.  Persistence Report'!U$156:U$160)</f>
        <v>0</v>
      </c>
      <c r="T371" s="295">
        <f>SUMIF('7.  Persistence Report'!$D$156:$D$160,$B370,'7.  Persistence Report'!V$156:V$160)</f>
        <v>0</v>
      </c>
      <c r="U371" s="295">
        <f>SUMIF('7.  Persistence Report'!$D$156:$D$160,$B370,'7.  Persistence Report'!W$156:W$160)</f>
        <v>0</v>
      </c>
      <c r="V371" s="295">
        <f>SUMIF('7.  Persistence Report'!$D$156:$D$160,$B370,'7.  Persistence Report'!X$156:X$160)</f>
        <v>0</v>
      </c>
      <c r="W371" s="295">
        <f>SUMIF('7.  Persistence Report'!$D$156:$D$160,$B370,'7.  Persistence Report'!Y$156:Y$160)</f>
        <v>0</v>
      </c>
      <c r="X371" s="295">
        <f>SUMIF('7.  Persistence Report'!$D$156:$D$160,$B370,'7.  Persistence Report'!Z$156:Z$160)</f>
        <v>0</v>
      </c>
      <c r="Y371" s="411">
        <f>Y370</f>
        <v>0</v>
      </c>
      <c r="Z371" s="411">
        <f t="shared" ref="Z371" si="1087">Z370</f>
        <v>0</v>
      </c>
      <c r="AA371" s="411">
        <f t="shared" ref="AA371" si="1088">AA370</f>
        <v>0</v>
      </c>
      <c r="AB371" s="411">
        <f t="shared" ref="AB371" si="1089">AB370</f>
        <v>0</v>
      </c>
      <c r="AC371" s="411">
        <f t="shared" ref="AC371" si="1090">AC370</f>
        <v>0</v>
      </c>
      <c r="AD371" s="411">
        <f t="shared" ref="AD371" si="1091">AD370</f>
        <v>0</v>
      </c>
      <c r="AE371" s="411">
        <f t="shared" ref="AE371" si="1092">AE370</f>
        <v>0</v>
      </c>
      <c r="AF371" s="411">
        <f t="shared" ref="AF371" si="1093">AF370</f>
        <v>0</v>
      </c>
      <c r="AG371" s="411">
        <f t="shared" ref="AG371" si="1094">AG370</f>
        <v>0</v>
      </c>
      <c r="AH371" s="411">
        <f t="shared" ref="AH371" si="1095">AH370</f>
        <v>0</v>
      </c>
      <c r="AI371" s="411">
        <f t="shared" ref="AI371" si="1096">AI370</f>
        <v>0</v>
      </c>
      <c r="AJ371" s="411">
        <f t="shared" ref="AJ371" si="1097">AJ370</f>
        <v>0</v>
      </c>
      <c r="AK371" s="411">
        <f t="shared" ref="AK371" si="1098">AK370</f>
        <v>0</v>
      </c>
      <c r="AL371" s="411">
        <f t="shared" ref="AL371" si="1099">AL370</f>
        <v>0</v>
      </c>
      <c r="AM371" s="306"/>
    </row>
    <row r="372" spans="1:42" outlineLevel="1">
      <c r="B372" s="520"/>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42" ht="45" outlineLevel="1">
      <c r="A373" s="522">
        <v>48</v>
      </c>
      <c r="B373" s="520" t="s">
        <v>140</v>
      </c>
      <c r="C373" s="291" t="s">
        <v>25</v>
      </c>
      <c r="D373" s="295">
        <v>0</v>
      </c>
      <c r="E373" s="295">
        <f>SUMIF('7.  Persistence Report'!$D$145:$D$149,$B373,'7.  Persistence Report'!AW$145:AW$149)</f>
        <v>0</v>
      </c>
      <c r="F373" s="295">
        <f>SUMIF('7.  Persistence Report'!$D$145:$D$149,$B373,'7.  Persistence Report'!AX$145:AX$149)</f>
        <v>0</v>
      </c>
      <c r="G373" s="295">
        <f>SUMIF('7.  Persistence Report'!$D$145:$D$149,$B373,'7.  Persistence Report'!AY$145:AY$149)</f>
        <v>0</v>
      </c>
      <c r="H373" s="295">
        <f>SUMIF('7.  Persistence Report'!$D$145:$D$149,$B373,'7.  Persistence Report'!AZ$145:AZ$149)</f>
        <v>0</v>
      </c>
      <c r="I373" s="295">
        <f>SUMIF('7.  Persistence Report'!$D$145:$D$149,$B373,'7.  Persistence Report'!BA$145:BA$149)</f>
        <v>0</v>
      </c>
      <c r="J373" s="295">
        <f>SUMIF('7.  Persistence Report'!$D$145:$D$149,$B373,'7.  Persistence Report'!BB$145:BB$149)</f>
        <v>0</v>
      </c>
      <c r="K373" s="295">
        <f>SUMIF('7.  Persistence Report'!$D$145:$D$149,$B373,'7.  Persistence Report'!BC$145:BC$149)</f>
        <v>0</v>
      </c>
      <c r="L373" s="295">
        <f>SUMIF('7.  Persistence Report'!$D$145:$D$149,$B373,'7.  Persistence Report'!BD$145:BD$149)</f>
        <v>0</v>
      </c>
      <c r="M373" s="295">
        <f>SUMIF('7.  Persistence Report'!$D$145:$D$149,$B373,'7.  Persistence Report'!BE$145:BE$149)</f>
        <v>0</v>
      </c>
      <c r="N373" s="295">
        <v>12</v>
      </c>
      <c r="O373" s="295">
        <v>0</v>
      </c>
      <c r="P373" s="295">
        <f>SUMIF('7.  Persistence Report'!$D$145:$D$149,$B373,'7.  Persistence Report'!R$145:R$149)</f>
        <v>0</v>
      </c>
      <c r="Q373" s="295">
        <f>SUMIF('7.  Persistence Report'!$D$145:$D$149,$B373,'7.  Persistence Report'!S$145:S$149)</f>
        <v>0</v>
      </c>
      <c r="R373" s="295">
        <f>SUMIF('7.  Persistence Report'!$D$145:$D$149,$B373,'7.  Persistence Report'!T$145:T$149)</f>
        <v>0</v>
      </c>
      <c r="S373" s="295">
        <f>SUMIF('7.  Persistence Report'!$D$145:$D$149,$B373,'7.  Persistence Report'!U$145:U$149)</f>
        <v>0</v>
      </c>
      <c r="T373" s="295">
        <f>SUMIF('7.  Persistence Report'!$D$145:$D$149,$B373,'7.  Persistence Report'!V$145:V$149)</f>
        <v>0</v>
      </c>
      <c r="U373" s="295">
        <f>SUMIF('7.  Persistence Report'!$D$145:$D$149,$B373,'7.  Persistence Report'!W$145:W$149)</f>
        <v>0</v>
      </c>
      <c r="V373" s="295">
        <f>SUMIF('7.  Persistence Report'!$D$145:$D$149,$B373,'7.  Persistence Report'!X$145:X$149)</f>
        <v>0</v>
      </c>
      <c r="W373" s="295">
        <f>SUMIF('7.  Persistence Report'!$D$145:$D$149,$B373,'7.  Persistence Report'!Y$145:Y$149)</f>
        <v>0</v>
      </c>
      <c r="X373" s="295">
        <f>SUMIF('7.  Persistence Report'!$D$145:$D$149,$B373,'7.  Persistence Report'!Z$145:Z$149)</f>
        <v>0</v>
      </c>
      <c r="Y373" s="426"/>
      <c r="Z373" s="410"/>
      <c r="AA373" s="410"/>
      <c r="AB373" s="410"/>
      <c r="AC373" s="410"/>
      <c r="AD373" s="410"/>
      <c r="AE373" s="410"/>
      <c r="AF373" s="410"/>
      <c r="AG373" s="415"/>
      <c r="AH373" s="415"/>
      <c r="AI373" s="415"/>
      <c r="AJ373" s="415"/>
      <c r="AK373" s="415"/>
      <c r="AL373" s="415"/>
      <c r="AM373" s="296">
        <f>SUM(Y373:AL373)</f>
        <v>0</v>
      </c>
    </row>
    <row r="374" spans="1:42" outlineLevel="1">
      <c r="B374" s="294" t="s">
        <v>289</v>
      </c>
      <c r="C374" s="291" t="s">
        <v>163</v>
      </c>
      <c r="D374" s="295">
        <v>0</v>
      </c>
      <c r="E374" s="295">
        <f>SUMIF('7.  Persistence Report'!$D$156:$D$160,$B373,'7.  Persistence Report'!AW$156:AW$160)</f>
        <v>0</v>
      </c>
      <c r="F374" s="295">
        <f>SUMIF('7.  Persistence Report'!$D$156:$D$160,$B373,'7.  Persistence Report'!AX$156:AX$160)</f>
        <v>0</v>
      </c>
      <c r="G374" s="295">
        <f>SUMIF('7.  Persistence Report'!$D$156:$D$160,$B373,'7.  Persistence Report'!AY$156:AY$160)</f>
        <v>0</v>
      </c>
      <c r="H374" s="295">
        <f>SUMIF('7.  Persistence Report'!$D$156:$D$160,$B373,'7.  Persistence Report'!AZ$156:AZ$160)</f>
        <v>0</v>
      </c>
      <c r="I374" s="295">
        <f>SUMIF('7.  Persistence Report'!$D$156:$D$160,$B373,'7.  Persistence Report'!BA$156:BA$160)</f>
        <v>0</v>
      </c>
      <c r="J374" s="295">
        <f>SUMIF('7.  Persistence Report'!$D$156:$D$160,$B373,'7.  Persistence Report'!BB$156:BB$160)</f>
        <v>0</v>
      </c>
      <c r="K374" s="295">
        <f>SUMIF('7.  Persistence Report'!$D$156:$D$160,$B373,'7.  Persistence Report'!BC$156:BC$160)</f>
        <v>0</v>
      </c>
      <c r="L374" s="295">
        <f>SUMIF('7.  Persistence Report'!$D$156:$D$160,$B373,'7.  Persistence Report'!BD$156:BD$160)</f>
        <v>0</v>
      </c>
      <c r="M374" s="295">
        <f>SUMIF('7.  Persistence Report'!$D$156:$D$160,$B373,'7.  Persistence Report'!BE$156:BE$160)</f>
        <v>0</v>
      </c>
      <c r="N374" s="295">
        <f>N373</f>
        <v>12</v>
      </c>
      <c r="O374" s="295">
        <v>0</v>
      </c>
      <c r="P374" s="295">
        <f>SUMIF('7.  Persistence Report'!$D$156:$D$160,$B373,'7.  Persistence Report'!R$156:R$160)</f>
        <v>0</v>
      </c>
      <c r="Q374" s="295">
        <f>SUMIF('7.  Persistence Report'!$D$156:$D$160,$B373,'7.  Persistence Report'!S$156:S$160)</f>
        <v>0</v>
      </c>
      <c r="R374" s="295">
        <f>SUMIF('7.  Persistence Report'!$D$156:$D$160,$B373,'7.  Persistence Report'!T$156:T$160)</f>
        <v>0</v>
      </c>
      <c r="S374" s="295">
        <f>SUMIF('7.  Persistence Report'!$D$156:$D$160,$B373,'7.  Persistence Report'!U$156:U$160)</f>
        <v>0</v>
      </c>
      <c r="T374" s="295">
        <f>SUMIF('7.  Persistence Report'!$D$156:$D$160,$B373,'7.  Persistence Report'!V$156:V$160)</f>
        <v>0</v>
      </c>
      <c r="U374" s="295">
        <f>SUMIF('7.  Persistence Report'!$D$156:$D$160,$B373,'7.  Persistence Report'!W$156:W$160)</f>
        <v>0</v>
      </c>
      <c r="V374" s="295">
        <f>SUMIF('7.  Persistence Report'!$D$156:$D$160,$B373,'7.  Persistence Report'!X$156:X$160)</f>
        <v>0</v>
      </c>
      <c r="W374" s="295">
        <f>SUMIF('7.  Persistence Report'!$D$156:$D$160,$B373,'7.  Persistence Report'!Y$156:Y$160)</f>
        <v>0</v>
      </c>
      <c r="X374" s="295">
        <f>SUMIF('7.  Persistence Report'!$D$156:$D$160,$B373,'7.  Persistence Report'!Z$156:Z$160)</f>
        <v>0</v>
      </c>
      <c r="Y374" s="411">
        <f>Y373</f>
        <v>0</v>
      </c>
      <c r="Z374" s="411">
        <f t="shared" ref="Z374" si="1100">Z373</f>
        <v>0</v>
      </c>
      <c r="AA374" s="411">
        <f t="shared" ref="AA374" si="1101">AA373</f>
        <v>0</v>
      </c>
      <c r="AB374" s="411">
        <f t="shared" ref="AB374" si="1102">AB373</f>
        <v>0</v>
      </c>
      <c r="AC374" s="411">
        <f t="shared" ref="AC374" si="1103">AC373</f>
        <v>0</v>
      </c>
      <c r="AD374" s="411">
        <f t="shared" ref="AD374" si="1104">AD373</f>
        <v>0</v>
      </c>
      <c r="AE374" s="411">
        <f t="shared" ref="AE374" si="1105">AE373</f>
        <v>0</v>
      </c>
      <c r="AF374" s="411">
        <f t="shared" ref="AF374" si="1106">AF373</f>
        <v>0</v>
      </c>
      <c r="AG374" s="411">
        <f t="shared" ref="AG374" si="1107">AG373</f>
        <v>0</v>
      </c>
      <c r="AH374" s="411">
        <f t="shared" ref="AH374" si="1108">AH373</f>
        <v>0</v>
      </c>
      <c r="AI374" s="411">
        <f t="shared" ref="AI374" si="1109">AI373</f>
        <v>0</v>
      </c>
      <c r="AJ374" s="411">
        <f t="shared" ref="AJ374" si="1110">AJ373</f>
        <v>0</v>
      </c>
      <c r="AK374" s="411">
        <f t="shared" ref="AK374" si="1111">AK373</f>
        <v>0</v>
      </c>
      <c r="AL374" s="411">
        <f t="shared" ref="AL374" si="1112">AL373</f>
        <v>0</v>
      </c>
      <c r="AM374" s="306"/>
    </row>
    <row r="375" spans="1:42" outlineLevel="1">
      <c r="B375" s="520"/>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42" ht="30" outlineLevel="1">
      <c r="A376" s="522">
        <v>49</v>
      </c>
      <c r="B376" s="520" t="s">
        <v>141</v>
      </c>
      <c r="C376" s="291" t="s">
        <v>25</v>
      </c>
      <c r="D376" s="295">
        <v>0</v>
      </c>
      <c r="E376" s="295">
        <f>SUMIF('7.  Persistence Report'!$D$145:$D$149,$B376,'7.  Persistence Report'!AW$145:AW$149)</f>
        <v>0</v>
      </c>
      <c r="F376" s="295">
        <f>SUMIF('7.  Persistence Report'!$D$145:$D$149,$B376,'7.  Persistence Report'!AX$145:AX$149)</f>
        <v>0</v>
      </c>
      <c r="G376" s="295">
        <f>SUMIF('7.  Persistence Report'!$D$145:$D$149,$B376,'7.  Persistence Report'!AY$145:AY$149)</f>
        <v>0</v>
      </c>
      <c r="H376" s="295">
        <f>SUMIF('7.  Persistence Report'!$D$145:$D$149,$B376,'7.  Persistence Report'!AZ$145:AZ$149)</f>
        <v>0</v>
      </c>
      <c r="I376" s="295">
        <f>SUMIF('7.  Persistence Report'!$D$145:$D$149,$B376,'7.  Persistence Report'!BA$145:BA$149)</f>
        <v>0</v>
      </c>
      <c r="J376" s="295">
        <f>SUMIF('7.  Persistence Report'!$D$145:$D$149,$B376,'7.  Persistence Report'!BB$145:BB$149)</f>
        <v>0</v>
      </c>
      <c r="K376" s="295">
        <f>SUMIF('7.  Persistence Report'!$D$145:$D$149,$B376,'7.  Persistence Report'!BC$145:BC$149)</f>
        <v>0</v>
      </c>
      <c r="L376" s="295">
        <f>SUMIF('7.  Persistence Report'!$D$145:$D$149,$B376,'7.  Persistence Report'!BD$145:BD$149)</f>
        <v>0</v>
      </c>
      <c r="M376" s="295">
        <f>SUMIF('7.  Persistence Report'!$D$145:$D$149,$B376,'7.  Persistence Report'!BE$145:BE$149)</f>
        <v>0</v>
      </c>
      <c r="N376" s="295">
        <v>12</v>
      </c>
      <c r="O376" s="295">
        <v>0</v>
      </c>
      <c r="P376" s="295">
        <f>SUMIF('7.  Persistence Report'!$D$145:$D$149,$B376,'7.  Persistence Report'!R$145:R$149)</f>
        <v>0</v>
      </c>
      <c r="Q376" s="295">
        <f>SUMIF('7.  Persistence Report'!$D$145:$D$149,$B376,'7.  Persistence Report'!S$145:S$149)</f>
        <v>0</v>
      </c>
      <c r="R376" s="295">
        <f>SUMIF('7.  Persistence Report'!$D$145:$D$149,$B376,'7.  Persistence Report'!T$145:T$149)</f>
        <v>0</v>
      </c>
      <c r="S376" s="295">
        <f>SUMIF('7.  Persistence Report'!$D$145:$D$149,$B376,'7.  Persistence Report'!U$145:U$149)</f>
        <v>0</v>
      </c>
      <c r="T376" s="295">
        <f>SUMIF('7.  Persistence Report'!$D$145:$D$149,$B376,'7.  Persistence Report'!V$145:V$149)</f>
        <v>0</v>
      </c>
      <c r="U376" s="295">
        <f>SUMIF('7.  Persistence Report'!$D$145:$D$149,$B376,'7.  Persistence Report'!W$145:W$149)</f>
        <v>0</v>
      </c>
      <c r="V376" s="295">
        <f>SUMIF('7.  Persistence Report'!$D$145:$D$149,$B376,'7.  Persistence Report'!X$145:X$149)</f>
        <v>0</v>
      </c>
      <c r="W376" s="295">
        <f>SUMIF('7.  Persistence Report'!$D$145:$D$149,$B376,'7.  Persistence Report'!Y$145:Y$149)</f>
        <v>0</v>
      </c>
      <c r="X376" s="295">
        <f>SUMIF('7.  Persistence Report'!$D$145:$D$149,$B376,'7.  Persistence Report'!Z$145:Z$149)</f>
        <v>0</v>
      </c>
      <c r="Y376" s="426"/>
      <c r="Z376" s="410"/>
      <c r="AA376" s="410"/>
      <c r="AB376" s="410"/>
      <c r="AC376" s="410"/>
      <c r="AD376" s="410"/>
      <c r="AE376" s="410"/>
      <c r="AF376" s="410"/>
      <c r="AG376" s="415"/>
      <c r="AH376" s="415"/>
      <c r="AI376" s="415"/>
      <c r="AJ376" s="415"/>
      <c r="AK376" s="415"/>
      <c r="AL376" s="415"/>
      <c r="AM376" s="296">
        <f>SUM(Y376:AL376)</f>
        <v>0</v>
      </c>
    </row>
    <row r="377" spans="1:42" outlineLevel="1">
      <c r="B377" s="294" t="s">
        <v>289</v>
      </c>
      <c r="C377" s="291" t="s">
        <v>163</v>
      </c>
      <c r="D377" s="295">
        <v>0</v>
      </c>
      <c r="E377" s="295">
        <f>SUMIF('7.  Persistence Report'!$D$156:$D$160,$B376,'7.  Persistence Report'!AW$156:AW$160)</f>
        <v>0</v>
      </c>
      <c r="F377" s="295">
        <f>SUMIF('7.  Persistence Report'!$D$156:$D$160,$B376,'7.  Persistence Report'!AX$156:AX$160)</f>
        <v>0</v>
      </c>
      <c r="G377" s="295">
        <f>SUMIF('7.  Persistence Report'!$D$156:$D$160,$B376,'7.  Persistence Report'!AY$156:AY$160)</f>
        <v>0</v>
      </c>
      <c r="H377" s="295">
        <f>SUMIF('7.  Persistence Report'!$D$156:$D$160,$B376,'7.  Persistence Report'!AZ$156:AZ$160)</f>
        <v>0</v>
      </c>
      <c r="I377" s="295">
        <f>SUMIF('7.  Persistence Report'!$D$156:$D$160,$B376,'7.  Persistence Report'!BA$156:BA$160)</f>
        <v>0</v>
      </c>
      <c r="J377" s="295">
        <f>SUMIF('7.  Persistence Report'!$D$156:$D$160,$B376,'7.  Persistence Report'!BB$156:BB$160)</f>
        <v>0</v>
      </c>
      <c r="K377" s="295">
        <f>SUMIF('7.  Persistence Report'!$D$156:$D$160,$B376,'7.  Persistence Report'!BC$156:BC$160)</f>
        <v>0</v>
      </c>
      <c r="L377" s="295">
        <f>SUMIF('7.  Persistence Report'!$D$156:$D$160,$B376,'7.  Persistence Report'!BD$156:BD$160)</f>
        <v>0</v>
      </c>
      <c r="M377" s="295">
        <f>SUMIF('7.  Persistence Report'!$D$156:$D$160,$B376,'7.  Persistence Report'!BE$156:BE$160)</f>
        <v>0</v>
      </c>
      <c r="N377" s="295">
        <f>N376</f>
        <v>12</v>
      </c>
      <c r="O377" s="295">
        <v>0</v>
      </c>
      <c r="P377" s="295">
        <f>SUMIF('7.  Persistence Report'!$D$156:$D$160,$B376,'7.  Persistence Report'!R$156:R$160)</f>
        <v>0</v>
      </c>
      <c r="Q377" s="295">
        <f>SUMIF('7.  Persistence Report'!$D$156:$D$160,$B376,'7.  Persistence Report'!S$156:S$160)</f>
        <v>0</v>
      </c>
      <c r="R377" s="295">
        <f>SUMIF('7.  Persistence Report'!$D$156:$D$160,$B376,'7.  Persistence Report'!T$156:T$160)</f>
        <v>0</v>
      </c>
      <c r="S377" s="295">
        <f>SUMIF('7.  Persistence Report'!$D$156:$D$160,$B376,'7.  Persistence Report'!U$156:U$160)</f>
        <v>0</v>
      </c>
      <c r="T377" s="295">
        <f>SUMIF('7.  Persistence Report'!$D$156:$D$160,$B376,'7.  Persistence Report'!V$156:V$160)</f>
        <v>0</v>
      </c>
      <c r="U377" s="295">
        <f>SUMIF('7.  Persistence Report'!$D$156:$D$160,$B376,'7.  Persistence Report'!W$156:W$160)</f>
        <v>0</v>
      </c>
      <c r="V377" s="295">
        <f>SUMIF('7.  Persistence Report'!$D$156:$D$160,$B376,'7.  Persistence Report'!X$156:X$160)</f>
        <v>0</v>
      </c>
      <c r="W377" s="295">
        <f>SUMIF('7.  Persistence Report'!$D$156:$D$160,$B376,'7.  Persistence Report'!Y$156:Y$160)</f>
        <v>0</v>
      </c>
      <c r="X377" s="295">
        <f>SUMIF('7.  Persistence Report'!$D$156:$D$160,$B376,'7.  Persistence Report'!Z$156:Z$160)</f>
        <v>0</v>
      </c>
      <c r="Y377" s="411">
        <f>Y376</f>
        <v>0</v>
      </c>
      <c r="Z377" s="411">
        <f t="shared" ref="Z377" si="1113">Z376</f>
        <v>0</v>
      </c>
      <c r="AA377" s="411">
        <f t="shared" ref="AA377" si="1114">AA376</f>
        <v>0</v>
      </c>
      <c r="AB377" s="411">
        <f t="shared" ref="AB377" si="1115">AB376</f>
        <v>0</v>
      </c>
      <c r="AC377" s="411">
        <f t="shared" ref="AC377" si="1116">AC376</f>
        <v>0</v>
      </c>
      <c r="AD377" s="411">
        <f t="shared" ref="AD377" si="1117">AD376</f>
        <v>0</v>
      </c>
      <c r="AE377" s="411">
        <f t="shared" ref="AE377" si="1118">AE376</f>
        <v>0</v>
      </c>
      <c r="AF377" s="411">
        <f t="shared" ref="AF377" si="1119">AF376</f>
        <v>0</v>
      </c>
      <c r="AG377" s="411">
        <f t="shared" ref="AG377" si="1120">AG376</f>
        <v>0</v>
      </c>
      <c r="AH377" s="411">
        <f t="shared" ref="AH377" si="1121">AH376</f>
        <v>0</v>
      </c>
      <c r="AI377" s="411">
        <f t="shared" ref="AI377" si="1122">AI376</f>
        <v>0</v>
      </c>
      <c r="AJ377" s="411">
        <f t="shared" ref="AJ377" si="1123">AJ376</f>
        <v>0</v>
      </c>
      <c r="AK377" s="411">
        <f t="shared" ref="AK377" si="1124">AK376</f>
        <v>0</v>
      </c>
      <c r="AL377" s="411">
        <f t="shared" ref="AL377" si="1125">AL376</f>
        <v>0</v>
      </c>
      <c r="AM377" s="306"/>
    </row>
    <row r="378" spans="1:42" outlineLevel="1">
      <c r="B378" s="437"/>
      <c r="C378" s="305"/>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301"/>
      <c r="Z378" s="301"/>
      <c r="AA378" s="301"/>
      <c r="AB378" s="301"/>
      <c r="AC378" s="301"/>
      <c r="AD378" s="301"/>
      <c r="AE378" s="301"/>
      <c r="AF378" s="301"/>
      <c r="AG378" s="301"/>
      <c r="AH378" s="301"/>
      <c r="AI378" s="301"/>
      <c r="AJ378" s="301"/>
      <c r="AK378" s="301"/>
      <c r="AL378" s="301"/>
      <c r="AM378" s="306"/>
    </row>
    <row r="379" spans="1:42" ht="15.75">
      <c r="B379" s="327" t="s">
        <v>274</v>
      </c>
      <c r="C379" s="329"/>
      <c r="D379" s="329">
        <f>SUM(D221:D377)</f>
        <v>13071173.895585051</v>
      </c>
      <c r="E379" s="329">
        <f t="shared" ref="E379:M379" si="1126">SUM(E221:E377)</f>
        <v>13070995.113759506</v>
      </c>
      <c r="F379" s="329">
        <f t="shared" si="1126"/>
        <v>13074053.113759506</v>
      </c>
      <c r="G379" s="329">
        <f t="shared" si="1126"/>
        <v>13074053.113759506</v>
      </c>
      <c r="H379" s="329">
        <f t="shared" si="1126"/>
        <v>13074053.113759506</v>
      </c>
      <c r="I379" s="329">
        <f t="shared" si="1126"/>
        <v>13018962.075808069</v>
      </c>
      <c r="J379" s="329">
        <f t="shared" si="1126"/>
        <v>13018962.075808069</v>
      </c>
      <c r="K379" s="329">
        <f t="shared" si="1126"/>
        <v>13018385.075808069</v>
      </c>
      <c r="L379" s="329">
        <f t="shared" si="1126"/>
        <v>13011534.483384458</v>
      </c>
      <c r="M379" s="329">
        <f t="shared" si="1126"/>
        <v>12996101.483384458</v>
      </c>
      <c r="N379" s="329"/>
      <c r="O379" s="329">
        <f>SUM(O221:O377)</f>
        <v>1875</v>
      </c>
      <c r="P379" s="329">
        <f t="shared" ref="P379:X379" si="1127">SUM(P221:P377)</f>
        <v>1874</v>
      </c>
      <c r="Q379" s="329">
        <f t="shared" si="1127"/>
        <v>1875</v>
      </c>
      <c r="R379" s="329">
        <f t="shared" si="1127"/>
        <v>1875</v>
      </c>
      <c r="S379" s="329">
        <f t="shared" si="1127"/>
        <v>1875</v>
      </c>
      <c r="T379" s="329">
        <f t="shared" si="1127"/>
        <v>1867</v>
      </c>
      <c r="U379" s="329">
        <f t="shared" si="1127"/>
        <v>1867</v>
      </c>
      <c r="V379" s="329">
        <f t="shared" si="1127"/>
        <v>1867</v>
      </c>
      <c r="W379" s="329">
        <f t="shared" si="1127"/>
        <v>1866</v>
      </c>
      <c r="X379" s="329">
        <f t="shared" si="1127"/>
        <v>1865</v>
      </c>
      <c r="Y379" s="329">
        <f>IF(Y219="kWh",SUMPRODUCT(D221:D377,Y221:Y377))</f>
        <v>5490686</v>
      </c>
      <c r="Z379" s="329">
        <f>IF(Z219="kWh",SUMPRODUCT(D221:D377,Z221:Z377))</f>
        <v>586138.75254238909</v>
      </c>
      <c r="AA379" s="329">
        <f>IF(AA219="kw",SUMPRODUCT(N221:N377,O221:O377,AA221:AA377),SUMPRODUCT(D221:D377,AA221:AA377))</f>
        <v>5078.88</v>
      </c>
      <c r="AB379" s="329">
        <f>IF(AB219="kw",SUMPRODUCT(N221:N377,O221:O377,AB221:AB377),SUMPRODUCT(D221:D377,AB221:AB377))</f>
        <v>2981.58</v>
      </c>
      <c r="AC379" s="329">
        <f>IF(AC219="kw",SUMPRODUCT(N221:N377,O221:O377,AC221:AC377),SUMPRODUCT(D221:D377,AC221:AC377))</f>
        <v>4918.92</v>
      </c>
      <c r="AD379" s="329">
        <f>IF(AD219="kw",SUMPRODUCT(N221:N377,O221:O377,AD221:AD377),SUMPRODUCT(D221:D377,AD221:AD377))</f>
        <v>0</v>
      </c>
      <c r="AE379" s="329">
        <f>IF(AE219="kw",SUMPRODUCT(N221:N377,O221:O377,AE221:AE377),SUMPRODUCT(D221:D377,AE221:AE377))</f>
        <v>0</v>
      </c>
      <c r="AF379" s="329">
        <f>IF(AF219="kw",SUMPRODUCT(N221:N377,O221:O377,AF221:AF377),SUMPRODUCT(D221:D377,AF221:AF377))</f>
        <v>0</v>
      </c>
      <c r="AG379" s="329">
        <f>IF(AG219="kw",SUMPRODUCT(N221:N377,O221:O377,AG221:AG377),SUMPRODUCT(D221:D377,AG221:AG377))</f>
        <v>0</v>
      </c>
      <c r="AH379" s="329">
        <f>IF(AH219="kw",SUMPRODUCT(N221:N377,O221:O377,AH221:AH377),SUMPRODUCT(D221:D377,AH221:AH377))</f>
        <v>0</v>
      </c>
      <c r="AI379" s="329">
        <f>IF(AI219="kw",SUMPRODUCT(N221:N377,O221:O377,AI221:AI377),SUMPRODUCT(D221:D377,AI221:AI377))</f>
        <v>0</v>
      </c>
      <c r="AJ379" s="329">
        <f>IF(AJ219="kw",SUMPRODUCT(N221:N377,O221:O377,AJ221:AJ377),SUMPRODUCT(D221:D377,AJ221:AJ377))</f>
        <v>0</v>
      </c>
      <c r="AK379" s="329">
        <f>IF(AK219="kw",SUMPRODUCT(N221:N377,O221:O377,AK221:AK377),SUMPRODUCT(D221:D377,AK221:AK377))</f>
        <v>0</v>
      </c>
      <c r="AL379" s="329">
        <f>IF(AL219="kw",SUMPRODUCT(N221:N377,O221:O377,AL221:AL377),SUMPRODUCT(D221:D377,AL221:AL377))</f>
        <v>0</v>
      </c>
      <c r="AM379" s="330"/>
    </row>
    <row r="380" spans="1:42" ht="15.75">
      <c r="B380" s="391" t="s">
        <v>275</v>
      </c>
      <c r="C380" s="392"/>
      <c r="D380" s="392"/>
      <c r="E380" s="392"/>
      <c r="F380" s="392"/>
      <c r="G380" s="392"/>
      <c r="H380" s="392"/>
      <c r="I380" s="392"/>
      <c r="J380" s="392"/>
      <c r="K380" s="392"/>
      <c r="L380" s="392"/>
      <c r="M380" s="392"/>
      <c r="N380" s="392"/>
      <c r="O380" s="392"/>
      <c r="P380" s="392"/>
      <c r="Q380" s="392"/>
      <c r="R380" s="392"/>
      <c r="S380" s="392"/>
      <c r="T380" s="392"/>
      <c r="U380" s="392"/>
      <c r="V380" s="392"/>
      <c r="W380" s="392"/>
      <c r="X380" s="392"/>
      <c r="Y380" s="392">
        <f>HLOOKUP(Y218,'2. LRAMVA Threshold'!$B$42:$Q$53,8,FALSE)</f>
        <v>0</v>
      </c>
      <c r="Z380" s="392">
        <f>HLOOKUP(Z218,'2. LRAMVA Threshold'!$B$42:$Q$53,8,FALSE)</f>
        <v>0</v>
      </c>
      <c r="AA380" s="392">
        <f>HLOOKUP(AA218,'2. LRAMVA Threshold'!$B$42:$Q$53,8,FALSE)</f>
        <v>0</v>
      </c>
      <c r="AB380" s="392">
        <f>HLOOKUP(AB218,'2. LRAMVA Threshold'!$B$42:$Q$53,8,FALSE)</f>
        <v>0</v>
      </c>
      <c r="AC380" s="392">
        <f>HLOOKUP(AC218,'2. LRAMVA Threshold'!$B$42:$Q$53,8,FALSE)</f>
        <v>0</v>
      </c>
      <c r="AD380" s="392">
        <f>HLOOKUP(AD218,'2. LRAMVA Threshold'!$B$42:$Q$53,8,FALSE)</f>
        <v>0</v>
      </c>
      <c r="AE380" s="392">
        <f>HLOOKUP(AE218,'2. LRAMVA Threshold'!$B$42:$Q$53,8,FALSE)</f>
        <v>0</v>
      </c>
      <c r="AF380" s="392">
        <f>HLOOKUP(AF218,'2. LRAMVA Threshold'!$B$42:$Q$53,8,FALSE)</f>
        <v>0</v>
      </c>
      <c r="AG380" s="392">
        <f>HLOOKUP(AG218,'2. LRAMVA Threshold'!$B$42:$Q$53,8,FALSE)</f>
        <v>0</v>
      </c>
      <c r="AH380" s="392">
        <f>HLOOKUP(AH218,'2. LRAMVA Threshold'!$B$42:$Q$53,8,FALSE)</f>
        <v>0</v>
      </c>
      <c r="AI380" s="392">
        <f>HLOOKUP(AI218,'2. LRAMVA Threshold'!$B$42:$Q$53,8,FALSE)</f>
        <v>0</v>
      </c>
      <c r="AJ380" s="392">
        <f>HLOOKUP(AJ218,'2. LRAMVA Threshold'!$B$42:$Q$53,8,FALSE)</f>
        <v>0</v>
      </c>
      <c r="AK380" s="392">
        <f>HLOOKUP(AK218,'2. LRAMVA Threshold'!$B$42:$Q$53,8,FALSE)</f>
        <v>0</v>
      </c>
      <c r="AL380" s="392">
        <f>HLOOKUP(AL218,'2. LRAMVA Threshold'!$B$42:$Q$53,8,FALSE)</f>
        <v>0</v>
      </c>
      <c r="AM380" s="393"/>
    </row>
    <row r="381" spans="1:42">
      <c r="B381" s="394"/>
      <c r="C381" s="432"/>
      <c r="D381" s="433"/>
      <c r="E381" s="433"/>
      <c r="F381" s="433"/>
      <c r="G381" s="433"/>
      <c r="H381" s="433"/>
      <c r="I381" s="433"/>
      <c r="J381" s="433"/>
      <c r="K381" s="433"/>
      <c r="L381" s="433"/>
      <c r="M381" s="433"/>
      <c r="N381" s="433"/>
      <c r="O381" s="434"/>
      <c r="P381" s="433"/>
      <c r="Q381" s="433"/>
      <c r="R381" s="433"/>
      <c r="S381" s="435"/>
      <c r="T381" s="435"/>
      <c r="U381" s="435"/>
      <c r="V381" s="435"/>
      <c r="W381" s="433"/>
      <c r="X381" s="433"/>
      <c r="Y381" s="436"/>
      <c r="Z381" s="436"/>
      <c r="AA381" s="436"/>
      <c r="AB381" s="436"/>
      <c r="AC381" s="436"/>
      <c r="AD381" s="436"/>
      <c r="AE381" s="436"/>
      <c r="AF381" s="399"/>
      <c r="AG381" s="399"/>
      <c r="AH381" s="399"/>
      <c r="AI381" s="399"/>
      <c r="AJ381" s="399"/>
      <c r="AK381" s="399"/>
      <c r="AL381" s="399"/>
      <c r="AM381" s="400"/>
    </row>
    <row r="382" spans="1:42">
      <c r="B382" s="324" t="s">
        <v>276</v>
      </c>
      <c r="C382" s="338"/>
      <c r="D382" s="338"/>
      <c r="E382" s="376"/>
      <c r="F382" s="376"/>
      <c r="G382" s="376"/>
      <c r="H382" s="376"/>
      <c r="I382" s="376"/>
      <c r="J382" s="376"/>
      <c r="K382" s="376"/>
      <c r="L382" s="376"/>
      <c r="M382" s="376"/>
      <c r="N382" s="376"/>
      <c r="O382" s="291"/>
      <c r="P382" s="340"/>
      <c r="Q382" s="340"/>
      <c r="R382" s="340"/>
      <c r="S382" s="339"/>
      <c r="T382" s="339"/>
      <c r="U382" s="339"/>
      <c r="V382" s="339"/>
      <c r="W382" s="340"/>
      <c r="X382" s="340"/>
      <c r="Y382" s="341">
        <f>HLOOKUP(Y$35,'3.  Distribution Rates'!$C$122:$P$133,8,FALSE)</f>
        <v>0</v>
      </c>
      <c r="Z382" s="341">
        <f>HLOOKUP(Z$35,'3.  Distribution Rates'!$C$122:$P$133,8,FALSE)</f>
        <v>0</v>
      </c>
      <c r="AA382" s="341">
        <f>HLOOKUP(AA$35,'3.  Distribution Rates'!$C$122:$P$133,8,FALSE)</f>
        <v>0</v>
      </c>
      <c r="AB382" s="341">
        <f>HLOOKUP(AB$35,'3.  Distribution Rates'!$C$122:$P$133,8,FALSE)</f>
        <v>0</v>
      </c>
      <c r="AC382" s="341">
        <f>HLOOKUP(AC$35,'3.  Distribution Rates'!$C$122:$P$133,8,FALSE)</f>
        <v>0</v>
      </c>
      <c r="AD382" s="341">
        <f>HLOOKUP(AD$35,'3.  Distribution Rates'!$C$122:$P$133,8,FALSE)</f>
        <v>0</v>
      </c>
      <c r="AE382" s="341">
        <f>HLOOKUP(AE$35,'3.  Distribution Rates'!$C$122:$P$133,8,FALSE)</f>
        <v>0</v>
      </c>
      <c r="AF382" s="341">
        <f>HLOOKUP(AF$35,'3.  Distribution Rates'!$C$122:$P$133,8,FALSE)</f>
        <v>0</v>
      </c>
      <c r="AG382" s="341">
        <f>HLOOKUP(AG$35,'3.  Distribution Rates'!$C$122:$P$133,8,FALSE)</f>
        <v>0</v>
      </c>
      <c r="AH382" s="341">
        <f>HLOOKUP(AH$35,'3.  Distribution Rates'!$C$122:$P$133,8,FALSE)</f>
        <v>0</v>
      </c>
      <c r="AI382" s="341">
        <f>HLOOKUP(AI$35,'3.  Distribution Rates'!$C$122:$P$133,8,FALSE)</f>
        <v>0</v>
      </c>
      <c r="AJ382" s="341">
        <f>HLOOKUP(AJ$35,'3.  Distribution Rates'!$C$122:$P$133,8,FALSE)</f>
        <v>0</v>
      </c>
      <c r="AK382" s="341">
        <f>HLOOKUP(AK$35,'3.  Distribution Rates'!$C$122:$P$133,8,FALSE)</f>
        <v>0</v>
      </c>
      <c r="AL382" s="341">
        <f>HLOOKUP(AL$35,'3.  Distribution Rates'!$C$122:$P$133,8,FALSE)</f>
        <v>0</v>
      </c>
      <c r="AM382" s="377"/>
      <c r="AN382" s="341"/>
      <c r="AO382" s="341"/>
      <c r="AP382" s="341"/>
    </row>
    <row r="383" spans="1:42">
      <c r="B383" s="324" t="s">
        <v>277</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LRAM'!Y139*Y382</f>
        <v>0</v>
      </c>
      <c r="Z383" s="378">
        <f>'4.  2011-2014 LRAM'!Z139*Z382</f>
        <v>0</v>
      </c>
      <c r="AA383" s="378">
        <f>'4.  2011-2014 LRAM'!AA139*AA382</f>
        <v>0</v>
      </c>
      <c r="AB383" s="378">
        <f>'4.  2011-2014 LRAM'!AB139*AB382</f>
        <v>0</v>
      </c>
      <c r="AC383" s="378">
        <f>'4.  2011-2014 LRAM'!AC139*AC382</f>
        <v>0</v>
      </c>
      <c r="AD383" s="378">
        <f>'4.  2011-2014 LRAM'!AD139*AD382</f>
        <v>0</v>
      </c>
      <c r="AE383" s="378">
        <f>'4.  2011-2014 LRAM'!AE139*AE382</f>
        <v>0</v>
      </c>
      <c r="AF383" s="378">
        <f>'4.  2011-2014 LRAM'!AF139*AF382</f>
        <v>0</v>
      </c>
      <c r="AG383" s="378">
        <f>'4.  2011-2014 LRAM'!AG139*AG382</f>
        <v>0</v>
      </c>
      <c r="AH383" s="378">
        <f>'4.  2011-2014 LRAM'!AH139*AH382</f>
        <v>0</v>
      </c>
      <c r="AI383" s="378">
        <f>'4.  2011-2014 LRAM'!AI139*AI382</f>
        <v>0</v>
      </c>
      <c r="AJ383" s="378">
        <f>'4.  2011-2014 LRAM'!AJ139*AJ382</f>
        <v>0</v>
      </c>
      <c r="AK383" s="378">
        <f>'4.  2011-2014 LRAM'!AK139*AK382</f>
        <v>0</v>
      </c>
      <c r="AL383" s="378">
        <f>'4.  2011-2014 LRAM'!AL139*AL382</f>
        <v>0</v>
      </c>
      <c r="AM383" s="629">
        <f>SUM(Y383:AL383)</f>
        <v>0</v>
      </c>
    </row>
    <row r="384" spans="1:42">
      <c r="B384" s="324" t="s">
        <v>278</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LRAM'!Y268*Y382</f>
        <v>0</v>
      </c>
      <c r="Z384" s="378">
        <f>'4.  2011-2014 LRAM'!Z268*Z382</f>
        <v>0</v>
      </c>
      <c r="AA384" s="378">
        <f>'4.  2011-2014 LRAM'!AA268*AA382</f>
        <v>0</v>
      </c>
      <c r="AB384" s="378">
        <f>'4.  2011-2014 LRAM'!AB268*AB382</f>
        <v>0</v>
      </c>
      <c r="AC384" s="378">
        <f>'4.  2011-2014 LRAM'!AC268*AC382</f>
        <v>0</v>
      </c>
      <c r="AD384" s="378">
        <f>'4.  2011-2014 LRAM'!AD268*AD382</f>
        <v>0</v>
      </c>
      <c r="AE384" s="378">
        <f>'4.  2011-2014 LRAM'!AE268*AE382</f>
        <v>0</v>
      </c>
      <c r="AF384" s="378">
        <f>'4.  2011-2014 LRAM'!AF268*AF382</f>
        <v>0</v>
      </c>
      <c r="AG384" s="378">
        <f>'4.  2011-2014 LRAM'!AG268*AG382</f>
        <v>0</v>
      </c>
      <c r="AH384" s="378">
        <f>'4.  2011-2014 LRAM'!AH268*AH382</f>
        <v>0</v>
      </c>
      <c r="AI384" s="378">
        <f>'4.  2011-2014 LRAM'!AI268*AI382</f>
        <v>0</v>
      </c>
      <c r="AJ384" s="378">
        <f>'4.  2011-2014 LRAM'!AJ268*AJ382</f>
        <v>0</v>
      </c>
      <c r="AK384" s="378">
        <f>'4.  2011-2014 LRAM'!AK268*AK382</f>
        <v>0</v>
      </c>
      <c r="AL384" s="378">
        <f>'4.  2011-2014 LRAM'!AL268*AL382</f>
        <v>0</v>
      </c>
      <c r="AM384" s="629">
        <f>SUM(Y384:AL384)</f>
        <v>0</v>
      </c>
    </row>
    <row r="385" spans="2:39">
      <c r="B385" s="324" t="s">
        <v>279</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LRAM'!Y397*Y382</f>
        <v>0</v>
      </c>
      <c r="Z385" s="378">
        <f>'4.  2011-2014 LRAM'!Z397*Z382</f>
        <v>0</v>
      </c>
      <c r="AA385" s="378">
        <f>'4.  2011-2014 LRAM'!AA397*AA382</f>
        <v>0</v>
      </c>
      <c r="AB385" s="378">
        <f>'4.  2011-2014 LRAM'!AB397*AB382</f>
        <v>0</v>
      </c>
      <c r="AC385" s="378">
        <f>'4.  2011-2014 LRAM'!AC397*AC382</f>
        <v>0</v>
      </c>
      <c r="AD385" s="378">
        <f>'4.  2011-2014 LRAM'!AD397*AD382</f>
        <v>0</v>
      </c>
      <c r="AE385" s="378">
        <f>'4.  2011-2014 LRAM'!AE397*AE382</f>
        <v>0</v>
      </c>
      <c r="AF385" s="378">
        <f>'4.  2011-2014 LRAM'!AF397*AF382</f>
        <v>0</v>
      </c>
      <c r="AG385" s="378">
        <f>'4.  2011-2014 LRAM'!AG397*AG382</f>
        <v>0</v>
      </c>
      <c r="AH385" s="378">
        <f>'4.  2011-2014 LRAM'!AH397*AH382</f>
        <v>0</v>
      </c>
      <c r="AI385" s="378">
        <f>'4.  2011-2014 LRAM'!AI397*AI382</f>
        <v>0</v>
      </c>
      <c r="AJ385" s="378">
        <f>'4.  2011-2014 LRAM'!AJ397*AJ382</f>
        <v>0</v>
      </c>
      <c r="AK385" s="378">
        <f>'4.  2011-2014 LRAM'!AK397*AK382</f>
        <v>0</v>
      </c>
      <c r="AL385" s="378">
        <f>'4.  2011-2014 LRAM'!AL397*AL382</f>
        <v>0</v>
      </c>
      <c r="AM385" s="629">
        <f>SUM(Y385:AL385)</f>
        <v>0</v>
      </c>
    </row>
    <row r="386" spans="2:39">
      <c r="B386" s="324" t="s">
        <v>280</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LRAM'!Y527*Y382</f>
        <v>0</v>
      </c>
      <c r="Z386" s="378">
        <f>'4.  2011-2014 LRAM'!Z527*Z382</f>
        <v>0</v>
      </c>
      <c r="AA386" s="378">
        <f>'4.  2011-2014 LRAM'!AA527*AA382</f>
        <v>0</v>
      </c>
      <c r="AB386" s="378">
        <f>'4.  2011-2014 LRAM'!AB527*AB382</f>
        <v>0</v>
      </c>
      <c r="AC386" s="378">
        <f>'4.  2011-2014 LRAM'!AC527*AC382</f>
        <v>0</v>
      </c>
      <c r="AD386" s="378">
        <f>'4.  2011-2014 LRAM'!AD527*AD382</f>
        <v>0</v>
      </c>
      <c r="AE386" s="378">
        <f>'4.  2011-2014 LRAM'!AE527*AE382</f>
        <v>0</v>
      </c>
      <c r="AF386" s="378">
        <f>'4.  2011-2014 LRAM'!AF527*AF382</f>
        <v>0</v>
      </c>
      <c r="AG386" s="378">
        <f>'4.  2011-2014 LRAM'!AG527*AG382</f>
        <v>0</v>
      </c>
      <c r="AH386" s="378">
        <f>'4.  2011-2014 LRAM'!AH527*AH382</f>
        <v>0</v>
      </c>
      <c r="AI386" s="378">
        <f>'4.  2011-2014 LRAM'!AI527*AI382</f>
        <v>0</v>
      </c>
      <c r="AJ386" s="378">
        <f>'4.  2011-2014 LRAM'!AJ527*AJ382</f>
        <v>0</v>
      </c>
      <c r="AK386" s="378">
        <f>'4.  2011-2014 LRAM'!AK527*AK382</f>
        <v>0</v>
      </c>
      <c r="AL386" s="378">
        <f>'4.  2011-2014 LRAM'!AL527*AL382</f>
        <v>0</v>
      </c>
      <c r="AM386" s="629">
        <f t="shared" ref="AM386:AM388" si="1128">SUM(Y386:AL386)</f>
        <v>0</v>
      </c>
    </row>
    <row r="387" spans="2:39">
      <c r="B387" s="324" t="s">
        <v>281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 t="shared" ref="Y387:AL387" si="1129">Y208*Y382</f>
        <v>0</v>
      </c>
      <c r="Z387" s="378">
        <f t="shared" si="1129"/>
        <v>0</v>
      </c>
      <c r="AA387" s="378">
        <f t="shared" si="1129"/>
        <v>0</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9">
        <f t="shared" si="1128"/>
        <v>0</v>
      </c>
    </row>
    <row r="388" spans="2:39">
      <c r="B388" s="324" t="s">
        <v>290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Y379*Y382</f>
        <v>0</v>
      </c>
      <c r="Z388" s="378">
        <f t="shared" ref="Z388:AL388" si="1130">Z379*Z382</f>
        <v>0</v>
      </c>
      <c r="AA388" s="378">
        <f t="shared" si="1130"/>
        <v>0</v>
      </c>
      <c r="AB388" s="378">
        <f t="shared" si="1130"/>
        <v>0</v>
      </c>
      <c r="AC388" s="378">
        <f t="shared" si="1130"/>
        <v>0</v>
      </c>
      <c r="AD388" s="378">
        <f t="shared" si="1130"/>
        <v>0</v>
      </c>
      <c r="AE388" s="378">
        <f t="shared" si="1130"/>
        <v>0</v>
      </c>
      <c r="AF388" s="378">
        <f t="shared" si="1130"/>
        <v>0</v>
      </c>
      <c r="AG388" s="378">
        <f t="shared" si="1130"/>
        <v>0</v>
      </c>
      <c r="AH388" s="378">
        <f t="shared" si="1130"/>
        <v>0</v>
      </c>
      <c r="AI388" s="378">
        <f t="shared" si="1130"/>
        <v>0</v>
      </c>
      <c r="AJ388" s="378">
        <f t="shared" si="1130"/>
        <v>0</v>
      </c>
      <c r="AK388" s="378">
        <f t="shared" si="1130"/>
        <v>0</v>
      </c>
      <c r="AL388" s="378">
        <f t="shared" si="1130"/>
        <v>0</v>
      </c>
      <c r="AM388" s="629">
        <f t="shared" si="1128"/>
        <v>0</v>
      </c>
    </row>
    <row r="389" spans="2:39" ht="15.75">
      <c r="B389" s="349" t="s">
        <v>282</v>
      </c>
      <c r="C389" s="345"/>
      <c r="D389" s="336"/>
      <c r="E389" s="334"/>
      <c r="F389" s="334"/>
      <c r="G389" s="334"/>
      <c r="H389" s="334"/>
      <c r="I389" s="334"/>
      <c r="J389" s="334"/>
      <c r="K389" s="334"/>
      <c r="L389" s="334"/>
      <c r="M389" s="334"/>
      <c r="N389" s="334"/>
      <c r="O389" s="300"/>
      <c r="P389" s="334"/>
      <c r="Q389" s="334"/>
      <c r="R389" s="334"/>
      <c r="S389" s="336"/>
      <c r="T389" s="336"/>
      <c r="U389" s="336"/>
      <c r="V389" s="336"/>
      <c r="W389" s="334"/>
      <c r="X389" s="334"/>
      <c r="Y389" s="346">
        <f>SUM(Y383:Y388)</f>
        <v>0</v>
      </c>
      <c r="Z389" s="346">
        <f t="shared" ref="Z389:AE389" si="1131">SUM(Z383:Z388)</f>
        <v>0</v>
      </c>
      <c r="AA389" s="346">
        <f t="shared" si="1131"/>
        <v>0</v>
      </c>
      <c r="AB389" s="346">
        <f t="shared" si="1131"/>
        <v>0</v>
      </c>
      <c r="AC389" s="346">
        <f t="shared" si="1131"/>
        <v>0</v>
      </c>
      <c r="AD389" s="346">
        <f t="shared" si="1131"/>
        <v>0</v>
      </c>
      <c r="AE389" s="346">
        <f t="shared" si="1131"/>
        <v>0</v>
      </c>
      <c r="AF389" s="346">
        <f>SUM(AF383:AF388)</f>
        <v>0</v>
      </c>
      <c r="AG389" s="346">
        <f t="shared" ref="AG389:AL389" si="1132">SUM(AG383:AG388)</f>
        <v>0</v>
      </c>
      <c r="AH389" s="346">
        <f t="shared" si="1132"/>
        <v>0</v>
      </c>
      <c r="AI389" s="346">
        <f t="shared" si="1132"/>
        <v>0</v>
      </c>
      <c r="AJ389" s="346">
        <f t="shared" si="1132"/>
        <v>0</v>
      </c>
      <c r="AK389" s="346">
        <f t="shared" si="1132"/>
        <v>0</v>
      </c>
      <c r="AL389" s="346">
        <f t="shared" si="1132"/>
        <v>0</v>
      </c>
      <c r="AM389" s="407">
        <f>SUM(AM383:AM388)</f>
        <v>0</v>
      </c>
    </row>
    <row r="390" spans="2:39" ht="15.75">
      <c r="B390" s="349" t="s">
        <v>283</v>
      </c>
      <c r="C390" s="345"/>
      <c r="D390" s="350"/>
      <c r="E390" s="334"/>
      <c r="F390" s="334"/>
      <c r="G390" s="334"/>
      <c r="H390" s="334"/>
      <c r="I390" s="334"/>
      <c r="J390" s="334"/>
      <c r="K390" s="334"/>
      <c r="L390" s="334"/>
      <c r="M390" s="334"/>
      <c r="N390" s="334"/>
      <c r="O390" s="300"/>
      <c r="P390" s="334"/>
      <c r="Q390" s="334"/>
      <c r="R390" s="334"/>
      <c r="S390" s="336"/>
      <c r="T390" s="336"/>
      <c r="U390" s="336"/>
      <c r="V390" s="336"/>
      <c r="W390" s="334"/>
      <c r="X390" s="334"/>
      <c r="Y390" s="347">
        <f>Y380*Y382</f>
        <v>0</v>
      </c>
      <c r="Z390" s="347">
        <f>Z380*Z382</f>
        <v>0</v>
      </c>
      <c r="AA390" s="347">
        <f t="shared" ref="AA390:AE390" si="1133">AA380*AA382</f>
        <v>0</v>
      </c>
      <c r="AB390" s="347">
        <f t="shared" si="1133"/>
        <v>0</v>
      </c>
      <c r="AC390" s="347">
        <f t="shared" si="1133"/>
        <v>0</v>
      </c>
      <c r="AD390" s="347">
        <f t="shared" si="1133"/>
        <v>0</v>
      </c>
      <c r="AE390" s="347">
        <f t="shared" si="1133"/>
        <v>0</v>
      </c>
      <c r="AF390" s="347">
        <f>AF380*AF382</f>
        <v>0</v>
      </c>
      <c r="AG390" s="347">
        <f t="shared" ref="AG390:AL390" si="1134">AG380*AG382</f>
        <v>0</v>
      </c>
      <c r="AH390" s="347">
        <f t="shared" si="1134"/>
        <v>0</v>
      </c>
      <c r="AI390" s="347">
        <f t="shared" si="1134"/>
        <v>0</v>
      </c>
      <c r="AJ390" s="347">
        <f t="shared" si="1134"/>
        <v>0</v>
      </c>
      <c r="AK390" s="347">
        <f t="shared" si="1134"/>
        <v>0</v>
      </c>
      <c r="AL390" s="347">
        <f t="shared" si="1134"/>
        <v>0</v>
      </c>
      <c r="AM390" s="407">
        <f>SUM(Y390:AL390)</f>
        <v>0</v>
      </c>
    </row>
    <row r="391" spans="2:39" ht="15.75">
      <c r="B391" s="349" t="s">
        <v>284</v>
      </c>
      <c r="C391" s="345"/>
      <c r="D391" s="350"/>
      <c r="E391" s="334"/>
      <c r="F391" s="334"/>
      <c r="G391" s="334"/>
      <c r="H391" s="334"/>
      <c r="I391" s="334"/>
      <c r="J391" s="334"/>
      <c r="K391" s="334"/>
      <c r="L391" s="334"/>
      <c r="M391" s="334"/>
      <c r="N391" s="334"/>
      <c r="O391" s="300"/>
      <c r="P391" s="334"/>
      <c r="Q391" s="334"/>
      <c r="R391" s="334"/>
      <c r="S391" s="350"/>
      <c r="T391" s="350"/>
      <c r="U391" s="350"/>
      <c r="V391" s="350"/>
      <c r="W391" s="334"/>
      <c r="X391" s="334"/>
      <c r="Y391" s="351"/>
      <c r="Z391" s="351"/>
      <c r="AA391" s="351"/>
      <c r="AB391" s="351"/>
      <c r="AC391" s="351"/>
      <c r="AD391" s="351"/>
      <c r="AE391" s="351"/>
      <c r="AF391" s="351"/>
      <c r="AG391" s="351"/>
      <c r="AH391" s="351"/>
      <c r="AI391" s="351"/>
      <c r="AJ391" s="351"/>
      <c r="AK391" s="351"/>
      <c r="AL391" s="351"/>
      <c r="AM391" s="407">
        <f>AM389-AM390</f>
        <v>0</v>
      </c>
    </row>
    <row r="392" spans="2:39">
      <c r="B392" s="324"/>
      <c r="C392" s="350"/>
      <c r="D392" s="350"/>
      <c r="E392" s="334"/>
      <c r="F392" s="334"/>
      <c r="G392" s="334"/>
      <c r="H392" s="334"/>
      <c r="I392" s="334"/>
      <c r="J392" s="334"/>
      <c r="K392" s="334"/>
      <c r="L392" s="334"/>
      <c r="M392" s="334"/>
      <c r="N392" s="334"/>
      <c r="O392" s="300"/>
      <c r="P392" s="334"/>
      <c r="Q392" s="334"/>
      <c r="R392" s="334"/>
      <c r="S392" s="350"/>
      <c r="T392" s="345"/>
      <c r="U392" s="350"/>
      <c r="V392" s="350"/>
      <c r="W392" s="334"/>
      <c r="X392" s="334"/>
      <c r="Y392" s="352"/>
      <c r="Z392" s="352"/>
      <c r="AA392" s="352"/>
      <c r="AB392" s="352"/>
      <c r="AC392" s="352"/>
      <c r="AD392" s="352"/>
      <c r="AE392" s="352"/>
      <c r="AF392" s="352"/>
      <c r="AG392" s="352"/>
      <c r="AH392" s="352"/>
      <c r="AI392" s="352"/>
      <c r="AJ392" s="352"/>
      <c r="AK392" s="352"/>
      <c r="AL392" s="352"/>
      <c r="AM392" s="348"/>
    </row>
    <row r="393" spans="2:39">
      <c r="B393" s="439" t="s">
        <v>285</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SUMPRODUCT(E221:E377,Y221:Y377)</f>
        <v>5490686</v>
      </c>
      <c r="Z393" s="291">
        <f>SUMPRODUCT(E221:E377,Z221:Z377)</f>
        <v>586124.27121451998</v>
      </c>
      <c r="AA393" s="291">
        <f t="shared" ref="AA393:AL393" si="1135">IF(AA219="kw",SUMPRODUCT($N$221:$N$377,$P$221:$P$377,AA221:AA377),SUMPRODUCT($E$221:$E$377,AA221:AA377))</f>
        <v>5075.1360000000004</v>
      </c>
      <c r="AB393" s="291">
        <f t="shared" si="1135"/>
        <v>2978.9759999999997</v>
      </c>
      <c r="AC393" s="291">
        <f t="shared" si="1135"/>
        <v>4914.6239999999998</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48"/>
    </row>
    <row r="394" spans="2:39">
      <c r="B394" s="439" t="s">
        <v>286</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SUMPRODUCT(F221:F377,Y221:Y377)</f>
        <v>5490686</v>
      </c>
      <c r="Z394" s="291">
        <f>SUMPRODUCT(F221:F377,Z221:Z377)</f>
        <v>586371.96921451995</v>
      </c>
      <c r="AA394" s="291">
        <f t="shared" ref="AA394:AL394" si="1136">IF(AA219="kw",SUMPRODUCT($N$221:$N$377,$Q$221:$Q$377,AA221:AA377),SUMPRODUCT($F$221:$F$377,AA221:AA377))</f>
        <v>5078.88</v>
      </c>
      <c r="AB394" s="291">
        <f t="shared" si="1136"/>
        <v>2981.58</v>
      </c>
      <c r="AC394" s="291">
        <f t="shared" si="1136"/>
        <v>4918.92</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39" t="s">
        <v>287</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SUMPRODUCT(G221:G377,Y221:Y377)</f>
        <v>5490686</v>
      </c>
      <c r="Z395" s="291">
        <f>SUMPRODUCT(G221:G377,Z221:Z377)</f>
        <v>586371.96921451995</v>
      </c>
      <c r="AA395" s="291">
        <f t="shared" ref="AA395:AL395" si="1137">IF(AA219="kw",SUMPRODUCT($N$221:$N$377,$R$221:$R$377,AA221:AA377),SUMPRODUCT($G$221:$G$377,AA221:AA377))</f>
        <v>5078.88</v>
      </c>
      <c r="AB395" s="291">
        <f t="shared" si="1137"/>
        <v>2981.58</v>
      </c>
      <c r="AC395" s="291">
        <f t="shared" si="1137"/>
        <v>4918.92</v>
      </c>
      <c r="AD395" s="291">
        <f t="shared" si="1137"/>
        <v>0</v>
      </c>
      <c r="AE395" s="291">
        <f t="shared" si="1137"/>
        <v>0</v>
      </c>
      <c r="AF395" s="291">
        <f t="shared" si="1137"/>
        <v>0</v>
      </c>
      <c r="AG395" s="291">
        <f t="shared" si="1137"/>
        <v>0</v>
      </c>
      <c r="AH395" s="291">
        <f t="shared" si="1137"/>
        <v>0</v>
      </c>
      <c r="AI395" s="291">
        <f t="shared" si="1137"/>
        <v>0</v>
      </c>
      <c r="AJ395" s="291">
        <f t="shared" si="1137"/>
        <v>0</v>
      </c>
      <c r="AK395" s="291">
        <f t="shared" si="1137"/>
        <v>0</v>
      </c>
      <c r="AL395" s="291">
        <f t="shared" si="1137"/>
        <v>0</v>
      </c>
      <c r="AM395" s="337"/>
    </row>
    <row r="396" spans="2:39">
      <c r="B396" s="440" t="s">
        <v>288</v>
      </c>
      <c r="C396" s="364"/>
      <c r="D396" s="384"/>
      <c r="E396" s="384"/>
      <c r="F396" s="384"/>
      <c r="G396" s="384"/>
      <c r="H396" s="384"/>
      <c r="I396" s="384"/>
      <c r="J396" s="384"/>
      <c r="K396" s="384"/>
      <c r="L396" s="384"/>
      <c r="M396" s="384"/>
      <c r="N396" s="384"/>
      <c r="O396" s="383"/>
      <c r="P396" s="384"/>
      <c r="Q396" s="384"/>
      <c r="R396" s="384"/>
      <c r="S396" s="364"/>
      <c r="T396" s="385"/>
      <c r="U396" s="385"/>
      <c r="V396" s="384"/>
      <c r="W396" s="384"/>
      <c r="X396" s="385"/>
      <c r="Y396" s="326">
        <f>SUMPRODUCT(H221:H377,Y221:Y377)</f>
        <v>5490686</v>
      </c>
      <c r="Z396" s="326">
        <f>SUMPRODUCT(H221:H377,Z221:Z377)</f>
        <v>586371.96921451995</v>
      </c>
      <c r="AA396" s="326">
        <f t="shared" ref="AA396:AL396" si="1138">IF(AA219="kw",SUMPRODUCT($N$221:$N$377,$S$221:$S$377,AA221:AA377),SUMPRODUCT($H$221:$H$377,AA221:AA377))</f>
        <v>5078.88</v>
      </c>
      <c r="AB396" s="326">
        <f t="shared" si="1138"/>
        <v>2981.58</v>
      </c>
      <c r="AC396" s="326">
        <f t="shared" si="1138"/>
        <v>4918.92</v>
      </c>
      <c r="AD396" s="326">
        <f t="shared" si="1138"/>
        <v>0</v>
      </c>
      <c r="AE396" s="326">
        <f t="shared" si="1138"/>
        <v>0</v>
      </c>
      <c r="AF396" s="326">
        <f t="shared" si="1138"/>
        <v>0</v>
      </c>
      <c r="AG396" s="326">
        <f t="shared" si="1138"/>
        <v>0</v>
      </c>
      <c r="AH396" s="326">
        <f t="shared" si="1138"/>
        <v>0</v>
      </c>
      <c r="AI396" s="326">
        <f t="shared" si="1138"/>
        <v>0</v>
      </c>
      <c r="AJ396" s="326">
        <f t="shared" si="1138"/>
        <v>0</v>
      </c>
      <c r="AK396" s="326">
        <f t="shared" si="1138"/>
        <v>0</v>
      </c>
      <c r="AL396" s="326">
        <f t="shared" si="1138"/>
        <v>0</v>
      </c>
      <c r="AM396" s="386"/>
    </row>
    <row r="397" spans="2:39" ht="21" customHeight="1">
      <c r="B397" s="368" t="s">
        <v>593</v>
      </c>
      <c r="C397" s="387"/>
      <c r="D397" s="388"/>
      <c r="E397" s="388"/>
      <c r="F397" s="388"/>
      <c r="G397" s="388"/>
      <c r="H397" s="388"/>
      <c r="I397" s="388"/>
      <c r="J397" s="388"/>
      <c r="K397" s="388"/>
      <c r="L397" s="388"/>
      <c r="M397" s="388"/>
      <c r="N397" s="388"/>
      <c r="O397" s="388"/>
      <c r="P397" s="388"/>
      <c r="Q397" s="388"/>
      <c r="R397" s="388"/>
      <c r="S397" s="371"/>
      <c r="T397" s="372"/>
      <c r="U397" s="388"/>
      <c r="V397" s="388"/>
      <c r="W397" s="388"/>
      <c r="X397" s="388"/>
      <c r="Y397" s="409"/>
      <c r="Z397" s="409"/>
      <c r="AA397" s="409"/>
      <c r="AB397" s="409"/>
      <c r="AC397" s="409"/>
      <c r="AD397" s="409"/>
      <c r="AE397" s="409"/>
      <c r="AF397" s="409"/>
      <c r="AG397" s="409"/>
      <c r="AH397" s="409"/>
      <c r="AI397" s="409"/>
      <c r="AJ397" s="409"/>
      <c r="AK397" s="409"/>
      <c r="AL397" s="409"/>
      <c r="AM397" s="389"/>
    </row>
    <row r="400" spans="2:39" ht="15.75">
      <c r="B400" s="280" t="s">
        <v>291</v>
      </c>
      <c r="C400" s="281"/>
      <c r="D400" s="590" t="s">
        <v>526</v>
      </c>
      <c r="E400" s="253"/>
      <c r="F400" s="592"/>
      <c r="G400" s="253"/>
      <c r="H400" s="253"/>
      <c r="I400" s="253"/>
      <c r="J400" s="253"/>
      <c r="K400" s="253"/>
      <c r="L400" s="253"/>
      <c r="M400" s="253"/>
      <c r="N400" s="253"/>
      <c r="O400" s="281"/>
      <c r="P400" s="253"/>
      <c r="Q400" s="253"/>
      <c r="R400" s="253"/>
      <c r="S400" s="253"/>
      <c r="T400" s="253"/>
      <c r="U400" s="253"/>
      <c r="V400" s="253"/>
      <c r="W400" s="253"/>
      <c r="X400" s="253"/>
      <c r="Y400" s="270"/>
      <c r="Z400" s="267"/>
      <c r="AA400" s="267"/>
      <c r="AB400" s="267"/>
      <c r="AC400" s="267"/>
      <c r="AD400" s="267"/>
      <c r="AE400" s="267"/>
      <c r="AF400" s="267"/>
      <c r="AG400" s="267"/>
      <c r="AH400" s="267"/>
      <c r="AI400" s="267"/>
      <c r="AJ400" s="267"/>
      <c r="AK400" s="267"/>
      <c r="AL400" s="267"/>
      <c r="AM400" s="282"/>
    </row>
    <row r="401" spans="1:39" ht="33.75" customHeight="1">
      <c r="B401" s="1114" t="s">
        <v>211</v>
      </c>
      <c r="C401" s="1116" t="s">
        <v>33</v>
      </c>
      <c r="D401" s="284" t="s">
        <v>422</v>
      </c>
      <c r="E401" s="1118" t="s">
        <v>209</v>
      </c>
      <c r="F401" s="1119"/>
      <c r="G401" s="1119"/>
      <c r="H401" s="1119"/>
      <c r="I401" s="1119"/>
      <c r="J401" s="1119"/>
      <c r="K401" s="1119"/>
      <c r="L401" s="1119"/>
      <c r="M401" s="1120"/>
      <c r="N401" s="1121" t="s">
        <v>213</v>
      </c>
      <c r="O401" s="284" t="s">
        <v>423</v>
      </c>
      <c r="P401" s="1118" t="s">
        <v>212</v>
      </c>
      <c r="Q401" s="1119"/>
      <c r="R401" s="1119"/>
      <c r="S401" s="1119"/>
      <c r="T401" s="1119"/>
      <c r="U401" s="1119"/>
      <c r="V401" s="1119"/>
      <c r="W401" s="1119"/>
      <c r="X401" s="1120"/>
      <c r="Y401" s="1111" t="s">
        <v>243</v>
      </c>
      <c r="Z401" s="1112"/>
      <c r="AA401" s="1112"/>
      <c r="AB401" s="1112"/>
      <c r="AC401" s="1112"/>
      <c r="AD401" s="1112"/>
      <c r="AE401" s="1112"/>
      <c r="AF401" s="1112"/>
      <c r="AG401" s="1112"/>
      <c r="AH401" s="1112"/>
      <c r="AI401" s="1112"/>
      <c r="AJ401" s="1112"/>
      <c r="AK401" s="1112"/>
      <c r="AL401" s="1112"/>
      <c r="AM401" s="1113"/>
    </row>
    <row r="402" spans="1:39" ht="61.5" customHeight="1">
      <c r="B402" s="1115"/>
      <c r="C402" s="1117"/>
      <c r="D402" s="285">
        <v>2017</v>
      </c>
      <c r="E402" s="285">
        <v>2018</v>
      </c>
      <c r="F402" s="285">
        <v>2019</v>
      </c>
      <c r="G402" s="285">
        <v>2020</v>
      </c>
      <c r="H402" s="285">
        <v>2021</v>
      </c>
      <c r="I402" s="285">
        <v>2022</v>
      </c>
      <c r="J402" s="285">
        <v>2023</v>
      </c>
      <c r="K402" s="285">
        <v>2024</v>
      </c>
      <c r="L402" s="285">
        <v>2025</v>
      </c>
      <c r="M402" s="285">
        <v>2026</v>
      </c>
      <c r="N402" s="1122"/>
      <c r="O402" s="285">
        <v>2017</v>
      </c>
      <c r="P402" s="285">
        <v>2018</v>
      </c>
      <c r="Q402" s="285">
        <v>2019</v>
      </c>
      <c r="R402" s="285">
        <v>2020</v>
      </c>
      <c r="S402" s="285">
        <v>2021</v>
      </c>
      <c r="T402" s="285">
        <v>2022</v>
      </c>
      <c r="U402" s="285">
        <v>2023</v>
      </c>
      <c r="V402" s="285">
        <v>2024</v>
      </c>
      <c r="W402" s="285">
        <v>2025</v>
      </c>
      <c r="X402" s="285">
        <v>2026</v>
      </c>
      <c r="Y402" s="285" t="str">
        <f>'1.  LRAMVA Summary'!D52</f>
        <v>Residential</v>
      </c>
      <c r="Z402" s="285" t="str">
        <f>'1.  LRAMVA Summary'!E52</f>
        <v>GS&lt;50 kW</v>
      </c>
      <c r="AA402" s="285" t="str">
        <f>'1.  LRAMVA Summary'!F52</f>
        <v>General Service 50 to 999 kW</v>
      </c>
      <c r="AB402" s="285" t="str">
        <f>'1.  LRAMVA Summary'!G52</f>
        <v>General Service 1,000 to 4,999 kW</v>
      </c>
      <c r="AC402" s="285" t="str">
        <f>'1.  LRAMVA Summary'!H52</f>
        <v>Large Use</v>
      </c>
      <c r="AD402" s="285" t="str">
        <f>'1.  LRAMVA Summary'!I52</f>
        <v>Unmetered Scattered Load</v>
      </c>
      <c r="AE402" s="285" t="str">
        <f>'1.  LRAMVA Summary'!J52</f>
        <v>Sentinel Lighting</v>
      </c>
      <c r="AF402" s="285" t="str">
        <f>'1.  LRAMVA Summary'!K52</f>
        <v>Street Lighting</v>
      </c>
      <c r="AG402" s="285" t="str">
        <f>'1.  LRAMVA Summary'!L52</f>
        <v/>
      </c>
      <c r="AH402" s="285" t="str">
        <f>'1.  LRAMVA Summary'!M52</f>
        <v/>
      </c>
      <c r="AI402" s="285" t="str">
        <f>'1.  LRAMVA Summary'!N52</f>
        <v/>
      </c>
      <c r="AJ402" s="285" t="str">
        <f>'1.  LRAMVA Summary'!O52</f>
        <v/>
      </c>
      <c r="AK402" s="285" t="str">
        <f>'1.  LRAMVA Summary'!P52</f>
        <v/>
      </c>
      <c r="AL402" s="285" t="str">
        <f>'1.  LRAMVA Summary'!Q52</f>
        <v/>
      </c>
      <c r="AM402" s="287" t="str">
        <f>'1.  LRAMVA Summary'!R52</f>
        <v>Total</v>
      </c>
    </row>
    <row r="403" spans="1:39" ht="15.75" customHeight="1">
      <c r="A403" s="532"/>
      <c r="B403" s="524" t="s">
        <v>504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t="str">
        <f>'1.  LRAMVA Summary'!D53</f>
        <v>kWh</v>
      </c>
      <c r="Z403" s="291" t="str">
        <f>'1.  LRAMVA Summary'!E53</f>
        <v>kWh</v>
      </c>
      <c r="AA403" s="291" t="str">
        <f>'1.  LRAMVA Summary'!F53</f>
        <v>kW</v>
      </c>
      <c r="AB403" s="291" t="str">
        <f>'1.  LRAMVA Summary'!G53</f>
        <v>kW</v>
      </c>
      <c r="AC403" s="291" t="str">
        <f>'1.  LRAMVA Summary'!H53</f>
        <v>kW</v>
      </c>
      <c r="AD403" s="291" t="str">
        <f>'1.  LRAMVA Summary'!I53</f>
        <v>kWh</v>
      </c>
      <c r="AE403" s="291" t="str">
        <f>'1.  LRAMVA Summary'!J53</f>
        <v>kW</v>
      </c>
      <c r="AF403" s="291" t="str">
        <f>'1.  LRAMVA Summary'!K53</f>
        <v>kW</v>
      </c>
      <c r="AG403" s="291">
        <f>'1.  LRAMVA Summary'!L53</f>
        <v>0</v>
      </c>
      <c r="AH403" s="291">
        <f>'1.  LRAMVA Summary'!M53</f>
        <v>0</v>
      </c>
      <c r="AI403" s="291">
        <f>'1.  LRAMVA Summary'!N53</f>
        <v>0</v>
      </c>
      <c r="AJ403" s="291">
        <f>'1.  LRAMVA Summary'!O53</f>
        <v>0</v>
      </c>
      <c r="AK403" s="291">
        <f>'1.  LRAMVA Summary'!P53</f>
        <v>0</v>
      </c>
      <c r="AL403" s="291">
        <f>'1.  LRAMVA Summary'!Q53</f>
        <v>0</v>
      </c>
      <c r="AM403" s="292"/>
    </row>
    <row r="404" spans="1:39" ht="15.75" outlineLevel="1">
      <c r="A404" s="532"/>
      <c r="B404" s="504" t="s">
        <v>497</v>
      </c>
      <c r="C404" s="289"/>
      <c r="D404" s="289"/>
      <c r="E404" s="289"/>
      <c r="F404" s="289"/>
      <c r="G404" s="289"/>
      <c r="H404" s="289"/>
      <c r="I404" s="289"/>
      <c r="J404" s="289"/>
      <c r="K404" s="289"/>
      <c r="L404" s="289"/>
      <c r="M404" s="289"/>
      <c r="N404" s="290"/>
      <c r="O404" s="289"/>
      <c r="P404" s="289"/>
      <c r="Q404" s="289"/>
      <c r="R404" s="289"/>
      <c r="S404" s="289"/>
      <c r="T404" s="289"/>
      <c r="U404" s="289"/>
      <c r="V404" s="289"/>
      <c r="W404" s="289"/>
      <c r="X404" s="289"/>
      <c r="Y404" s="291"/>
      <c r="Z404" s="291"/>
      <c r="AA404" s="291"/>
      <c r="AB404" s="291"/>
      <c r="AC404" s="291"/>
      <c r="AD404" s="291"/>
      <c r="AE404" s="291"/>
      <c r="AF404" s="291"/>
      <c r="AG404" s="291"/>
      <c r="AH404" s="291"/>
      <c r="AI404" s="291"/>
      <c r="AJ404" s="291"/>
      <c r="AK404" s="291"/>
      <c r="AL404" s="291"/>
      <c r="AM404" s="292"/>
    </row>
    <row r="405" spans="1:39" outlineLevel="1">
      <c r="A405" s="532">
        <v>1</v>
      </c>
      <c r="B405" s="428" t="s">
        <v>95</v>
      </c>
      <c r="C405" s="291" t="s">
        <v>25</v>
      </c>
      <c r="D405" s="295"/>
      <c r="E405" s="295"/>
      <c r="F405" s="295"/>
      <c r="G405" s="295"/>
      <c r="H405" s="295"/>
      <c r="I405" s="295"/>
      <c r="J405" s="295"/>
      <c r="K405" s="295"/>
      <c r="L405" s="295"/>
      <c r="M405" s="295"/>
      <c r="N405" s="291"/>
      <c r="O405" s="295"/>
      <c r="P405" s="295"/>
      <c r="Q405" s="295"/>
      <c r="R405" s="295"/>
      <c r="S405" s="295"/>
      <c r="T405" s="295"/>
      <c r="U405" s="295"/>
      <c r="V405" s="295"/>
      <c r="W405" s="295"/>
      <c r="X405" s="295"/>
      <c r="Y405" s="410"/>
      <c r="Z405" s="410"/>
      <c r="AA405" s="410"/>
      <c r="AB405" s="410"/>
      <c r="AC405" s="410"/>
      <c r="AD405" s="410"/>
      <c r="AE405" s="410"/>
      <c r="AF405" s="410"/>
      <c r="AG405" s="410"/>
      <c r="AH405" s="410"/>
      <c r="AI405" s="410"/>
      <c r="AJ405" s="410"/>
      <c r="AK405" s="410"/>
      <c r="AL405" s="410"/>
      <c r="AM405" s="296">
        <f>SUM(Y405:AL405)</f>
        <v>0</v>
      </c>
    </row>
    <row r="406" spans="1:39" outlineLevel="1">
      <c r="A406" s="532"/>
      <c r="B406" s="431" t="s">
        <v>308</v>
      </c>
      <c r="C406" s="291" t="s">
        <v>163</v>
      </c>
      <c r="D406" s="295"/>
      <c r="E406" s="295"/>
      <c r="F406" s="295"/>
      <c r="G406" s="295"/>
      <c r="H406" s="295"/>
      <c r="I406" s="295"/>
      <c r="J406" s="295"/>
      <c r="K406" s="295"/>
      <c r="L406" s="295"/>
      <c r="M406" s="295"/>
      <c r="N406" s="468"/>
      <c r="O406" s="295"/>
      <c r="P406" s="295"/>
      <c r="Q406" s="295"/>
      <c r="R406" s="295"/>
      <c r="S406" s="295"/>
      <c r="T406" s="295"/>
      <c r="U406" s="295"/>
      <c r="V406" s="295"/>
      <c r="W406" s="295"/>
      <c r="X406" s="295"/>
      <c r="Y406" s="411">
        <f>Y405</f>
        <v>0</v>
      </c>
      <c r="Z406" s="411">
        <f t="shared" ref="Z406" si="1139">Z405</f>
        <v>0</v>
      </c>
      <c r="AA406" s="411">
        <f t="shared" ref="AA406" si="1140">AA405</f>
        <v>0</v>
      </c>
      <c r="AB406" s="411">
        <f t="shared" ref="AB406" si="1141">AB405</f>
        <v>0</v>
      </c>
      <c r="AC406" s="411">
        <f t="shared" ref="AC406" si="1142">AC405</f>
        <v>0</v>
      </c>
      <c r="AD406" s="411">
        <f t="shared" ref="AD406" si="1143">AD405</f>
        <v>0</v>
      </c>
      <c r="AE406" s="411">
        <f t="shared" ref="AE406" si="1144">AE405</f>
        <v>0</v>
      </c>
      <c r="AF406" s="411">
        <f t="shared" ref="AF406" si="1145">AF405</f>
        <v>0</v>
      </c>
      <c r="AG406" s="411">
        <f t="shared" ref="AG406" si="1146">AG405</f>
        <v>0</v>
      </c>
      <c r="AH406" s="411">
        <f t="shared" ref="AH406" si="1147">AH405</f>
        <v>0</v>
      </c>
      <c r="AI406" s="411">
        <f t="shared" ref="AI406" si="1148">AI405</f>
        <v>0</v>
      </c>
      <c r="AJ406" s="411">
        <f t="shared" ref="AJ406" si="1149">AJ405</f>
        <v>0</v>
      </c>
      <c r="AK406" s="411">
        <f t="shared" ref="AK406" si="1150">AK405</f>
        <v>0</v>
      </c>
      <c r="AL406" s="411">
        <f t="shared" ref="AL406" si="1151">AL405</f>
        <v>0</v>
      </c>
      <c r="AM406" s="297"/>
    </row>
    <row r="407" spans="1:39" ht="15.75" outlineLevel="1">
      <c r="A407" s="532"/>
      <c r="B407" s="525"/>
      <c r="C407" s="299"/>
      <c r="D407" s="299"/>
      <c r="E407" s="299"/>
      <c r="F407" s="299"/>
      <c r="G407" s="299"/>
      <c r="H407" s="299"/>
      <c r="I407" s="299"/>
      <c r="J407" s="299"/>
      <c r="K407" s="299"/>
      <c r="L407" s="299"/>
      <c r="M407" s="299"/>
      <c r="N407" s="300"/>
      <c r="O407" s="299"/>
      <c r="P407" s="299"/>
      <c r="Q407" s="299"/>
      <c r="R407" s="299"/>
      <c r="S407" s="299"/>
      <c r="T407" s="299"/>
      <c r="U407" s="299"/>
      <c r="V407" s="299"/>
      <c r="W407" s="299"/>
      <c r="X407" s="299"/>
      <c r="Y407" s="412"/>
      <c r="Z407" s="413"/>
      <c r="AA407" s="413"/>
      <c r="AB407" s="413"/>
      <c r="AC407" s="413"/>
      <c r="AD407" s="413"/>
      <c r="AE407" s="413"/>
      <c r="AF407" s="413"/>
      <c r="AG407" s="413"/>
      <c r="AH407" s="413"/>
      <c r="AI407" s="413"/>
      <c r="AJ407" s="413"/>
      <c r="AK407" s="413"/>
      <c r="AL407" s="413"/>
      <c r="AM407" s="302"/>
    </row>
    <row r="408" spans="1:39" outlineLevel="1">
      <c r="A408" s="532">
        <v>2</v>
      </c>
      <c r="B408" s="428" t="s">
        <v>96</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39" outlineLevel="1">
      <c r="A409" s="532"/>
      <c r="B409" s="431" t="s">
        <v>308</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 t="shared" ref="Z409" si="1152">Z408</f>
        <v>0</v>
      </c>
      <c r="AA409" s="411">
        <f t="shared" ref="AA409" si="1153">AA408</f>
        <v>0</v>
      </c>
      <c r="AB409" s="411">
        <f t="shared" ref="AB409" si="1154">AB408</f>
        <v>0</v>
      </c>
      <c r="AC409" s="411">
        <f t="shared" ref="AC409" si="1155">AC408</f>
        <v>0</v>
      </c>
      <c r="AD409" s="411">
        <f t="shared" ref="AD409" si="1156">AD408</f>
        <v>0</v>
      </c>
      <c r="AE409" s="411">
        <f t="shared" ref="AE409" si="1157">AE408</f>
        <v>0</v>
      </c>
      <c r="AF409" s="411">
        <f t="shared" ref="AF409" si="1158">AF408</f>
        <v>0</v>
      </c>
      <c r="AG409" s="411">
        <f t="shared" ref="AG409" si="1159">AG408</f>
        <v>0</v>
      </c>
      <c r="AH409" s="411">
        <f t="shared" ref="AH409" si="1160">AH408</f>
        <v>0</v>
      </c>
      <c r="AI409" s="411">
        <f t="shared" ref="AI409" si="1161">AI408</f>
        <v>0</v>
      </c>
      <c r="AJ409" s="411">
        <f t="shared" ref="AJ409" si="1162">AJ408</f>
        <v>0</v>
      </c>
      <c r="AK409" s="411">
        <f t="shared" ref="AK409" si="1163">AK408</f>
        <v>0</v>
      </c>
      <c r="AL409" s="411">
        <f t="shared" ref="AL409" si="1164">AL408</f>
        <v>0</v>
      </c>
      <c r="AM409" s="297"/>
    </row>
    <row r="410" spans="1:39" ht="15.75" outlineLevel="1">
      <c r="A410" s="532"/>
      <c r="B410" s="525"/>
      <c r="C410" s="299"/>
      <c r="D410" s="304"/>
      <c r="E410" s="304"/>
      <c r="F410" s="304"/>
      <c r="G410" s="304"/>
      <c r="H410" s="304"/>
      <c r="I410" s="304"/>
      <c r="J410" s="304"/>
      <c r="K410" s="304"/>
      <c r="L410" s="304"/>
      <c r="M410" s="304"/>
      <c r="N410" s="300"/>
      <c r="O410" s="304"/>
      <c r="P410" s="304"/>
      <c r="Q410" s="304"/>
      <c r="R410" s="304"/>
      <c r="S410" s="304"/>
      <c r="T410" s="304"/>
      <c r="U410" s="304"/>
      <c r="V410" s="304"/>
      <c r="W410" s="304"/>
      <c r="X410" s="304"/>
      <c r="Y410" s="412"/>
      <c r="Z410" s="413"/>
      <c r="AA410" s="413"/>
      <c r="AB410" s="413"/>
      <c r="AC410" s="413"/>
      <c r="AD410" s="413"/>
      <c r="AE410" s="413"/>
      <c r="AF410" s="413"/>
      <c r="AG410" s="413"/>
      <c r="AH410" s="413"/>
      <c r="AI410" s="413"/>
      <c r="AJ410" s="413"/>
      <c r="AK410" s="413"/>
      <c r="AL410" s="413"/>
      <c r="AM410" s="302"/>
    </row>
    <row r="411" spans="1:39" outlineLevel="1">
      <c r="A411" s="532">
        <v>3</v>
      </c>
      <c r="B411" s="428" t="s">
        <v>97</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outlineLevel="1">
      <c r="A412" s="532"/>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 t="shared" ref="Z412" si="1165">Z411</f>
        <v>0</v>
      </c>
      <c r="AA412" s="411">
        <f t="shared" ref="AA412" si="1166">AA411</f>
        <v>0</v>
      </c>
      <c r="AB412" s="411">
        <f t="shared" ref="AB412" si="1167">AB411</f>
        <v>0</v>
      </c>
      <c r="AC412" s="411">
        <f t="shared" ref="AC412" si="1168">AC411</f>
        <v>0</v>
      </c>
      <c r="AD412" s="411">
        <f t="shared" ref="AD412" si="1169">AD411</f>
        <v>0</v>
      </c>
      <c r="AE412" s="411">
        <f t="shared" ref="AE412" si="1170">AE411</f>
        <v>0</v>
      </c>
      <c r="AF412" s="411">
        <f t="shared" ref="AF412" si="1171">AF411</f>
        <v>0</v>
      </c>
      <c r="AG412" s="411">
        <f t="shared" ref="AG412" si="1172">AG411</f>
        <v>0</v>
      </c>
      <c r="AH412" s="411">
        <f t="shared" ref="AH412" si="1173">AH411</f>
        <v>0</v>
      </c>
      <c r="AI412" s="411">
        <f t="shared" ref="AI412" si="1174">AI411</f>
        <v>0</v>
      </c>
      <c r="AJ412" s="411">
        <f t="shared" ref="AJ412" si="1175">AJ411</f>
        <v>0</v>
      </c>
      <c r="AK412" s="411">
        <f t="shared" ref="AK412" si="1176">AK411</f>
        <v>0</v>
      </c>
      <c r="AL412" s="411">
        <f t="shared" ref="AL412" si="1177">AL411</f>
        <v>0</v>
      </c>
      <c r="AM412" s="297"/>
    </row>
    <row r="413" spans="1:39" outlineLevel="1">
      <c r="A413" s="532"/>
      <c r="B413" s="431"/>
      <c r="C413" s="305"/>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12"/>
      <c r="AA413" s="412"/>
      <c r="AB413" s="412"/>
      <c r="AC413" s="412"/>
      <c r="AD413" s="412"/>
      <c r="AE413" s="412"/>
      <c r="AF413" s="412"/>
      <c r="AG413" s="412"/>
      <c r="AH413" s="412"/>
      <c r="AI413" s="412"/>
      <c r="AJ413" s="412"/>
      <c r="AK413" s="412"/>
      <c r="AL413" s="412"/>
      <c r="AM413" s="306"/>
    </row>
    <row r="414" spans="1:39" outlineLevel="1">
      <c r="A414" s="532">
        <v>4</v>
      </c>
      <c r="B414" s="520" t="s">
        <v>683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outlineLevel="1">
      <c r="A415" s="532"/>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 t="shared" ref="Z415" si="1178">Z414</f>
        <v>0</v>
      </c>
      <c r="AA415" s="411">
        <f t="shared" ref="AA415" si="1179">AA414</f>
        <v>0</v>
      </c>
      <c r="AB415" s="411">
        <f t="shared" ref="AB415" si="1180">AB414</f>
        <v>0</v>
      </c>
      <c r="AC415" s="411">
        <f t="shared" ref="AC415" si="1181">AC414</f>
        <v>0</v>
      </c>
      <c r="AD415" s="411">
        <f t="shared" ref="AD415" si="1182">AD414</f>
        <v>0</v>
      </c>
      <c r="AE415" s="411">
        <f t="shared" ref="AE415" si="1183">AE414</f>
        <v>0</v>
      </c>
      <c r="AF415" s="411">
        <f t="shared" ref="AF415" si="1184">AF414</f>
        <v>0</v>
      </c>
      <c r="AG415" s="411">
        <f t="shared" ref="AG415" si="1185">AG414</f>
        <v>0</v>
      </c>
      <c r="AH415" s="411">
        <f t="shared" ref="AH415" si="1186">AH414</f>
        <v>0</v>
      </c>
      <c r="AI415" s="411">
        <f t="shared" ref="AI415" si="1187">AI414</f>
        <v>0</v>
      </c>
      <c r="AJ415" s="411">
        <f t="shared" ref="AJ415" si="1188">AJ414</f>
        <v>0</v>
      </c>
      <c r="AK415" s="411">
        <f t="shared" ref="AK415" si="1189">AK414</f>
        <v>0</v>
      </c>
      <c r="AL415" s="411">
        <f t="shared" ref="AL415" si="1190">AL414</f>
        <v>0</v>
      </c>
      <c r="AM415" s="297"/>
    </row>
    <row r="416" spans="1:39" outlineLevel="1">
      <c r="A416" s="532"/>
      <c r="B416" s="431"/>
      <c r="C416" s="305"/>
      <c r="D416" s="304"/>
      <c r="E416" s="304"/>
      <c r="F416" s="304"/>
      <c r="G416" s="304"/>
      <c r="H416" s="304"/>
      <c r="I416" s="304"/>
      <c r="J416" s="304"/>
      <c r="K416" s="304"/>
      <c r="L416" s="304"/>
      <c r="M416" s="304"/>
      <c r="N416" s="291"/>
      <c r="O416" s="304"/>
      <c r="P416" s="304"/>
      <c r="Q416" s="304"/>
      <c r="R416" s="304"/>
      <c r="S416" s="304"/>
      <c r="T416" s="304"/>
      <c r="U416" s="304"/>
      <c r="V416" s="304"/>
      <c r="W416" s="304"/>
      <c r="X416" s="304"/>
      <c r="Y416" s="412"/>
      <c r="Z416" s="412"/>
      <c r="AA416" s="412"/>
      <c r="AB416" s="412"/>
      <c r="AC416" s="412"/>
      <c r="AD416" s="412"/>
      <c r="AE416" s="412"/>
      <c r="AF416" s="412"/>
      <c r="AG416" s="412"/>
      <c r="AH416" s="412"/>
      <c r="AI416" s="412"/>
      <c r="AJ416" s="412"/>
      <c r="AK416" s="412"/>
      <c r="AL416" s="412"/>
      <c r="AM416" s="306"/>
    </row>
    <row r="417" spans="1:39" ht="30" outlineLevel="1">
      <c r="A417" s="532">
        <v>5</v>
      </c>
      <c r="B417" s="428" t="s">
        <v>98</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outlineLevel="1">
      <c r="A418" s="532"/>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 t="shared" ref="Z418" si="1191">Z417</f>
        <v>0</v>
      </c>
      <c r="AA418" s="411">
        <f t="shared" ref="AA418" si="1192">AA417</f>
        <v>0</v>
      </c>
      <c r="AB418" s="411">
        <f t="shared" ref="AB418" si="1193">AB417</f>
        <v>0</v>
      </c>
      <c r="AC418" s="411">
        <f t="shared" ref="AC418" si="1194">AC417</f>
        <v>0</v>
      </c>
      <c r="AD418" s="411">
        <f t="shared" ref="AD418" si="1195">AD417</f>
        <v>0</v>
      </c>
      <c r="AE418" s="411">
        <f t="shared" ref="AE418" si="1196">AE417</f>
        <v>0</v>
      </c>
      <c r="AF418" s="411">
        <f t="shared" ref="AF418" si="1197">AF417</f>
        <v>0</v>
      </c>
      <c r="AG418" s="411">
        <f t="shared" ref="AG418" si="1198">AG417</f>
        <v>0</v>
      </c>
      <c r="AH418" s="411">
        <f t="shared" ref="AH418" si="1199">AH417</f>
        <v>0</v>
      </c>
      <c r="AI418" s="411">
        <f t="shared" ref="AI418" si="1200">AI417</f>
        <v>0</v>
      </c>
      <c r="AJ418" s="411">
        <f t="shared" ref="AJ418" si="1201">AJ417</f>
        <v>0</v>
      </c>
      <c r="AK418" s="411">
        <f t="shared" ref="AK418" si="1202">AK417</f>
        <v>0</v>
      </c>
      <c r="AL418" s="411">
        <f t="shared" ref="AL418" si="1203">AL417</f>
        <v>0</v>
      </c>
      <c r="AM418" s="297"/>
    </row>
    <row r="419" spans="1:39" outlineLevel="1">
      <c r="A419" s="532"/>
      <c r="B419" s="431"/>
      <c r="C419" s="291"/>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22"/>
      <c r="Z419" s="423"/>
      <c r="AA419" s="423"/>
      <c r="AB419" s="423"/>
      <c r="AC419" s="423"/>
      <c r="AD419" s="423"/>
      <c r="AE419" s="423"/>
      <c r="AF419" s="423"/>
      <c r="AG419" s="423"/>
      <c r="AH419" s="423"/>
      <c r="AI419" s="423"/>
      <c r="AJ419" s="423"/>
      <c r="AK419" s="423"/>
      <c r="AL419" s="423"/>
      <c r="AM419" s="297"/>
    </row>
    <row r="420" spans="1:39" ht="15.75" outlineLevel="1">
      <c r="A420" s="532"/>
      <c r="B420" s="514" t="s">
        <v>498</v>
      </c>
      <c r="C420" s="289"/>
      <c r="D420" s="289"/>
      <c r="E420" s="289"/>
      <c r="F420" s="289"/>
      <c r="G420" s="289"/>
      <c r="H420" s="289"/>
      <c r="I420" s="289"/>
      <c r="J420" s="289"/>
      <c r="K420" s="289"/>
      <c r="L420" s="289"/>
      <c r="M420" s="289"/>
      <c r="N420" s="290"/>
      <c r="O420" s="289"/>
      <c r="P420" s="289"/>
      <c r="Q420" s="289"/>
      <c r="R420" s="289"/>
      <c r="S420" s="289"/>
      <c r="T420" s="289"/>
      <c r="U420" s="289"/>
      <c r="V420" s="289"/>
      <c r="W420" s="289"/>
      <c r="X420" s="289"/>
      <c r="Y420" s="414"/>
      <c r="Z420" s="414"/>
      <c r="AA420" s="414"/>
      <c r="AB420" s="414"/>
      <c r="AC420" s="414"/>
      <c r="AD420" s="414"/>
      <c r="AE420" s="414"/>
      <c r="AF420" s="414"/>
      <c r="AG420" s="414"/>
      <c r="AH420" s="414"/>
      <c r="AI420" s="414"/>
      <c r="AJ420" s="414"/>
      <c r="AK420" s="414"/>
      <c r="AL420" s="414"/>
      <c r="AM420" s="292"/>
    </row>
    <row r="421" spans="1:39" outlineLevel="1">
      <c r="A421" s="532">
        <v>6</v>
      </c>
      <c r="B421" s="428" t="s">
        <v>99</v>
      </c>
      <c r="C421" s="291" t="s">
        <v>25</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5"/>
      <c r="Z421" s="410"/>
      <c r="AA421" s="410"/>
      <c r="AB421" s="410"/>
      <c r="AC421" s="410"/>
      <c r="AD421" s="410"/>
      <c r="AE421" s="410"/>
      <c r="AF421" s="415"/>
      <c r="AG421" s="415"/>
      <c r="AH421" s="415"/>
      <c r="AI421" s="415"/>
      <c r="AJ421" s="415"/>
      <c r="AK421" s="415"/>
      <c r="AL421" s="415"/>
      <c r="AM421" s="296">
        <f>SUM(Y421:AL421)</f>
        <v>0</v>
      </c>
    </row>
    <row r="422" spans="1:39" outlineLevel="1">
      <c r="A422" s="532"/>
      <c r="B422" s="431" t="s">
        <v>308</v>
      </c>
      <c r="C422" s="291" t="s">
        <v>163</v>
      </c>
      <c r="D422" s="295"/>
      <c r="E422" s="295"/>
      <c r="F422" s="295"/>
      <c r="G422" s="295"/>
      <c r="H422" s="295"/>
      <c r="I422" s="295"/>
      <c r="J422" s="295"/>
      <c r="K422" s="295"/>
      <c r="L422" s="295"/>
      <c r="M422" s="295"/>
      <c r="N422" s="295">
        <f>N421</f>
        <v>12</v>
      </c>
      <c r="O422" s="295"/>
      <c r="P422" s="295"/>
      <c r="Q422" s="295"/>
      <c r="R422" s="295"/>
      <c r="S422" s="295"/>
      <c r="T422" s="295"/>
      <c r="U422" s="295"/>
      <c r="V422" s="295"/>
      <c r="W422" s="295"/>
      <c r="X422" s="295"/>
      <c r="Y422" s="411">
        <f>Y421</f>
        <v>0</v>
      </c>
      <c r="Z422" s="411">
        <f t="shared" ref="Z422" si="1204">Z421</f>
        <v>0</v>
      </c>
      <c r="AA422" s="411">
        <f t="shared" ref="AA422" si="1205">AA421</f>
        <v>0</v>
      </c>
      <c r="AB422" s="411">
        <f t="shared" ref="AB422" si="1206">AB421</f>
        <v>0</v>
      </c>
      <c r="AC422" s="411">
        <f t="shared" ref="AC422" si="1207">AC421</f>
        <v>0</v>
      </c>
      <c r="AD422" s="411">
        <f t="shared" ref="AD422" si="1208">AD421</f>
        <v>0</v>
      </c>
      <c r="AE422" s="411">
        <f t="shared" ref="AE422" si="1209">AE421</f>
        <v>0</v>
      </c>
      <c r="AF422" s="411">
        <f t="shared" ref="AF422" si="1210">AF421</f>
        <v>0</v>
      </c>
      <c r="AG422" s="411">
        <f t="shared" ref="AG422" si="1211">AG421</f>
        <v>0</v>
      </c>
      <c r="AH422" s="411">
        <f t="shared" ref="AH422" si="1212">AH421</f>
        <v>0</v>
      </c>
      <c r="AI422" s="411">
        <f t="shared" ref="AI422" si="1213">AI421</f>
        <v>0</v>
      </c>
      <c r="AJ422" s="411">
        <f t="shared" ref="AJ422" si="1214">AJ421</f>
        <v>0</v>
      </c>
      <c r="AK422" s="411">
        <f t="shared" ref="AK422" si="1215">AK421</f>
        <v>0</v>
      </c>
      <c r="AL422" s="411">
        <f t="shared" ref="AL422" si="1216">AL421</f>
        <v>0</v>
      </c>
      <c r="AM422" s="311"/>
    </row>
    <row r="423" spans="1:39" outlineLevel="1">
      <c r="A423" s="532"/>
      <c r="B423" s="526"/>
      <c r="C423" s="312"/>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6"/>
      <c r="Z423" s="416"/>
      <c r="AA423" s="416"/>
      <c r="AB423" s="416"/>
      <c r="AC423" s="416"/>
      <c r="AD423" s="416"/>
      <c r="AE423" s="416"/>
      <c r="AF423" s="416"/>
      <c r="AG423" s="416"/>
      <c r="AH423" s="416"/>
      <c r="AI423" s="416"/>
      <c r="AJ423" s="416"/>
      <c r="AK423" s="416"/>
      <c r="AL423" s="416"/>
      <c r="AM423" s="313"/>
    </row>
    <row r="424" spans="1:39" ht="30" outlineLevel="1">
      <c r="A424" s="532">
        <v>7</v>
      </c>
      <c r="B424" s="428" t="s">
        <v>100</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5"/>
      <c r="Z424" s="410"/>
      <c r="AA424" s="410"/>
      <c r="AB424" s="410"/>
      <c r="AC424" s="410"/>
      <c r="AD424" s="410"/>
      <c r="AE424" s="410"/>
      <c r="AF424" s="415"/>
      <c r="AG424" s="415"/>
      <c r="AH424" s="415"/>
      <c r="AI424" s="415"/>
      <c r="AJ424" s="415"/>
      <c r="AK424" s="415"/>
      <c r="AL424" s="415"/>
      <c r="AM424" s="296">
        <f>SUM(Y424:AL424)</f>
        <v>0</v>
      </c>
    </row>
    <row r="425" spans="1:39" outlineLevel="1">
      <c r="A425" s="532"/>
      <c r="B425" s="431" t="s">
        <v>308</v>
      </c>
      <c r="C425" s="291" t="s">
        <v>163</v>
      </c>
      <c r="D425" s="295"/>
      <c r="E425" s="295"/>
      <c r="F425" s="295"/>
      <c r="G425" s="295"/>
      <c r="H425" s="295"/>
      <c r="I425" s="295"/>
      <c r="J425" s="295"/>
      <c r="K425" s="295"/>
      <c r="L425" s="295"/>
      <c r="M425" s="295"/>
      <c r="N425" s="295">
        <f>N424</f>
        <v>12</v>
      </c>
      <c r="O425" s="295"/>
      <c r="P425" s="295"/>
      <c r="Q425" s="295"/>
      <c r="R425" s="295"/>
      <c r="S425" s="295"/>
      <c r="T425" s="295"/>
      <c r="U425" s="295"/>
      <c r="V425" s="295"/>
      <c r="W425" s="295"/>
      <c r="X425" s="295"/>
      <c r="Y425" s="411">
        <f>Y424</f>
        <v>0</v>
      </c>
      <c r="Z425" s="411">
        <f t="shared" ref="Z425" si="1217">Z424</f>
        <v>0</v>
      </c>
      <c r="AA425" s="411">
        <f t="shared" ref="AA425" si="1218">AA424</f>
        <v>0</v>
      </c>
      <c r="AB425" s="411">
        <f t="shared" ref="AB425" si="1219">AB424</f>
        <v>0</v>
      </c>
      <c r="AC425" s="411">
        <f t="shared" ref="AC425" si="1220">AC424</f>
        <v>0</v>
      </c>
      <c r="AD425" s="411">
        <f t="shared" ref="AD425" si="1221">AD424</f>
        <v>0</v>
      </c>
      <c r="AE425" s="411">
        <f t="shared" ref="AE425" si="1222">AE424</f>
        <v>0</v>
      </c>
      <c r="AF425" s="411">
        <f t="shared" ref="AF425" si="1223">AF424</f>
        <v>0</v>
      </c>
      <c r="AG425" s="411">
        <f t="shared" ref="AG425" si="1224">AG424</f>
        <v>0</v>
      </c>
      <c r="AH425" s="411">
        <f t="shared" ref="AH425" si="1225">AH424</f>
        <v>0</v>
      </c>
      <c r="AI425" s="411">
        <f t="shared" ref="AI425" si="1226">AI424</f>
        <v>0</v>
      </c>
      <c r="AJ425" s="411">
        <f t="shared" ref="AJ425" si="1227">AJ424</f>
        <v>0</v>
      </c>
      <c r="AK425" s="411">
        <f t="shared" ref="AK425" si="1228">AK424</f>
        <v>0</v>
      </c>
      <c r="AL425" s="411">
        <f t="shared" ref="AL425" si="1229">AL424</f>
        <v>0</v>
      </c>
      <c r="AM425" s="311"/>
    </row>
    <row r="426" spans="1:39" outlineLevel="1">
      <c r="A426" s="532"/>
      <c r="B426" s="527"/>
      <c r="C426" s="312"/>
      <c r="D426" s="291"/>
      <c r="E426" s="291"/>
      <c r="F426" s="291"/>
      <c r="G426" s="291"/>
      <c r="H426" s="291"/>
      <c r="I426" s="291"/>
      <c r="J426" s="291"/>
      <c r="K426" s="291"/>
      <c r="L426" s="291"/>
      <c r="M426" s="291"/>
      <c r="N426" s="291"/>
      <c r="O426" s="291"/>
      <c r="P426" s="291"/>
      <c r="Q426" s="291"/>
      <c r="R426" s="291"/>
      <c r="S426" s="291"/>
      <c r="T426" s="291"/>
      <c r="U426" s="291"/>
      <c r="V426" s="291"/>
      <c r="W426" s="291"/>
      <c r="X426" s="291"/>
      <c r="Y426" s="416"/>
      <c r="Z426" s="417"/>
      <c r="AA426" s="416"/>
      <c r="AB426" s="416"/>
      <c r="AC426" s="416"/>
      <c r="AD426" s="416"/>
      <c r="AE426" s="416"/>
      <c r="AF426" s="416"/>
      <c r="AG426" s="416"/>
      <c r="AH426" s="416"/>
      <c r="AI426" s="416"/>
      <c r="AJ426" s="416"/>
      <c r="AK426" s="416"/>
      <c r="AL426" s="416"/>
      <c r="AM426" s="313"/>
    </row>
    <row r="427" spans="1:39" ht="30" outlineLevel="1">
      <c r="A427" s="532">
        <v>8</v>
      </c>
      <c r="B427" s="428" t="s">
        <v>101</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outlineLevel="1">
      <c r="A428" s="532"/>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Y427</f>
        <v>0</v>
      </c>
      <c r="Z428" s="411">
        <f t="shared" ref="Z428" si="1230">Z427</f>
        <v>0</v>
      </c>
      <c r="AA428" s="411">
        <f t="shared" ref="AA428" si="1231">AA427</f>
        <v>0</v>
      </c>
      <c r="AB428" s="411">
        <f t="shared" ref="AB428" si="1232">AB427</f>
        <v>0</v>
      </c>
      <c r="AC428" s="411">
        <f t="shared" ref="AC428" si="1233">AC427</f>
        <v>0</v>
      </c>
      <c r="AD428" s="411">
        <f t="shared" ref="AD428" si="1234">AD427</f>
        <v>0</v>
      </c>
      <c r="AE428" s="411">
        <f t="shared" ref="AE428" si="1235">AE427</f>
        <v>0</v>
      </c>
      <c r="AF428" s="411">
        <f t="shared" ref="AF428" si="1236">AF427</f>
        <v>0</v>
      </c>
      <c r="AG428" s="411">
        <f t="shared" ref="AG428" si="1237">AG427</f>
        <v>0</v>
      </c>
      <c r="AH428" s="411">
        <f t="shared" ref="AH428" si="1238">AH427</f>
        <v>0</v>
      </c>
      <c r="AI428" s="411">
        <f t="shared" ref="AI428" si="1239">AI427</f>
        <v>0</v>
      </c>
      <c r="AJ428" s="411">
        <f t="shared" ref="AJ428" si="1240">AJ427</f>
        <v>0</v>
      </c>
      <c r="AK428" s="411">
        <f t="shared" ref="AK428" si="1241">AK427</f>
        <v>0</v>
      </c>
      <c r="AL428" s="411">
        <f t="shared" ref="AL428" si="1242">AL427</f>
        <v>0</v>
      </c>
      <c r="AM428" s="311"/>
    </row>
    <row r="429" spans="1:39" outlineLevel="1">
      <c r="A429" s="532"/>
      <c r="B429" s="527"/>
      <c r="C429" s="312"/>
      <c r="D429" s="316"/>
      <c r="E429" s="316"/>
      <c r="F429" s="316"/>
      <c r="G429" s="316"/>
      <c r="H429" s="316"/>
      <c r="I429" s="316"/>
      <c r="J429" s="316"/>
      <c r="K429" s="316"/>
      <c r="L429" s="316"/>
      <c r="M429" s="316"/>
      <c r="N429" s="291"/>
      <c r="O429" s="316"/>
      <c r="P429" s="316"/>
      <c r="Q429" s="316"/>
      <c r="R429" s="316"/>
      <c r="S429" s="316"/>
      <c r="T429" s="316"/>
      <c r="U429" s="316"/>
      <c r="V429" s="316"/>
      <c r="W429" s="316"/>
      <c r="X429" s="316"/>
      <c r="Y429" s="416"/>
      <c r="Z429" s="417"/>
      <c r="AA429" s="416"/>
      <c r="AB429" s="416"/>
      <c r="AC429" s="416"/>
      <c r="AD429" s="416"/>
      <c r="AE429" s="416"/>
      <c r="AF429" s="416"/>
      <c r="AG429" s="416"/>
      <c r="AH429" s="416"/>
      <c r="AI429" s="416"/>
      <c r="AJ429" s="416"/>
      <c r="AK429" s="416"/>
      <c r="AL429" s="416"/>
      <c r="AM429" s="313"/>
    </row>
    <row r="430" spans="1:39" ht="30" outlineLevel="1">
      <c r="A430" s="532">
        <v>9</v>
      </c>
      <c r="B430" s="428" t="s">
        <v>102</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outlineLevel="1">
      <c r="A431" s="532"/>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Y430</f>
        <v>0</v>
      </c>
      <c r="Z431" s="411">
        <f t="shared" ref="Z431" si="1243">Z430</f>
        <v>0</v>
      </c>
      <c r="AA431" s="411">
        <f t="shared" ref="AA431" si="1244">AA430</f>
        <v>0</v>
      </c>
      <c r="AB431" s="411">
        <f t="shared" ref="AB431" si="1245">AB430</f>
        <v>0</v>
      </c>
      <c r="AC431" s="411">
        <f t="shared" ref="AC431" si="1246">AC430</f>
        <v>0</v>
      </c>
      <c r="AD431" s="411">
        <f t="shared" ref="AD431" si="1247">AD430</f>
        <v>0</v>
      </c>
      <c r="AE431" s="411">
        <f t="shared" ref="AE431" si="1248">AE430</f>
        <v>0</v>
      </c>
      <c r="AF431" s="411">
        <f t="shared" ref="AF431" si="1249">AF430</f>
        <v>0</v>
      </c>
      <c r="AG431" s="411">
        <f t="shared" ref="AG431" si="1250">AG430</f>
        <v>0</v>
      </c>
      <c r="AH431" s="411">
        <f t="shared" ref="AH431" si="1251">AH430</f>
        <v>0</v>
      </c>
      <c r="AI431" s="411">
        <f t="shared" ref="AI431" si="1252">AI430</f>
        <v>0</v>
      </c>
      <c r="AJ431" s="411">
        <f t="shared" ref="AJ431" si="1253">AJ430</f>
        <v>0</v>
      </c>
      <c r="AK431" s="411">
        <f t="shared" ref="AK431" si="1254">AK430</f>
        <v>0</v>
      </c>
      <c r="AL431" s="411">
        <f t="shared" ref="AL431" si="1255">AL430</f>
        <v>0</v>
      </c>
      <c r="AM431" s="311"/>
    </row>
    <row r="432" spans="1:39" outlineLevel="1">
      <c r="A432" s="532"/>
      <c r="B432" s="527"/>
      <c r="C432" s="312"/>
      <c r="D432" s="316"/>
      <c r="E432" s="316"/>
      <c r="F432" s="316"/>
      <c r="G432" s="316"/>
      <c r="H432" s="316"/>
      <c r="I432" s="316"/>
      <c r="J432" s="316"/>
      <c r="K432" s="316"/>
      <c r="L432" s="316"/>
      <c r="M432" s="316"/>
      <c r="N432" s="291"/>
      <c r="O432" s="316"/>
      <c r="P432" s="316"/>
      <c r="Q432" s="316"/>
      <c r="R432" s="316"/>
      <c r="S432" s="316"/>
      <c r="T432" s="316"/>
      <c r="U432" s="316"/>
      <c r="V432" s="316"/>
      <c r="W432" s="316"/>
      <c r="X432" s="316"/>
      <c r="Y432" s="416"/>
      <c r="Z432" s="416"/>
      <c r="AA432" s="416"/>
      <c r="AB432" s="416"/>
      <c r="AC432" s="416"/>
      <c r="AD432" s="416"/>
      <c r="AE432" s="416"/>
      <c r="AF432" s="416"/>
      <c r="AG432" s="416"/>
      <c r="AH432" s="416"/>
      <c r="AI432" s="416"/>
      <c r="AJ432" s="416"/>
      <c r="AK432" s="416"/>
      <c r="AL432" s="416"/>
      <c r="AM432" s="313"/>
    </row>
    <row r="433" spans="1:39" ht="30" outlineLevel="1">
      <c r="A433" s="532">
        <v>10</v>
      </c>
      <c r="B433" s="428" t="s">
        <v>103</v>
      </c>
      <c r="C433" s="291" t="s">
        <v>25</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outlineLevel="1">
      <c r="A434" s="532"/>
      <c r="B434" s="431" t="s">
        <v>308</v>
      </c>
      <c r="C434" s="291" t="s">
        <v>163</v>
      </c>
      <c r="D434" s="295"/>
      <c r="E434" s="295"/>
      <c r="F434" s="295"/>
      <c r="G434" s="295"/>
      <c r="H434" s="295"/>
      <c r="I434" s="295"/>
      <c r="J434" s="295"/>
      <c r="K434" s="295"/>
      <c r="L434" s="295"/>
      <c r="M434" s="295"/>
      <c r="N434" s="295">
        <f>N433</f>
        <v>3</v>
      </c>
      <c r="O434" s="295"/>
      <c r="P434" s="295"/>
      <c r="Q434" s="295"/>
      <c r="R434" s="295"/>
      <c r="S434" s="295"/>
      <c r="T434" s="295"/>
      <c r="U434" s="295"/>
      <c r="V434" s="295"/>
      <c r="W434" s="295"/>
      <c r="X434" s="295"/>
      <c r="Y434" s="411">
        <f>Y433</f>
        <v>0</v>
      </c>
      <c r="Z434" s="411">
        <f t="shared" ref="Z434" si="1256">Z433</f>
        <v>0</v>
      </c>
      <c r="AA434" s="411">
        <f t="shared" ref="AA434" si="1257">AA433</f>
        <v>0</v>
      </c>
      <c r="AB434" s="411">
        <f t="shared" ref="AB434" si="1258">AB433</f>
        <v>0</v>
      </c>
      <c r="AC434" s="411">
        <f t="shared" ref="AC434" si="1259">AC433</f>
        <v>0</v>
      </c>
      <c r="AD434" s="411">
        <f t="shared" ref="AD434" si="1260">AD433</f>
        <v>0</v>
      </c>
      <c r="AE434" s="411">
        <f t="shared" ref="AE434" si="1261">AE433</f>
        <v>0</v>
      </c>
      <c r="AF434" s="411">
        <f t="shared" ref="AF434" si="1262">AF433</f>
        <v>0</v>
      </c>
      <c r="AG434" s="411">
        <f t="shared" ref="AG434" si="1263">AG433</f>
        <v>0</v>
      </c>
      <c r="AH434" s="411">
        <f t="shared" ref="AH434" si="1264">AH433</f>
        <v>0</v>
      </c>
      <c r="AI434" s="411">
        <f t="shared" ref="AI434" si="1265">AI433</f>
        <v>0</v>
      </c>
      <c r="AJ434" s="411">
        <f t="shared" ref="AJ434" si="1266">AJ433</f>
        <v>0</v>
      </c>
      <c r="AK434" s="411">
        <f t="shared" ref="AK434" si="1267">AK433</f>
        <v>0</v>
      </c>
      <c r="AL434" s="411">
        <f t="shared" ref="AL434" si="1268">AL433</f>
        <v>0</v>
      </c>
      <c r="AM434" s="311"/>
    </row>
    <row r="435" spans="1:39" outlineLevel="1">
      <c r="A435" s="532"/>
      <c r="B435" s="527"/>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15.75" outlineLevel="1">
      <c r="A436" s="532"/>
      <c r="B436" s="504" t="s">
        <v>10</v>
      </c>
      <c r="C436" s="289"/>
      <c r="D436" s="289"/>
      <c r="E436" s="289"/>
      <c r="F436" s="289"/>
      <c r="G436" s="289"/>
      <c r="H436" s="289"/>
      <c r="I436" s="289"/>
      <c r="J436" s="289"/>
      <c r="K436" s="289"/>
      <c r="L436" s="289"/>
      <c r="M436" s="289"/>
      <c r="N436" s="290"/>
      <c r="O436" s="289"/>
      <c r="P436" s="289"/>
      <c r="Q436" s="289"/>
      <c r="R436" s="289"/>
      <c r="S436" s="289"/>
      <c r="T436" s="289"/>
      <c r="U436" s="289"/>
      <c r="V436" s="289"/>
      <c r="W436" s="289"/>
      <c r="X436" s="289"/>
      <c r="Y436" s="414"/>
      <c r="Z436" s="414"/>
      <c r="AA436" s="414"/>
      <c r="AB436" s="414"/>
      <c r="AC436" s="414"/>
      <c r="AD436" s="414"/>
      <c r="AE436" s="414"/>
      <c r="AF436" s="414"/>
      <c r="AG436" s="414"/>
      <c r="AH436" s="414"/>
      <c r="AI436" s="414"/>
      <c r="AJ436" s="414"/>
      <c r="AK436" s="414"/>
      <c r="AL436" s="414"/>
      <c r="AM436" s="292"/>
    </row>
    <row r="437" spans="1:39" ht="30" outlineLevel="1">
      <c r="A437" s="532">
        <v>11</v>
      </c>
      <c r="B437" s="428" t="s">
        <v>104</v>
      </c>
      <c r="C437" s="291" t="s">
        <v>25</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26"/>
      <c r="Z437" s="410"/>
      <c r="AA437" s="410"/>
      <c r="AB437" s="410"/>
      <c r="AC437" s="410"/>
      <c r="AD437" s="410"/>
      <c r="AE437" s="410"/>
      <c r="AF437" s="415"/>
      <c r="AG437" s="415"/>
      <c r="AH437" s="415"/>
      <c r="AI437" s="415"/>
      <c r="AJ437" s="415"/>
      <c r="AK437" s="415"/>
      <c r="AL437" s="415"/>
      <c r="AM437" s="296">
        <f>SUM(Y437:AL437)</f>
        <v>0</v>
      </c>
    </row>
    <row r="438" spans="1:39" outlineLevel="1">
      <c r="A438" s="532"/>
      <c r="B438" s="431" t="s">
        <v>308</v>
      </c>
      <c r="C438" s="291" t="s">
        <v>163</v>
      </c>
      <c r="D438" s="295"/>
      <c r="E438" s="295"/>
      <c r="F438" s="295"/>
      <c r="G438" s="295"/>
      <c r="H438" s="295"/>
      <c r="I438" s="295"/>
      <c r="J438" s="295"/>
      <c r="K438" s="295"/>
      <c r="L438" s="295"/>
      <c r="M438" s="295"/>
      <c r="N438" s="295">
        <f>N437</f>
        <v>12</v>
      </c>
      <c r="O438" s="295"/>
      <c r="P438" s="295"/>
      <c r="Q438" s="295"/>
      <c r="R438" s="295"/>
      <c r="S438" s="295"/>
      <c r="T438" s="295"/>
      <c r="U438" s="295"/>
      <c r="V438" s="295"/>
      <c r="W438" s="295"/>
      <c r="X438" s="295"/>
      <c r="Y438" s="411">
        <f>Y437</f>
        <v>0</v>
      </c>
      <c r="Z438" s="411">
        <f t="shared" ref="Z438" si="1269">Z437</f>
        <v>0</v>
      </c>
      <c r="AA438" s="411">
        <f t="shared" ref="AA438" si="1270">AA437</f>
        <v>0</v>
      </c>
      <c r="AB438" s="411">
        <f t="shared" ref="AB438" si="1271">AB437</f>
        <v>0</v>
      </c>
      <c r="AC438" s="411">
        <f t="shared" ref="AC438" si="1272">AC437</f>
        <v>0</v>
      </c>
      <c r="AD438" s="411">
        <f t="shared" ref="AD438" si="1273">AD437</f>
        <v>0</v>
      </c>
      <c r="AE438" s="411">
        <f t="shared" ref="AE438" si="1274">AE437</f>
        <v>0</v>
      </c>
      <c r="AF438" s="411">
        <f t="shared" ref="AF438" si="1275">AF437</f>
        <v>0</v>
      </c>
      <c r="AG438" s="411">
        <f t="shared" ref="AG438" si="1276">AG437</f>
        <v>0</v>
      </c>
      <c r="AH438" s="411">
        <f t="shared" ref="AH438" si="1277">AH437</f>
        <v>0</v>
      </c>
      <c r="AI438" s="411">
        <f t="shared" ref="AI438" si="1278">AI437</f>
        <v>0</v>
      </c>
      <c r="AJ438" s="411">
        <f t="shared" ref="AJ438" si="1279">AJ437</f>
        <v>0</v>
      </c>
      <c r="AK438" s="411">
        <f t="shared" ref="AK438" si="1280">AK437</f>
        <v>0</v>
      </c>
      <c r="AL438" s="411">
        <f t="shared" ref="AL438" si="1281">AL437</f>
        <v>0</v>
      </c>
      <c r="AM438" s="297"/>
    </row>
    <row r="439" spans="1:39" outlineLevel="1">
      <c r="A439" s="532"/>
      <c r="B439" s="528"/>
      <c r="C439" s="305"/>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412"/>
      <c r="Z439" s="421"/>
      <c r="AA439" s="421"/>
      <c r="AB439" s="421"/>
      <c r="AC439" s="421"/>
      <c r="AD439" s="421"/>
      <c r="AE439" s="421"/>
      <c r="AF439" s="421"/>
      <c r="AG439" s="421"/>
      <c r="AH439" s="421"/>
      <c r="AI439" s="421"/>
      <c r="AJ439" s="421"/>
      <c r="AK439" s="421"/>
      <c r="AL439" s="421"/>
      <c r="AM439" s="306"/>
    </row>
    <row r="440" spans="1:39" ht="45" outlineLevel="1">
      <c r="A440" s="532">
        <v>12</v>
      </c>
      <c r="B440" s="428" t="s">
        <v>105</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0"/>
      <c r="Z440" s="410"/>
      <c r="AA440" s="410"/>
      <c r="AB440" s="410"/>
      <c r="AC440" s="410"/>
      <c r="AD440" s="410"/>
      <c r="AE440" s="410"/>
      <c r="AF440" s="415"/>
      <c r="AG440" s="415"/>
      <c r="AH440" s="415"/>
      <c r="AI440" s="415"/>
      <c r="AJ440" s="415"/>
      <c r="AK440" s="415"/>
      <c r="AL440" s="415"/>
      <c r="AM440" s="296">
        <f>SUM(Y440:AL440)</f>
        <v>0</v>
      </c>
    </row>
    <row r="441" spans="1:39" outlineLevel="1">
      <c r="A441" s="532"/>
      <c r="B441" s="431" t="s">
        <v>308</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 t="shared" ref="Z441" si="1282">Z440</f>
        <v>0</v>
      </c>
      <c r="AA441" s="411">
        <f t="shared" ref="AA441" si="1283">AA440</f>
        <v>0</v>
      </c>
      <c r="AB441" s="411">
        <f t="shared" ref="AB441" si="1284">AB440</f>
        <v>0</v>
      </c>
      <c r="AC441" s="411">
        <f t="shared" ref="AC441" si="1285">AC440</f>
        <v>0</v>
      </c>
      <c r="AD441" s="411">
        <f t="shared" ref="AD441" si="1286">AD440</f>
        <v>0</v>
      </c>
      <c r="AE441" s="411">
        <f t="shared" ref="AE441" si="1287">AE440</f>
        <v>0</v>
      </c>
      <c r="AF441" s="411">
        <f t="shared" ref="AF441" si="1288">AF440</f>
        <v>0</v>
      </c>
      <c r="AG441" s="411">
        <f t="shared" ref="AG441" si="1289">AG440</f>
        <v>0</v>
      </c>
      <c r="AH441" s="411">
        <f t="shared" ref="AH441" si="1290">AH440</f>
        <v>0</v>
      </c>
      <c r="AI441" s="411">
        <f t="shared" ref="AI441" si="1291">AI440</f>
        <v>0</v>
      </c>
      <c r="AJ441" s="411">
        <f t="shared" ref="AJ441" si="1292">AJ440</f>
        <v>0</v>
      </c>
      <c r="AK441" s="411">
        <f t="shared" ref="AK441" si="1293">AK440</f>
        <v>0</v>
      </c>
      <c r="AL441" s="411">
        <f t="shared" ref="AL441" si="1294">AL440</f>
        <v>0</v>
      </c>
      <c r="AM441" s="297"/>
    </row>
    <row r="442" spans="1:39" outlineLevel="1">
      <c r="A442" s="532"/>
      <c r="B442" s="528"/>
      <c r="C442" s="305"/>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22"/>
      <c r="Z442" s="422"/>
      <c r="AA442" s="412"/>
      <c r="AB442" s="412"/>
      <c r="AC442" s="412"/>
      <c r="AD442" s="412"/>
      <c r="AE442" s="412"/>
      <c r="AF442" s="412"/>
      <c r="AG442" s="412"/>
      <c r="AH442" s="412"/>
      <c r="AI442" s="412"/>
      <c r="AJ442" s="412"/>
      <c r="AK442" s="412"/>
      <c r="AL442" s="412"/>
      <c r="AM442" s="306"/>
    </row>
    <row r="443" spans="1:39" ht="30" outlineLevel="1">
      <c r="A443" s="532">
        <v>13</v>
      </c>
      <c r="B443" s="428" t="s">
        <v>106</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0"/>
      <c r="Z443" s="410"/>
      <c r="AA443" s="410"/>
      <c r="AB443" s="410"/>
      <c r="AC443" s="410"/>
      <c r="AD443" s="410"/>
      <c r="AE443" s="410"/>
      <c r="AF443" s="415"/>
      <c r="AG443" s="415"/>
      <c r="AH443" s="415"/>
      <c r="AI443" s="415"/>
      <c r="AJ443" s="415"/>
      <c r="AK443" s="415"/>
      <c r="AL443" s="415"/>
      <c r="AM443" s="296">
        <f>SUM(Y443:AL443)</f>
        <v>0</v>
      </c>
    </row>
    <row r="444" spans="1:39" outlineLevel="1">
      <c r="A444" s="532"/>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 t="shared" ref="Z444" si="1295">Z443</f>
        <v>0</v>
      </c>
      <c r="AA444" s="411">
        <f t="shared" ref="AA444" si="1296">AA443</f>
        <v>0</v>
      </c>
      <c r="AB444" s="411">
        <f t="shared" ref="AB444" si="1297">AB443</f>
        <v>0</v>
      </c>
      <c r="AC444" s="411">
        <f t="shared" ref="AC444" si="1298">AC443</f>
        <v>0</v>
      </c>
      <c r="AD444" s="411">
        <f t="shared" ref="AD444" si="1299">AD443</f>
        <v>0</v>
      </c>
      <c r="AE444" s="411">
        <f t="shared" ref="AE444" si="1300">AE443</f>
        <v>0</v>
      </c>
      <c r="AF444" s="411">
        <f t="shared" ref="AF444" si="1301">AF443</f>
        <v>0</v>
      </c>
      <c r="AG444" s="411">
        <f t="shared" ref="AG444" si="1302">AG443</f>
        <v>0</v>
      </c>
      <c r="AH444" s="411">
        <f t="shared" ref="AH444" si="1303">AH443</f>
        <v>0</v>
      </c>
      <c r="AI444" s="411">
        <f t="shared" ref="AI444" si="1304">AI443</f>
        <v>0</v>
      </c>
      <c r="AJ444" s="411">
        <f t="shared" ref="AJ444" si="1305">AJ443</f>
        <v>0</v>
      </c>
      <c r="AK444" s="411">
        <f t="shared" ref="AK444" si="1306">AK443</f>
        <v>0</v>
      </c>
      <c r="AL444" s="411">
        <f t="shared" ref="AL444" si="1307">AL443</f>
        <v>0</v>
      </c>
      <c r="AM444" s="306"/>
    </row>
    <row r="445" spans="1:39" outlineLevel="1">
      <c r="A445" s="532"/>
      <c r="B445" s="528"/>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12"/>
      <c r="AA445" s="412"/>
      <c r="AB445" s="412"/>
      <c r="AC445" s="412"/>
      <c r="AD445" s="412"/>
      <c r="AE445" s="412"/>
      <c r="AF445" s="412"/>
      <c r="AG445" s="412"/>
      <c r="AH445" s="412"/>
      <c r="AI445" s="412"/>
      <c r="AJ445" s="412"/>
      <c r="AK445" s="412"/>
      <c r="AL445" s="412"/>
      <c r="AM445" s="306"/>
    </row>
    <row r="446" spans="1:39" ht="15.75" outlineLevel="1">
      <c r="A446" s="532"/>
      <c r="B446" s="504" t="s">
        <v>107</v>
      </c>
      <c r="C446" s="289"/>
      <c r="D446" s="290"/>
      <c r="E446" s="290"/>
      <c r="F446" s="290"/>
      <c r="G446" s="290"/>
      <c r="H446" s="290"/>
      <c r="I446" s="290"/>
      <c r="J446" s="290"/>
      <c r="K446" s="290"/>
      <c r="L446" s="290"/>
      <c r="M446" s="290"/>
      <c r="N446" s="290"/>
      <c r="O446" s="290"/>
      <c r="P446" s="289"/>
      <c r="Q446" s="289"/>
      <c r="R446" s="289"/>
      <c r="S446" s="289"/>
      <c r="T446" s="289"/>
      <c r="U446" s="289"/>
      <c r="V446" s="289"/>
      <c r="W446" s="289"/>
      <c r="X446" s="289"/>
      <c r="Y446" s="414"/>
      <c r="Z446" s="414"/>
      <c r="AA446" s="414"/>
      <c r="AB446" s="414"/>
      <c r="AC446" s="414"/>
      <c r="AD446" s="414"/>
      <c r="AE446" s="414"/>
      <c r="AF446" s="414"/>
      <c r="AG446" s="414"/>
      <c r="AH446" s="414"/>
      <c r="AI446" s="414"/>
      <c r="AJ446" s="414"/>
      <c r="AK446" s="414"/>
      <c r="AL446" s="414"/>
      <c r="AM446" s="292"/>
    </row>
    <row r="447" spans="1:39" outlineLevel="1">
      <c r="A447" s="532">
        <v>14</v>
      </c>
      <c r="B447" s="528" t="s">
        <v>108</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0"/>
      <c r="AG447" s="410"/>
      <c r="AH447" s="410"/>
      <c r="AI447" s="410"/>
      <c r="AJ447" s="410"/>
      <c r="AK447" s="410"/>
      <c r="AL447" s="410"/>
      <c r="AM447" s="296">
        <f>SUM(Y447:AL447)</f>
        <v>0</v>
      </c>
    </row>
    <row r="448" spans="1:39"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308">Z447</f>
        <v>0</v>
      </c>
      <c r="AA448" s="411">
        <f t="shared" ref="AA448" si="1309">AA447</f>
        <v>0</v>
      </c>
      <c r="AB448" s="411">
        <f t="shared" ref="AB448" si="1310">AB447</f>
        <v>0</v>
      </c>
      <c r="AC448" s="411">
        <f t="shared" ref="AC448" si="1311">AC447</f>
        <v>0</v>
      </c>
      <c r="AD448" s="411">
        <f t="shared" ref="AD448" si="1312">AD447</f>
        <v>0</v>
      </c>
      <c r="AE448" s="411">
        <f t="shared" ref="AE448" si="1313">AE447</f>
        <v>0</v>
      </c>
      <c r="AF448" s="411">
        <f t="shared" ref="AF448" si="1314">AF447</f>
        <v>0</v>
      </c>
      <c r="AG448" s="411">
        <f t="shared" ref="AG448" si="1315">AG447</f>
        <v>0</v>
      </c>
      <c r="AH448" s="411">
        <f t="shared" ref="AH448" si="1316">AH447</f>
        <v>0</v>
      </c>
      <c r="AI448" s="411">
        <f t="shared" ref="AI448" si="1317">AI447</f>
        <v>0</v>
      </c>
      <c r="AJ448" s="411">
        <f t="shared" ref="AJ448" si="1318">AJ447</f>
        <v>0</v>
      </c>
      <c r="AK448" s="411">
        <f t="shared" ref="AK448" si="1319">AK447</f>
        <v>0</v>
      </c>
      <c r="AL448" s="411">
        <f t="shared" ref="AL448" si="1320">AL447</f>
        <v>0</v>
      </c>
      <c r="AM448" s="297"/>
    </row>
    <row r="449" spans="1:40" outlineLevel="1">
      <c r="A449" s="532"/>
      <c r="B449" s="528"/>
      <c r="C449" s="305"/>
      <c r="D449" s="291"/>
      <c r="E449" s="291"/>
      <c r="F449" s="291"/>
      <c r="G449" s="291"/>
      <c r="H449" s="291"/>
      <c r="I449" s="291"/>
      <c r="J449" s="291"/>
      <c r="K449" s="291"/>
      <c r="L449" s="291"/>
      <c r="M449" s="291"/>
      <c r="N449" s="468"/>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1"/>
      <c r="AN449" s="630"/>
    </row>
    <row r="450" spans="1:40" s="309" customFormat="1" ht="15.75" outlineLevel="1">
      <c r="A450" s="532"/>
      <c r="B450" s="504" t="s">
        <v>490</v>
      </c>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6"/>
      <c r="AF450" s="416"/>
      <c r="AG450" s="416"/>
      <c r="AH450" s="416"/>
      <c r="AI450" s="416"/>
      <c r="AJ450" s="416"/>
      <c r="AK450" s="416"/>
      <c r="AL450" s="416"/>
      <c r="AM450" s="517"/>
      <c r="AN450" s="631"/>
    </row>
    <row r="451" spans="1:40" outlineLevel="1">
      <c r="A451" s="532">
        <v>15</v>
      </c>
      <c r="B451" s="431" t="s">
        <v>495</v>
      </c>
      <c r="C451" s="291" t="s">
        <v>25</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outlineLevel="1">
      <c r="A452" s="532"/>
      <c r="B452" s="431" t="s">
        <v>308</v>
      </c>
      <c r="C452" s="291" t="s">
        <v>163</v>
      </c>
      <c r="D452" s="295"/>
      <c r="E452" s="295"/>
      <c r="F452" s="295"/>
      <c r="G452" s="295"/>
      <c r="H452" s="295"/>
      <c r="I452" s="295"/>
      <c r="J452" s="295"/>
      <c r="K452" s="295"/>
      <c r="L452" s="295"/>
      <c r="M452" s="295"/>
      <c r="N452" s="295">
        <f>N451</f>
        <v>0</v>
      </c>
      <c r="O452" s="295"/>
      <c r="P452" s="295"/>
      <c r="Q452" s="295"/>
      <c r="R452" s="295"/>
      <c r="S452" s="295"/>
      <c r="T452" s="295"/>
      <c r="U452" s="295"/>
      <c r="V452" s="295"/>
      <c r="W452" s="295"/>
      <c r="X452" s="295"/>
      <c r="Y452" s="411">
        <f>Y451</f>
        <v>0</v>
      </c>
      <c r="Z452" s="411">
        <f t="shared" ref="Z452:AL452" si="1321">Z451</f>
        <v>0</v>
      </c>
      <c r="AA452" s="411">
        <f t="shared" si="1321"/>
        <v>0</v>
      </c>
      <c r="AB452" s="411">
        <f t="shared" si="1321"/>
        <v>0</v>
      </c>
      <c r="AC452" s="411">
        <f t="shared" si="1321"/>
        <v>0</v>
      </c>
      <c r="AD452" s="411">
        <f t="shared" si="1321"/>
        <v>0</v>
      </c>
      <c r="AE452" s="411">
        <f t="shared" si="1321"/>
        <v>0</v>
      </c>
      <c r="AF452" s="411">
        <f t="shared" si="1321"/>
        <v>0</v>
      </c>
      <c r="AG452" s="411">
        <f t="shared" si="1321"/>
        <v>0</v>
      </c>
      <c r="AH452" s="411">
        <f t="shared" si="1321"/>
        <v>0</v>
      </c>
      <c r="AI452" s="411">
        <f t="shared" si="1321"/>
        <v>0</v>
      </c>
      <c r="AJ452" s="411">
        <f t="shared" si="1321"/>
        <v>0</v>
      </c>
      <c r="AK452" s="411">
        <f t="shared" si="1321"/>
        <v>0</v>
      </c>
      <c r="AL452" s="411">
        <f t="shared" si="1321"/>
        <v>0</v>
      </c>
      <c r="AM452" s="297"/>
    </row>
    <row r="453" spans="1:40" outlineLevel="1">
      <c r="A453" s="532"/>
      <c r="B453" s="528"/>
      <c r="C453" s="305"/>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6"/>
    </row>
    <row r="454" spans="1:40" s="283" customFormat="1" outlineLevel="1">
      <c r="A454" s="532">
        <v>16</v>
      </c>
      <c r="B454" s="529" t="s">
        <v>491</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0"/>
      <c r="Z454" s="410"/>
      <c r="AA454" s="410"/>
      <c r="AB454" s="410"/>
      <c r="AC454" s="410"/>
      <c r="AD454" s="410"/>
      <c r="AE454" s="410"/>
      <c r="AF454" s="410"/>
      <c r="AG454" s="410"/>
      <c r="AH454" s="410"/>
      <c r="AI454" s="410"/>
      <c r="AJ454" s="410"/>
      <c r="AK454" s="410"/>
      <c r="AL454" s="410"/>
      <c r="AM454" s="296">
        <f>SUM(Y454:AL454)</f>
        <v>0</v>
      </c>
    </row>
    <row r="455" spans="1:40" s="283" customFormat="1" outlineLevel="1">
      <c r="A455" s="532"/>
      <c r="B455" s="529" t="s">
        <v>308</v>
      </c>
      <c r="C455" s="291" t="s">
        <v>163</v>
      </c>
      <c r="D455" s="295"/>
      <c r="E455" s="295"/>
      <c r="F455" s="295"/>
      <c r="G455" s="295"/>
      <c r="H455" s="295"/>
      <c r="I455" s="295"/>
      <c r="J455" s="295"/>
      <c r="K455" s="295"/>
      <c r="L455" s="295"/>
      <c r="M455" s="295"/>
      <c r="N455" s="295">
        <f>N454</f>
        <v>0</v>
      </c>
      <c r="O455" s="295"/>
      <c r="P455" s="295"/>
      <c r="Q455" s="295"/>
      <c r="R455" s="295"/>
      <c r="S455" s="295"/>
      <c r="T455" s="295"/>
      <c r="U455" s="295"/>
      <c r="V455" s="295"/>
      <c r="W455" s="295"/>
      <c r="X455" s="295"/>
      <c r="Y455" s="411">
        <f>Y454</f>
        <v>0</v>
      </c>
      <c r="Z455" s="411">
        <f t="shared" ref="Z455:AL455" si="1322">Z454</f>
        <v>0</v>
      </c>
      <c r="AA455" s="411">
        <f t="shared" si="1322"/>
        <v>0</v>
      </c>
      <c r="AB455" s="411">
        <f t="shared" si="1322"/>
        <v>0</v>
      </c>
      <c r="AC455" s="411">
        <f t="shared" si="1322"/>
        <v>0</v>
      </c>
      <c r="AD455" s="411">
        <f t="shared" si="1322"/>
        <v>0</v>
      </c>
      <c r="AE455" s="411">
        <f t="shared" si="1322"/>
        <v>0</v>
      </c>
      <c r="AF455" s="411">
        <f t="shared" si="1322"/>
        <v>0</v>
      </c>
      <c r="AG455" s="411">
        <f t="shared" si="1322"/>
        <v>0</v>
      </c>
      <c r="AH455" s="411">
        <f t="shared" si="1322"/>
        <v>0</v>
      </c>
      <c r="AI455" s="411">
        <f t="shared" si="1322"/>
        <v>0</v>
      </c>
      <c r="AJ455" s="411">
        <f t="shared" si="1322"/>
        <v>0</v>
      </c>
      <c r="AK455" s="411">
        <f t="shared" si="1322"/>
        <v>0</v>
      </c>
      <c r="AL455" s="411">
        <f t="shared" si="1322"/>
        <v>0</v>
      </c>
      <c r="AM455" s="297"/>
    </row>
    <row r="456" spans="1:40" s="283" customFormat="1" outlineLevel="1">
      <c r="A456" s="532"/>
      <c r="B456" s="529"/>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313"/>
    </row>
    <row r="457" spans="1:40" ht="15.75" outlineLevel="1">
      <c r="A457" s="532"/>
      <c r="B457" s="530" t="s">
        <v>496</v>
      </c>
      <c r="C457" s="320"/>
      <c r="D457" s="290"/>
      <c r="E457" s="289"/>
      <c r="F457" s="289"/>
      <c r="G457" s="289"/>
      <c r="H457" s="289"/>
      <c r="I457" s="289"/>
      <c r="J457" s="289"/>
      <c r="K457" s="289"/>
      <c r="L457" s="289"/>
      <c r="M457" s="289"/>
      <c r="N457" s="290"/>
      <c r="O457" s="289"/>
      <c r="P457" s="289"/>
      <c r="Q457" s="289"/>
      <c r="R457" s="289"/>
      <c r="S457" s="289"/>
      <c r="T457" s="289"/>
      <c r="U457" s="289"/>
      <c r="V457" s="289"/>
      <c r="W457" s="289"/>
      <c r="X457" s="289"/>
      <c r="Y457" s="414"/>
      <c r="Z457" s="414"/>
      <c r="AA457" s="414"/>
      <c r="AB457" s="414"/>
      <c r="AC457" s="414"/>
      <c r="AD457" s="414"/>
      <c r="AE457" s="414"/>
      <c r="AF457" s="414"/>
      <c r="AG457" s="414"/>
      <c r="AH457" s="414"/>
      <c r="AI457" s="414"/>
      <c r="AJ457" s="414"/>
      <c r="AK457" s="414"/>
      <c r="AL457" s="414"/>
      <c r="AM457" s="292"/>
    </row>
    <row r="458" spans="1:40" outlineLevel="1">
      <c r="A458" s="532">
        <v>17</v>
      </c>
      <c r="B458" s="428" t="s">
        <v>112</v>
      </c>
      <c r="C458" s="291" t="s">
        <v>25</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26"/>
      <c r="Z458" s="410"/>
      <c r="AA458" s="410"/>
      <c r="AB458" s="410"/>
      <c r="AC458" s="410"/>
      <c r="AD458" s="410"/>
      <c r="AE458" s="410"/>
      <c r="AF458" s="415"/>
      <c r="AG458" s="415"/>
      <c r="AH458" s="415"/>
      <c r="AI458" s="415"/>
      <c r="AJ458" s="415"/>
      <c r="AK458" s="415"/>
      <c r="AL458" s="415"/>
      <c r="AM458" s="296">
        <f>SUM(Y458:AL458)</f>
        <v>0</v>
      </c>
    </row>
    <row r="459" spans="1:40" outlineLevel="1">
      <c r="A459" s="532"/>
      <c r="B459" s="431" t="s">
        <v>308</v>
      </c>
      <c r="C459" s="291" t="s">
        <v>163</v>
      </c>
      <c r="D459" s="295"/>
      <c r="E459" s="295"/>
      <c r="F459" s="295"/>
      <c r="G459" s="295"/>
      <c r="H459" s="295"/>
      <c r="I459" s="295"/>
      <c r="J459" s="295"/>
      <c r="K459" s="295"/>
      <c r="L459" s="295"/>
      <c r="M459" s="295"/>
      <c r="N459" s="295">
        <f>N458</f>
        <v>12</v>
      </c>
      <c r="O459" s="295"/>
      <c r="P459" s="295"/>
      <c r="Q459" s="295"/>
      <c r="R459" s="295"/>
      <c r="S459" s="295"/>
      <c r="T459" s="295"/>
      <c r="U459" s="295"/>
      <c r="V459" s="295"/>
      <c r="W459" s="295"/>
      <c r="X459" s="295"/>
      <c r="Y459" s="411">
        <f>Y458</f>
        <v>0</v>
      </c>
      <c r="Z459" s="411">
        <f t="shared" ref="Z459:AL459" si="1323">Z458</f>
        <v>0</v>
      </c>
      <c r="AA459" s="411">
        <f t="shared" si="1323"/>
        <v>0</v>
      </c>
      <c r="AB459" s="411">
        <f t="shared" si="1323"/>
        <v>0</v>
      </c>
      <c r="AC459" s="411">
        <f t="shared" si="1323"/>
        <v>0</v>
      </c>
      <c r="AD459" s="411">
        <f t="shared" si="1323"/>
        <v>0</v>
      </c>
      <c r="AE459" s="411">
        <f t="shared" si="1323"/>
        <v>0</v>
      </c>
      <c r="AF459" s="411">
        <f t="shared" si="1323"/>
        <v>0</v>
      </c>
      <c r="AG459" s="411">
        <f t="shared" si="1323"/>
        <v>0</v>
      </c>
      <c r="AH459" s="411">
        <f t="shared" si="1323"/>
        <v>0</v>
      </c>
      <c r="AI459" s="411">
        <f t="shared" si="1323"/>
        <v>0</v>
      </c>
      <c r="AJ459" s="411">
        <f t="shared" si="1323"/>
        <v>0</v>
      </c>
      <c r="AK459" s="411">
        <f t="shared" si="1323"/>
        <v>0</v>
      </c>
      <c r="AL459" s="411">
        <f t="shared" si="1323"/>
        <v>0</v>
      </c>
      <c r="AM459" s="306"/>
    </row>
    <row r="460" spans="1:40" outlineLevel="1">
      <c r="A460" s="532"/>
      <c r="B460" s="431"/>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22"/>
      <c r="Z460" s="425"/>
      <c r="AA460" s="425"/>
      <c r="AB460" s="425"/>
      <c r="AC460" s="425"/>
      <c r="AD460" s="425"/>
      <c r="AE460" s="425"/>
      <c r="AF460" s="425"/>
      <c r="AG460" s="425"/>
      <c r="AH460" s="425"/>
      <c r="AI460" s="425"/>
      <c r="AJ460" s="425"/>
      <c r="AK460" s="425"/>
      <c r="AL460" s="425"/>
      <c r="AM460" s="306"/>
    </row>
    <row r="461" spans="1:40" outlineLevel="1">
      <c r="A461" s="532">
        <v>18</v>
      </c>
      <c r="B461" s="428" t="s">
        <v>109</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0"/>
      <c r="AA461" s="410"/>
      <c r="AB461" s="410"/>
      <c r="AC461" s="410"/>
      <c r="AD461" s="410"/>
      <c r="AE461" s="410"/>
      <c r="AF461" s="415"/>
      <c r="AG461" s="415"/>
      <c r="AH461" s="415"/>
      <c r="AI461" s="415"/>
      <c r="AJ461" s="415"/>
      <c r="AK461" s="415"/>
      <c r="AL461" s="415"/>
      <c r="AM461" s="296">
        <f>SUM(Y461:AL461)</f>
        <v>0</v>
      </c>
    </row>
    <row r="462" spans="1:40" outlineLevel="1">
      <c r="A462" s="532"/>
      <c r="B462" s="431" t="s">
        <v>308</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 t="shared" ref="Z462:AL462" si="1324">Z461</f>
        <v>0</v>
      </c>
      <c r="AA462" s="411">
        <f t="shared" si="1324"/>
        <v>0</v>
      </c>
      <c r="AB462" s="411">
        <f t="shared" si="1324"/>
        <v>0</v>
      </c>
      <c r="AC462" s="411">
        <f t="shared" si="1324"/>
        <v>0</v>
      </c>
      <c r="AD462" s="411">
        <f t="shared" si="1324"/>
        <v>0</v>
      </c>
      <c r="AE462" s="411">
        <f t="shared" si="1324"/>
        <v>0</v>
      </c>
      <c r="AF462" s="411">
        <f t="shared" si="1324"/>
        <v>0</v>
      </c>
      <c r="AG462" s="411">
        <f t="shared" si="1324"/>
        <v>0</v>
      </c>
      <c r="AH462" s="411">
        <f t="shared" si="1324"/>
        <v>0</v>
      </c>
      <c r="AI462" s="411">
        <f t="shared" si="1324"/>
        <v>0</v>
      </c>
      <c r="AJ462" s="411">
        <f t="shared" si="1324"/>
        <v>0</v>
      </c>
      <c r="AK462" s="411">
        <f t="shared" si="1324"/>
        <v>0</v>
      </c>
      <c r="AL462" s="411">
        <f t="shared" si="1324"/>
        <v>0</v>
      </c>
      <c r="AM462" s="306"/>
    </row>
    <row r="463" spans="1:40" outlineLevel="1">
      <c r="A463" s="532"/>
      <c r="B463" s="430"/>
      <c r="C463" s="291"/>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23"/>
      <c r="Z463" s="424"/>
      <c r="AA463" s="424"/>
      <c r="AB463" s="424"/>
      <c r="AC463" s="424"/>
      <c r="AD463" s="424"/>
      <c r="AE463" s="424"/>
      <c r="AF463" s="424"/>
      <c r="AG463" s="424"/>
      <c r="AH463" s="424"/>
      <c r="AI463" s="424"/>
      <c r="AJ463" s="424"/>
      <c r="AK463" s="424"/>
      <c r="AL463" s="424"/>
      <c r="AM463" s="297"/>
    </row>
    <row r="464" spans="1:40" outlineLevel="1">
      <c r="A464" s="532">
        <v>19</v>
      </c>
      <c r="B464" s="428" t="s">
        <v>111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outlineLevel="1">
      <c r="A465" s="532"/>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25">Z464</f>
        <v>0</v>
      </c>
      <c r="AA465" s="411">
        <f t="shared" si="1325"/>
        <v>0</v>
      </c>
      <c r="AB465" s="411">
        <f t="shared" si="1325"/>
        <v>0</v>
      </c>
      <c r="AC465" s="411">
        <f t="shared" si="1325"/>
        <v>0</v>
      </c>
      <c r="AD465" s="411">
        <f t="shared" si="1325"/>
        <v>0</v>
      </c>
      <c r="AE465" s="411">
        <f t="shared" si="1325"/>
        <v>0</v>
      </c>
      <c r="AF465" s="411">
        <f t="shared" si="1325"/>
        <v>0</v>
      </c>
      <c r="AG465" s="411">
        <f t="shared" si="1325"/>
        <v>0</v>
      </c>
      <c r="AH465" s="411">
        <f t="shared" si="1325"/>
        <v>0</v>
      </c>
      <c r="AI465" s="411">
        <f t="shared" si="1325"/>
        <v>0</v>
      </c>
      <c r="AJ465" s="411">
        <f t="shared" si="1325"/>
        <v>0</v>
      </c>
      <c r="AK465" s="411">
        <f t="shared" si="1325"/>
        <v>0</v>
      </c>
      <c r="AL465" s="411">
        <f t="shared" si="1325"/>
        <v>0</v>
      </c>
      <c r="AM465" s="297"/>
    </row>
    <row r="466" spans="1:39" outlineLevel="1">
      <c r="A466" s="532"/>
      <c r="B466" s="430"/>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12"/>
      <c r="AA466" s="412"/>
      <c r="AB466" s="412"/>
      <c r="AC466" s="412"/>
      <c r="AD466" s="412"/>
      <c r="AE466" s="412"/>
      <c r="AF466" s="412"/>
      <c r="AG466" s="412"/>
      <c r="AH466" s="412"/>
      <c r="AI466" s="412"/>
      <c r="AJ466" s="412"/>
      <c r="AK466" s="412"/>
      <c r="AL466" s="412"/>
      <c r="AM466" s="306"/>
    </row>
    <row r="467" spans="1:39" outlineLevel="1">
      <c r="A467" s="532">
        <v>20</v>
      </c>
      <c r="B467" s="428" t="s">
        <v>110</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outlineLevel="1">
      <c r="A468" s="532"/>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 t="shared" ref="Y468:AL468" si="1326">Y467</f>
        <v>0</v>
      </c>
      <c r="Z468" s="411">
        <f t="shared" si="1326"/>
        <v>0</v>
      </c>
      <c r="AA468" s="411">
        <f t="shared" si="1326"/>
        <v>0</v>
      </c>
      <c r="AB468" s="411">
        <f t="shared" si="1326"/>
        <v>0</v>
      </c>
      <c r="AC468" s="411">
        <f t="shared" si="1326"/>
        <v>0</v>
      </c>
      <c r="AD468" s="411">
        <f t="shared" si="1326"/>
        <v>0</v>
      </c>
      <c r="AE468" s="411">
        <f t="shared" si="1326"/>
        <v>0</v>
      </c>
      <c r="AF468" s="411">
        <f t="shared" si="1326"/>
        <v>0</v>
      </c>
      <c r="AG468" s="411">
        <f t="shared" si="1326"/>
        <v>0</v>
      </c>
      <c r="AH468" s="411">
        <f t="shared" si="1326"/>
        <v>0</v>
      </c>
      <c r="AI468" s="411">
        <f t="shared" si="1326"/>
        <v>0</v>
      </c>
      <c r="AJ468" s="411">
        <f t="shared" si="1326"/>
        <v>0</v>
      </c>
      <c r="AK468" s="411">
        <f t="shared" si="1326"/>
        <v>0</v>
      </c>
      <c r="AL468" s="411">
        <f t="shared" si="1326"/>
        <v>0</v>
      </c>
      <c r="AM468" s="306"/>
    </row>
    <row r="469" spans="1:39" ht="15.75" outlineLevel="1">
      <c r="A469" s="532"/>
      <c r="B469" s="531"/>
      <c r="C469" s="300"/>
      <c r="D469" s="291"/>
      <c r="E469" s="291"/>
      <c r="F469" s="291"/>
      <c r="G469" s="291"/>
      <c r="H469" s="291"/>
      <c r="I469" s="291"/>
      <c r="J469" s="291"/>
      <c r="K469" s="291"/>
      <c r="L469" s="291"/>
      <c r="M469" s="291"/>
      <c r="N469" s="300"/>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75" outlineLevel="1">
      <c r="A470" s="532"/>
      <c r="B470" s="524" t="s">
        <v>503</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75" outlineLevel="1">
      <c r="A471" s="532"/>
      <c r="B471" s="504" t="s">
        <v>499</v>
      </c>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2"/>
      <c r="Z471" s="425"/>
      <c r="AA471" s="425"/>
      <c r="AB471" s="425"/>
      <c r="AC471" s="425"/>
      <c r="AD471" s="425"/>
      <c r="AE471" s="425"/>
      <c r="AF471" s="425"/>
      <c r="AG471" s="425"/>
      <c r="AH471" s="425"/>
      <c r="AI471" s="425"/>
      <c r="AJ471" s="425"/>
      <c r="AK471" s="425"/>
      <c r="AL471" s="425"/>
      <c r="AM471" s="306"/>
    </row>
    <row r="472" spans="1:39" outlineLevel="1">
      <c r="A472" s="532">
        <v>21</v>
      </c>
      <c r="B472" s="428" t="s">
        <v>113</v>
      </c>
      <c r="C472" s="291" t="s">
        <v>25</v>
      </c>
      <c r="D472" s="295">
        <v>4196635</v>
      </c>
      <c r="E472" s="295">
        <f>SUMIF('7.  Persistence Report'!$D$162:$D$170,$B472,'7.  Persistence Report'!AX$162:AX$170)</f>
        <v>3380561</v>
      </c>
      <c r="F472" s="295">
        <f>SUMIF('7.  Persistence Report'!$D$162:$D$170,$B472,'7.  Persistence Report'!AY$162:AY$170)</f>
        <v>3380561</v>
      </c>
      <c r="G472" s="295">
        <f>SUMIF('7.  Persistence Report'!$D$162:$D$170,$B472,'7.  Persistence Report'!AZ$162:AZ$170)</f>
        <v>3380561</v>
      </c>
      <c r="H472" s="295">
        <f>SUMIF('7.  Persistence Report'!$D$162:$D$170,$B472,'7.  Persistence Report'!BA$162:BA$170)</f>
        <v>3380561</v>
      </c>
      <c r="I472" s="295">
        <f>SUMIF('7.  Persistence Report'!$D$162:$D$170,$B472,'7.  Persistence Report'!BB$162:BB$170)</f>
        <v>3380561</v>
      </c>
      <c r="J472" s="295">
        <f>SUMIF('7.  Persistence Report'!$D$162:$D$170,$B472,'7.  Persistence Report'!BC$162:BC$170)</f>
        <v>3380561</v>
      </c>
      <c r="K472" s="295">
        <f>SUMIF('7.  Persistence Report'!$D$162:$D$170,$B472,'7.  Persistence Report'!BD$162:BD$170)</f>
        <v>3380527</v>
      </c>
      <c r="L472" s="295">
        <f>SUMIF('7.  Persistence Report'!$D$162:$D$170,$B472,'7.  Persistence Report'!BE$162:BE$170)</f>
        <v>3380527</v>
      </c>
      <c r="M472" s="295">
        <f>SUMIF('7.  Persistence Report'!$D$162:$D$170,$B472,'7.  Persistence Report'!BF$162:BF$170)</f>
        <v>3372527</v>
      </c>
      <c r="N472" s="291"/>
      <c r="O472" s="295">
        <v>299</v>
      </c>
      <c r="P472" s="295">
        <f>SUMIF('7.  Persistence Report'!$D$162:$D$170,$B472,'7.  Persistence Report'!S$162:S$170)</f>
        <v>244</v>
      </c>
      <c r="Q472" s="295">
        <f>SUMIF('7.  Persistence Report'!$D$162:$D$170,$B472,'7.  Persistence Report'!T$162:T$170)</f>
        <v>244</v>
      </c>
      <c r="R472" s="295">
        <f>SUMIF('7.  Persistence Report'!$D$162:$D$170,$B472,'7.  Persistence Report'!U$162:U$170)</f>
        <v>244</v>
      </c>
      <c r="S472" s="295">
        <f>SUMIF('7.  Persistence Report'!$D$162:$D$170,$B472,'7.  Persistence Report'!V$162:V$170)</f>
        <v>244</v>
      </c>
      <c r="T472" s="295">
        <f>SUMIF('7.  Persistence Report'!$D$162:$D$170,$B472,'7.  Persistence Report'!W$162:W$170)</f>
        <v>244</v>
      </c>
      <c r="U472" s="295">
        <f>SUMIF('7.  Persistence Report'!$D$162:$D$170,$B472,'7.  Persistence Report'!X$162:X$170)</f>
        <v>244</v>
      </c>
      <c r="V472" s="295">
        <f>SUMIF('7.  Persistence Report'!$D$162:$D$170,$B472,'7.  Persistence Report'!Y$162:Y$170)</f>
        <v>244</v>
      </c>
      <c r="W472" s="295">
        <f>SUMIF('7.  Persistence Report'!$D$162:$D$170,$B472,'7.  Persistence Report'!Z$162:Z$170)</f>
        <v>244</v>
      </c>
      <c r="X472" s="295">
        <f>SUMIF('7.  Persistence Report'!$D$162:$D$170,$B472,'7.  Persistence Report'!AA$162:AA$170)</f>
        <v>244</v>
      </c>
      <c r="Y472" s="410">
        <v>1</v>
      </c>
      <c r="Z472" s="410"/>
      <c r="AA472" s="410"/>
      <c r="AB472" s="410"/>
      <c r="AC472" s="410"/>
      <c r="AD472" s="410"/>
      <c r="AE472" s="410"/>
      <c r="AF472" s="410"/>
      <c r="AG472" s="410"/>
      <c r="AH472" s="410"/>
      <c r="AI472" s="410"/>
      <c r="AJ472" s="410"/>
      <c r="AK472" s="410"/>
      <c r="AL472" s="410"/>
      <c r="AM472" s="296">
        <f>SUM(Y472:AL472)</f>
        <v>1</v>
      </c>
    </row>
    <row r="473" spans="1:39" outlineLevel="1">
      <c r="A473" s="532"/>
      <c r="B473" s="431" t="s">
        <v>308</v>
      </c>
      <c r="C473" s="291" t="s">
        <v>947</v>
      </c>
      <c r="D473" s="295">
        <v>5625.5849319216049</v>
      </c>
      <c r="E473" s="295">
        <f>E472/D472*D473</f>
        <v>4531.6385682914606</v>
      </c>
      <c r="F473" s="295">
        <f t="shared" ref="F473:M473" si="1327">F472/E472*E473</f>
        <v>4531.6385682914606</v>
      </c>
      <c r="G473" s="295">
        <f t="shared" si="1327"/>
        <v>4531.6385682914606</v>
      </c>
      <c r="H473" s="295">
        <f t="shared" si="1327"/>
        <v>4531.6385682914606</v>
      </c>
      <c r="I473" s="295">
        <f t="shared" si="1327"/>
        <v>4531.6385682914606</v>
      </c>
      <c r="J473" s="295">
        <f t="shared" si="1327"/>
        <v>4531.6385682914606</v>
      </c>
      <c r="K473" s="295">
        <f t="shared" si="1327"/>
        <v>4531.5929913261807</v>
      </c>
      <c r="L473" s="295">
        <f t="shared" si="1327"/>
        <v>4531.5929913261807</v>
      </c>
      <c r="M473" s="295">
        <f t="shared" si="1327"/>
        <v>4520.8689994957322</v>
      </c>
      <c r="N473" s="291"/>
      <c r="O473" s="295"/>
      <c r="P473" s="295"/>
      <c r="Q473" s="295"/>
      <c r="R473" s="295"/>
      <c r="S473" s="295"/>
      <c r="T473" s="295"/>
      <c r="U473" s="295"/>
      <c r="V473" s="295"/>
      <c r="W473" s="295"/>
      <c r="X473" s="295"/>
      <c r="Y473" s="411">
        <f>Y472</f>
        <v>1</v>
      </c>
      <c r="Z473" s="411">
        <f t="shared" ref="Z473" si="1328">Z472</f>
        <v>0</v>
      </c>
      <c r="AA473" s="411">
        <f t="shared" ref="AA473" si="1329">AA472</f>
        <v>0</v>
      </c>
      <c r="AB473" s="411">
        <f t="shared" ref="AB473" si="1330">AB472</f>
        <v>0</v>
      </c>
      <c r="AC473" s="411">
        <f t="shared" ref="AC473" si="1331">AC472</f>
        <v>0</v>
      </c>
      <c r="AD473" s="411">
        <f t="shared" ref="AD473" si="1332">AD472</f>
        <v>0</v>
      </c>
      <c r="AE473" s="411">
        <f t="shared" ref="AE473" si="1333">AE472</f>
        <v>0</v>
      </c>
      <c r="AF473" s="411">
        <f t="shared" ref="AF473" si="1334">AF472</f>
        <v>0</v>
      </c>
      <c r="AG473" s="411">
        <f t="shared" ref="AG473" si="1335">AG472</f>
        <v>0</v>
      </c>
      <c r="AH473" s="411">
        <f t="shared" ref="AH473" si="1336">AH472</f>
        <v>0</v>
      </c>
      <c r="AI473" s="411">
        <f t="shared" ref="AI473" si="1337">AI472</f>
        <v>0</v>
      </c>
      <c r="AJ473" s="411">
        <f t="shared" ref="AJ473" si="1338">AJ472</f>
        <v>0</v>
      </c>
      <c r="AK473" s="411">
        <f t="shared" ref="AK473" si="1339">AK472</f>
        <v>0</v>
      </c>
      <c r="AL473" s="411">
        <f t="shared" ref="AL473" si="1340">AL472</f>
        <v>0</v>
      </c>
      <c r="AM473" s="306"/>
    </row>
    <row r="474" spans="1:39" outlineLevel="1">
      <c r="A474" s="532"/>
      <c r="B474" s="431"/>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outlineLevel="1">
      <c r="A475" s="532"/>
      <c r="B475" s="428" t="s">
        <v>927</v>
      </c>
      <c r="C475" s="291" t="s">
        <v>25</v>
      </c>
      <c r="D475" s="295">
        <v>3777549</v>
      </c>
      <c r="E475" s="295">
        <f>SUMIF('7.  Persistence Report'!$D$162:$D$170,$B475,'7.  Persistence Report'!AX$162:AX$170)</f>
        <v>2735657</v>
      </c>
      <c r="F475" s="295">
        <f>SUMIF('7.  Persistence Report'!$D$162:$D$170,$B475,'7.  Persistence Report'!AY$162:AY$170)</f>
        <v>2735657</v>
      </c>
      <c r="G475" s="295">
        <f>SUMIF('7.  Persistence Report'!$D$162:$D$170,$B475,'7.  Persistence Report'!AZ$162:AZ$170)</f>
        <v>2735657</v>
      </c>
      <c r="H475" s="295">
        <f>SUMIF('7.  Persistence Report'!$D$162:$D$170,$B475,'7.  Persistence Report'!BA$162:BA$170)</f>
        <v>2735657</v>
      </c>
      <c r="I475" s="295">
        <f>SUMIF('7.  Persistence Report'!$D$162:$D$170,$B475,'7.  Persistence Report'!BB$162:BB$170)</f>
        <v>2735657</v>
      </c>
      <c r="J475" s="295">
        <f>SUMIF('7.  Persistence Report'!$D$162:$D$170,$B475,'7.  Persistence Report'!BC$162:BC$170)</f>
        <v>2735657</v>
      </c>
      <c r="K475" s="295">
        <f>SUMIF('7.  Persistence Report'!$D$162:$D$170,$B475,'7.  Persistence Report'!BD$162:BD$170)</f>
        <v>2735604</v>
      </c>
      <c r="L475" s="295">
        <f>SUMIF('7.  Persistence Report'!$D$162:$D$170,$B475,'7.  Persistence Report'!BE$162:BE$170)</f>
        <v>2735604</v>
      </c>
      <c r="M475" s="295">
        <f>SUMIF('7.  Persistence Report'!$D$162:$D$170,$B475,'7.  Persistence Report'!BF$162:BF$170)</f>
        <v>2735604</v>
      </c>
      <c r="N475" s="291"/>
      <c r="O475" s="295">
        <v>259</v>
      </c>
      <c r="P475" s="295">
        <f>SUMIF('7.  Persistence Report'!$D$162:$D$170,$B475,'7.  Persistence Report'!S$162:S$170)</f>
        <v>189</v>
      </c>
      <c r="Q475" s="295">
        <f>SUMIF('7.  Persistence Report'!$D$162:$D$170,$B475,'7.  Persistence Report'!T$162:T$170)</f>
        <v>189</v>
      </c>
      <c r="R475" s="295">
        <f>SUMIF('7.  Persistence Report'!$D$162:$D$170,$B475,'7.  Persistence Report'!U$162:U$170)</f>
        <v>189</v>
      </c>
      <c r="S475" s="295">
        <f>SUMIF('7.  Persistence Report'!$D$162:$D$170,$B475,'7.  Persistence Report'!V$162:V$170)</f>
        <v>189</v>
      </c>
      <c r="T475" s="295">
        <f>SUMIF('7.  Persistence Report'!$D$162:$D$170,$B475,'7.  Persistence Report'!W$162:W$170)</f>
        <v>189</v>
      </c>
      <c r="U475" s="295">
        <f>SUMIF('7.  Persistence Report'!$D$162:$D$170,$B475,'7.  Persistence Report'!X$162:X$170)</f>
        <v>189</v>
      </c>
      <c r="V475" s="295">
        <f>SUMIF('7.  Persistence Report'!$D$162:$D$170,$B475,'7.  Persistence Report'!Y$162:Y$170)</f>
        <v>189</v>
      </c>
      <c r="W475" s="295">
        <f>SUMIF('7.  Persistence Report'!$D$162:$D$170,$B475,'7.  Persistence Report'!Z$162:Z$170)</f>
        <v>189</v>
      </c>
      <c r="X475" s="295">
        <f>SUMIF('7.  Persistence Report'!$D$162:$D$170,$B475,'7.  Persistence Report'!AA$162:AA$170)</f>
        <v>189</v>
      </c>
      <c r="Y475" s="410">
        <v>1</v>
      </c>
      <c r="Z475" s="410"/>
      <c r="AA475" s="410"/>
      <c r="AB475" s="410"/>
      <c r="AC475" s="410"/>
      <c r="AD475" s="410"/>
      <c r="AE475" s="410"/>
      <c r="AF475" s="410"/>
      <c r="AG475" s="410"/>
      <c r="AH475" s="410"/>
      <c r="AI475" s="410"/>
      <c r="AJ475" s="410"/>
      <c r="AK475" s="410"/>
      <c r="AL475" s="410"/>
      <c r="AM475" s="296">
        <f>SUM(Y475:AL475)</f>
        <v>1</v>
      </c>
    </row>
    <row r="476" spans="1:39" outlineLevel="1">
      <c r="A476" s="532"/>
      <c r="B476" s="431" t="s">
        <v>308</v>
      </c>
      <c r="C476" s="291" t="s">
        <v>163</v>
      </c>
      <c r="D476" s="295"/>
      <c r="E476" s="295"/>
      <c r="F476" s="295"/>
      <c r="G476" s="295"/>
      <c r="H476" s="295"/>
      <c r="I476" s="295"/>
      <c r="J476" s="295"/>
      <c r="K476" s="295"/>
      <c r="L476" s="295"/>
      <c r="M476" s="295"/>
      <c r="N476" s="291"/>
      <c r="O476" s="295"/>
      <c r="P476" s="295"/>
      <c r="Q476" s="295"/>
      <c r="R476" s="295"/>
      <c r="S476" s="295"/>
      <c r="T476" s="295"/>
      <c r="U476" s="295"/>
      <c r="V476" s="295"/>
      <c r="W476" s="295"/>
      <c r="X476" s="295"/>
      <c r="Y476" s="411">
        <f>Y475</f>
        <v>1</v>
      </c>
      <c r="Z476" s="411">
        <f t="shared" ref="Z476:AL476" si="1341">Z475</f>
        <v>0</v>
      </c>
      <c r="AA476" s="411">
        <f t="shared" si="1341"/>
        <v>0</v>
      </c>
      <c r="AB476" s="411">
        <f t="shared" si="1341"/>
        <v>0</v>
      </c>
      <c r="AC476" s="411">
        <f t="shared" si="1341"/>
        <v>0</v>
      </c>
      <c r="AD476" s="411">
        <f t="shared" si="1341"/>
        <v>0</v>
      </c>
      <c r="AE476" s="411">
        <f t="shared" si="1341"/>
        <v>0</v>
      </c>
      <c r="AF476" s="411">
        <f t="shared" si="1341"/>
        <v>0</v>
      </c>
      <c r="AG476" s="411">
        <f t="shared" si="1341"/>
        <v>0</v>
      </c>
      <c r="AH476" s="411">
        <f t="shared" si="1341"/>
        <v>0</v>
      </c>
      <c r="AI476" s="411">
        <f t="shared" si="1341"/>
        <v>0</v>
      </c>
      <c r="AJ476" s="411">
        <f t="shared" si="1341"/>
        <v>0</v>
      </c>
      <c r="AK476" s="411">
        <f t="shared" si="1341"/>
        <v>0</v>
      </c>
      <c r="AL476" s="411">
        <f t="shared" si="1341"/>
        <v>0</v>
      </c>
      <c r="AM476" s="306"/>
    </row>
    <row r="477" spans="1:39" outlineLevel="1">
      <c r="A477" s="532"/>
      <c r="B477" s="431"/>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30" outlineLevel="1">
      <c r="A478" s="532">
        <v>22</v>
      </c>
      <c r="B478" s="428" t="s">
        <v>114</v>
      </c>
      <c r="C478" s="291" t="s">
        <v>25</v>
      </c>
      <c r="D478" s="295">
        <v>956804</v>
      </c>
      <c r="E478" s="295">
        <f>SUMIF('7.  Persistence Report'!$D$162:$D$170,$B478,'7.  Persistence Report'!AX$162:AX$170)</f>
        <v>956804</v>
      </c>
      <c r="F478" s="295">
        <f>SUMIF('7.  Persistence Report'!$D$162:$D$170,$B478,'7.  Persistence Report'!AY$162:AY$170)</f>
        <v>956804</v>
      </c>
      <c r="G478" s="295">
        <f>SUMIF('7.  Persistence Report'!$D$162:$D$170,$B478,'7.  Persistence Report'!AZ$162:AZ$170)</f>
        <v>956804</v>
      </c>
      <c r="H478" s="295">
        <f>SUMIF('7.  Persistence Report'!$D$162:$D$170,$B478,'7.  Persistence Report'!BA$162:BA$170)</f>
        <v>956804</v>
      </c>
      <c r="I478" s="295">
        <f>SUMIF('7.  Persistence Report'!$D$162:$D$170,$B478,'7.  Persistence Report'!BB$162:BB$170)</f>
        <v>956804</v>
      </c>
      <c r="J478" s="295">
        <f>SUMIF('7.  Persistence Report'!$D$162:$D$170,$B478,'7.  Persistence Report'!BC$162:BC$170)</f>
        <v>956804</v>
      </c>
      <c r="K478" s="295">
        <f>SUMIF('7.  Persistence Report'!$D$162:$D$170,$B478,'7.  Persistence Report'!BD$162:BD$170)</f>
        <v>956804</v>
      </c>
      <c r="L478" s="295">
        <f>SUMIF('7.  Persistence Report'!$D$162:$D$170,$B478,'7.  Persistence Report'!BE$162:BE$170)</f>
        <v>956804</v>
      </c>
      <c r="M478" s="295">
        <f>SUMIF('7.  Persistence Report'!$D$162:$D$170,$B478,'7.  Persistence Report'!BF$162:BF$170)</f>
        <v>956804</v>
      </c>
      <c r="N478" s="291"/>
      <c r="O478" s="295">
        <v>274</v>
      </c>
      <c r="P478" s="295">
        <f>SUMIF('7.  Persistence Report'!$D$162:$D$170,$B478,'7.  Persistence Report'!S$162:S$170)</f>
        <v>274</v>
      </c>
      <c r="Q478" s="295">
        <f>SUMIF('7.  Persistence Report'!$D$162:$D$170,$B478,'7.  Persistence Report'!T$162:T$170)</f>
        <v>274</v>
      </c>
      <c r="R478" s="295">
        <f>SUMIF('7.  Persistence Report'!$D$162:$D$170,$B478,'7.  Persistence Report'!U$162:U$170)</f>
        <v>274</v>
      </c>
      <c r="S478" s="295">
        <f>SUMIF('7.  Persistence Report'!$D$162:$D$170,$B478,'7.  Persistence Report'!V$162:V$170)</f>
        <v>274</v>
      </c>
      <c r="T478" s="295">
        <f>SUMIF('7.  Persistence Report'!$D$162:$D$170,$B478,'7.  Persistence Report'!W$162:W$170)</f>
        <v>274</v>
      </c>
      <c r="U478" s="295">
        <f>SUMIF('7.  Persistence Report'!$D$162:$D$170,$B478,'7.  Persistence Report'!X$162:X$170)</f>
        <v>274</v>
      </c>
      <c r="V478" s="295">
        <f>SUMIF('7.  Persistence Report'!$D$162:$D$170,$B478,'7.  Persistence Report'!Y$162:Y$170)</f>
        <v>274</v>
      </c>
      <c r="W478" s="295">
        <f>SUMIF('7.  Persistence Report'!$D$162:$D$170,$B478,'7.  Persistence Report'!Z$162:Z$170)</f>
        <v>274</v>
      </c>
      <c r="X478" s="295">
        <f>SUMIF('7.  Persistence Report'!$D$162:$D$170,$B478,'7.  Persistence Report'!AA$162:AA$170)</f>
        <v>274</v>
      </c>
      <c r="Y478" s="410">
        <v>0.98</v>
      </c>
      <c r="Z478" s="410">
        <v>0.02</v>
      </c>
      <c r="AA478" s="410"/>
      <c r="AB478" s="410"/>
      <c r="AC478" s="410"/>
      <c r="AD478" s="410"/>
      <c r="AE478" s="410"/>
      <c r="AF478" s="410"/>
      <c r="AG478" s="410"/>
      <c r="AH478" s="410"/>
      <c r="AI478" s="410"/>
      <c r="AJ478" s="410"/>
      <c r="AK478" s="410"/>
      <c r="AL478" s="410"/>
      <c r="AM478" s="296">
        <f>SUM(Y478:AL478)</f>
        <v>1</v>
      </c>
    </row>
    <row r="479" spans="1:39" outlineLevel="1">
      <c r="A479" s="532"/>
      <c r="B479" s="431" t="s">
        <v>308</v>
      </c>
      <c r="C479" s="291" t="s">
        <v>947</v>
      </c>
      <c r="D479" s="295">
        <v>97259.708988810569</v>
      </c>
      <c r="E479" s="295">
        <f>E478/D478*D479</f>
        <v>97259.708988810569</v>
      </c>
      <c r="F479" s="295">
        <f t="shared" ref="F479" si="1342">F478/E478*E479</f>
        <v>97259.708988810569</v>
      </c>
      <c r="G479" s="295">
        <f t="shared" ref="G479" si="1343">G478/F478*F479</f>
        <v>97259.708988810569</v>
      </c>
      <c r="H479" s="295">
        <f t="shared" ref="H479" si="1344">H478/G478*G479</f>
        <v>97259.708988810569</v>
      </c>
      <c r="I479" s="295">
        <f t="shared" ref="I479" si="1345">I478/H478*H479</f>
        <v>97259.708988810569</v>
      </c>
      <c r="J479" s="295">
        <f t="shared" ref="J479" si="1346">J478/I478*I479</f>
        <v>97259.708988810569</v>
      </c>
      <c r="K479" s="295">
        <f t="shared" ref="K479" si="1347">K478/J478*J479</f>
        <v>97259.708988810569</v>
      </c>
      <c r="L479" s="295">
        <f t="shared" ref="L479" si="1348">L478/K478*K479</f>
        <v>97259.708988810569</v>
      </c>
      <c r="M479" s="295">
        <f t="shared" ref="M479" si="1349">M478/L478*L479</f>
        <v>97259.708988810569</v>
      </c>
      <c r="N479" s="291"/>
      <c r="O479" s="295"/>
      <c r="P479" s="295"/>
      <c r="Q479" s="295"/>
      <c r="R479" s="295"/>
      <c r="S479" s="295"/>
      <c r="T479" s="295"/>
      <c r="U479" s="295"/>
      <c r="V479" s="295"/>
      <c r="W479" s="295"/>
      <c r="X479" s="295"/>
      <c r="Y479" s="411">
        <f>Y478</f>
        <v>0.98</v>
      </c>
      <c r="Z479" s="411">
        <f t="shared" ref="Z479" si="1350">Z478</f>
        <v>0.02</v>
      </c>
      <c r="AA479" s="411">
        <f t="shared" ref="AA479" si="1351">AA478</f>
        <v>0</v>
      </c>
      <c r="AB479" s="411">
        <f t="shared" ref="AB479" si="1352">AB478</f>
        <v>0</v>
      </c>
      <c r="AC479" s="411">
        <f t="shared" ref="AC479" si="1353">AC478</f>
        <v>0</v>
      </c>
      <c r="AD479" s="411">
        <f t="shared" ref="AD479" si="1354">AD478</f>
        <v>0</v>
      </c>
      <c r="AE479" s="411">
        <f t="shared" ref="AE479" si="1355">AE478</f>
        <v>0</v>
      </c>
      <c r="AF479" s="411">
        <f t="shared" ref="AF479" si="1356">AF478</f>
        <v>0</v>
      </c>
      <c r="AG479" s="411">
        <f t="shared" ref="AG479" si="1357">AG478</f>
        <v>0</v>
      </c>
      <c r="AH479" s="411">
        <f t="shared" ref="AH479" si="1358">AH478</f>
        <v>0</v>
      </c>
      <c r="AI479" s="411">
        <f t="shared" ref="AI479" si="1359">AI478</f>
        <v>0</v>
      </c>
      <c r="AJ479" s="411">
        <f t="shared" ref="AJ479" si="1360">AJ478</f>
        <v>0</v>
      </c>
      <c r="AK479" s="411">
        <f t="shared" ref="AK479" si="1361">AK478</f>
        <v>0</v>
      </c>
      <c r="AL479" s="411">
        <f t="shared" ref="AL479" si="1362">AL478</f>
        <v>0</v>
      </c>
      <c r="AM479" s="306"/>
    </row>
    <row r="480" spans="1:39" outlineLevel="1">
      <c r="A480" s="532"/>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532">
        <v>23</v>
      </c>
      <c r="B481" s="428" t="s">
        <v>948</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v>1</v>
      </c>
      <c r="Z481" s="410"/>
      <c r="AA481" s="410"/>
      <c r="AB481" s="410"/>
      <c r="AC481" s="410"/>
      <c r="AD481" s="410"/>
      <c r="AE481" s="410"/>
      <c r="AF481" s="410"/>
      <c r="AG481" s="410"/>
      <c r="AH481" s="410"/>
      <c r="AI481" s="410"/>
      <c r="AJ481" s="410"/>
      <c r="AK481" s="410"/>
      <c r="AL481" s="410"/>
      <c r="AM481" s="296">
        <f>SUM(Y481:AL481)</f>
        <v>1</v>
      </c>
    </row>
    <row r="482" spans="1:39" outlineLevel="1">
      <c r="A482" s="532"/>
      <c r="B482" s="431" t="s">
        <v>308</v>
      </c>
      <c r="C482" s="291" t="s">
        <v>947</v>
      </c>
      <c r="D482" s="295">
        <v>28867.399999999961</v>
      </c>
      <c r="E482" s="295">
        <f>D482</f>
        <v>28867.399999999961</v>
      </c>
      <c r="F482" s="295">
        <f t="shared" ref="F482:M482" si="1363">E482</f>
        <v>28867.399999999961</v>
      </c>
      <c r="G482" s="295">
        <f t="shared" si="1363"/>
        <v>28867.399999999961</v>
      </c>
      <c r="H482" s="295">
        <f t="shared" si="1363"/>
        <v>28867.399999999961</v>
      </c>
      <c r="I482" s="295">
        <f t="shared" si="1363"/>
        <v>28867.399999999961</v>
      </c>
      <c r="J482" s="295">
        <f t="shared" si="1363"/>
        <v>28867.399999999961</v>
      </c>
      <c r="K482" s="295">
        <f t="shared" si="1363"/>
        <v>28867.399999999961</v>
      </c>
      <c r="L482" s="295">
        <f t="shared" si="1363"/>
        <v>28867.399999999961</v>
      </c>
      <c r="M482" s="295">
        <f t="shared" si="1363"/>
        <v>28867.399999999961</v>
      </c>
      <c r="N482" s="291"/>
      <c r="O482" s="295"/>
      <c r="P482" s="295"/>
      <c r="Q482" s="295"/>
      <c r="R482" s="295"/>
      <c r="S482" s="295"/>
      <c r="T482" s="295"/>
      <c r="U482" s="295"/>
      <c r="V482" s="295"/>
      <c r="W482" s="295"/>
      <c r="X482" s="295"/>
      <c r="Y482" s="411">
        <f>Y481</f>
        <v>1</v>
      </c>
      <c r="Z482" s="411">
        <f t="shared" ref="Z482" si="1364">Z481</f>
        <v>0</v>
      </c>
      <c r="AA482" s="411">
        <f t="shared" ref="AA482" si="1365">AA481</f>
        <v>0</v>
      </c>
      <c r="AB482" s="411">
        <f t="shared" ref="AB482" si="1366">AB481</f>
        <v>0</v>
      </c>
      <c r="AC482" s="411">
        <f t="shared" ref="AC482" si="1367">AC481</f>
        <v>0</v>
      </c>
      <c r="AD482" s="411">
        <f t="shared" ref="AD482" si="1368">AD481</f>
        <v>0</v>
      </c>
      <c r="AE482" s="411">
        <f t="shared" ref="AE482" si="1369">AE481</f>
        <v>0</v>
      </c>
      <c r="AF482" s="411">
        <f t="shared" ref="AF482" si="1370">AF481</f>
        <v>0</v>
      </c>
      <c r="AG482" s="411">
        <f t="shared" ref="AG482" si="1371">AG481</f>
        <v>0</v>
      </c>
      <c r="AH482" s="411">
        <f t="shared" ref="AH482" si="1372">AH481</f>
        <v>0</v>
      </c>
      <c r="AI482" s="411">
        <f t="shared" ref="AI482" si="1373">AI481</f>
        <v>0</v>
      </c>
      <c r="AJ482" s="411">
        <f t="shared" ref="AJ482" si="1374">AJ481</f>
        <v>0</v>
      </c>
      <c r="AK482" s="411">
        <f t="shared" ref="AK482" si="1375">AK481</f>
        <v>0</v>
      </c>
      <c r="AL482" s="411">
        <f t="shared" ref="AL482" si="1376">AL481</f>
        <v>0</v>
      </c>
      <c r="AM482" s="306"/>
    </row>
    <row r="483" spans="1:39" outlineLevel="1">
      <c r="A483" s="532"/>
      <c r="B483" s="430"/>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ht="30" outlineLevel="1">
      <c r="A484" s="532">
        <v>24</v>
      </c>
      <c r="B484" s="428" t="s">
        <v>116</v>
      </c>
      <c r="C484" s="291" t="s">
        <v>25</v>
      </c>
      <c r="D484" s="295">
        <v>145140</v>
      </c>
      <c r="E484" s="295">
        <f>SUMIF('7.  Persistence Report'!$D$162:$D$170,$B484,'7.  Persistence Report'!AX$162:AX$170)</f>
        <v>145140</v>
      </c>
      <c r="F484" s="295">
        <f>SUMIF('7.  Persistence Report'!$D$162:$D$170,$B484,'7.  Persistence Report'!AY$162:AY$170)</f>
        <v>145140</v>
      </c>
      <c r="G484" s="295">
        <f>SUMIF('7.  Persistence Report'!$D$162:$D$170,$B484,'7.  Persistence Report'!AZ$162:AZ$170)</f>
        <v>145140</v>
      </c>
      <c r="H484" s="295">
        <f>SUMIF('7.  Persistence Report'!$D$162:$D$170,$B484,'7.  Persistence Report'!BA$162:BA$170)</f>
        <v>145140</v>
      </c>
      <c r="I484" s="295">
        <f>SUMIF('7.  Persistence Report'!$D$162:$D$170,$B484,'7.  Persistence Report'!BB$162:BB$170)</f>
        <v>145140</v>
      </c>
      <c r="J484" s="295">
        <f>SUMIF('7.  Persistence Report'!$D$162:$D$170,$B484,'7.  Persistence Report'!BC$162:BC$170)</f>
        <v>145140</v>
      </c>
      <c r="K484" s="295">
        <f>SUMIF('7.  Persistence Report'!$D$162:$D$170,$B484,'7.  Persistence Report'!BD$162:BD$170)</f>
        <v>145140</v>
      </c>
      <c r="L484" s="295">
        <f>SUMIF('7.  Persistence Report'!$D$162:$D$170,$B484,'7.  Persistence Report'!BE$162:BE$170)</f>
        <v>145140</v>
      </c>
      <c r="M484" s="295">
        <f>SUMIF('7.  Persistence Report'!$D$162:$D$170,$B484,'7.  Persistence Report'!BF$162:BF$170)</f>
        <v>145140</v>
      </c>
      <c r="N484" s="291"/>
      <c r="O484" s="295">
        <v>24</v>
      </c>
      <c r="P484" s="295">
        <f>SUMIF('7.  Persistence Report'!$D$162:$D$170,$B484,'7.  Persistence Report'!S$162:S$170)</f>
        <v>24</v>
      </c>
      <c r="Q484" s="295">
        <f>SUMIF('7.  Persistence Report'!$D$162:$D$170,$B484,'7.  Persistence Report'!T$162:T$170)</f>
        <v>24</v>
      </c>
      <c r="R484" s="295">
        <f>SUMIF('7.  Persistence Report'!$D$162:$D$170,$B484,'7.  Persistence Report'!U$162:U$170)</f>
        <v>24</v>
      </c>
      <c r="S484" s="295">
        <f>SUMIF('7.  Persistence Report'!$D$162:$D$170,$B484,'7.  Persistence Report'!V$162:V$170)</f>
        <v>24</v>
      </c>
      <c r="T484" s="295">
        <f>SUMIF('7.  Persistence Report'!$D$162:$D$170,$B484,'7.  Persistence Report'!W$162:W$170)</f>
        <v>24</v>
      </c>
      <c r="U484" s="295">
        <f>SUMIF('7.  Persistence Report'!$D$162:$D$170,$B484,'7.  Persistence Report'!X$162:X$170)</f>
        <v>24</v>
      </c>
      <c r="V484" s="295">
        <f>SUMIF('7.  Persistence Report'!$D$162:$D$170,$B484,'7.  Persistence Report'!Y$162:Y$170)</f>
        <v>24</v>
      </c>
      <c r="W484" s="295">
        <f>SUMIF('7.  Persistence Report'!$D$162:$D$170,$B484,'7.  Persistence Report'!Z$162:Z$170)</f>
        <v>24</v>
      </c>
      <c r="X484" s="295">
        <f>SUMIF('7.  Persistence Report'!$D$162:$D$170,$B484,'7.  Persistence Report'!AA$162:AA$170)</f>
        <v>24</v>
      </c>
      <c r="Y484" s="410">
        <v>1</v>
      </c>
      <c r="Z484" s="410"/>
      <c r="AA484" s="410"/>
      <c r="AB484" s="410"/>
      <c r="AC484" s="410"/>
      <c r="AD484" s="410"/>
      <c r="AE484" s="410"/>
      <c r="AF484" s="410"/>
      <c r="AG484" s="410"/>
      <c r="AH484" s="410"/>
      <c r="AI484" s="410"/>
      <c r="AJ484" s="410"/>
      <c r="AK484" s="410"/>
      <c r="AL484" s="410"/>
      <c r="AM484" s="296">
        <f>SUM(Y484:AL484)</f>
        <v>1</v>
      </c>
    </row>
    <row r="485" spans="1:39" outlineLevel="1">
      <c r="A485" s="532"/>
      <c r="B485" s="431" t="s">
        <v>308</v>
      </c>
      <c r="C485" s="291" t="s">
        <v>163</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1">
        <f>Y484</f>
        <v>1</v>
      </c>
      <c r="Z485" s="411">
        <f t="shared" ref="Z485" si="1377">Z484</f>
        <v>0</v>
      </c>
      <c r="AA485" s="411">
        <f t="shared" ref="AA485" si="1378">AA484</f>
        <v>0</v>
      </c>
      <c r="AB485" s="411">
        <f t="shared" ref="AB485" si="1379">AB484</f>
        <v>0</v>
      </c>
      <c r="AC485" s="411">
        <f t="shared" ref="AC485" si="1380">AC484</f>
        <v>0</v>
      </c>
      <c r="AD485" s="411">
        <f t="shared" ref="AD485" si="1381">AD484</f>
        <v>0</v>
      </c>
      <c r="AE485" s="411">
        <f t="shared" ref="AE485" si="1382">AE484</f>
        <v>0</v>
      </c>
      <c r="AF485" s="411">
        <f t="shared" ref="AF485" si="1383">AF484</f>
        <v>0</v>
      </c>
      <c r="AG485" s="411">
        <f t="shared" ref="AG485" si="1384">AG484</f>
        <v>0</v>
      </c>
      <c r="AH485" s="411">
        <f t="shared" ref="AH485" si="1385">AH484</f>
        <v>0</v>
      </c>
      <c r="AI485" s="411">
        <f t="shared" ref="AI485" si="1386">AI484</f>
        <v>0</v>
      </c>
      <c r="AJ485" s="411">
        <f t="shared" ref="AJ485" si="1387">AJ484</f>
        <v>0</v>
      </c>
      <c r="AK485" s="411">
        <f t="shared" ref="AK485" si="1388">AK484</f>
        <v>0</v>
      </c>
      <c r="AL485" s="411">
        <f t="shared" ref="AL485" si="1389">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75" outlineLevel="1">
      <c r="A487" s="532"/>
      <c r="B487" s="504" t="s">
        <v>500</v>
      </c>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outlineLevel="1">
      <c r="A488" s="532">
        <v>25</v>
      </c>
      <c r="B488" s="428" t="s">
        <v>117</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0"/>
      <c r="AA488" s="410"/>
      <c r="AB488" s="410"/>
      <c r="AC488" s="410"/>
      <c r="AD488" s="410"/>
      <c r="AE488" s="410"/>
      <c r="AF488" s="415"/>
      <c r="AG488" s="415"/>
      <c r="AH488" s="415"/>
      <c r="AI488" s="415"/>
      <c r="AJ488" s="415"/>
      <c r="AK488" s="415"/>
      <c r="AL488" s="415"/>
      <c r="AM488" s="296">
        <f>SUM(Y488:AL488)</f>
        <v>0</v>
      </c>
    </row>
    <row r="489" spans="1:39" outlineLevel="1">
      <c r="A489" s="532"/>
      <c r="B489" s="431" t="s">
        <v>308</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 t="shared" ref="Z489" si="1390">Z488</f>
        <v>0</v>
      </c>
      <c r="AA489" s="411">
        <f t="shared" ref="AA489" si="1391">AA488</f>
        <v>0</v>
      </c>
      <c r="AB489" s="411">
        <f t="shared" ref="AB489" si="1392">AB488</f>
        <v>0</v>
      </c>
      <c r="AC489" s="411">
        <f t="shared" ref="AC489" si="1393">AC488</f>
        <v>0</v>
      </c>
      <c r="AD489" s="411">
        <f t="shared" ref="AD489" si="1394">AD488</f>
        <v>0</v>
      </c>
      <c r="AE489" s="411">
        <f t="shared" ref="AE489" si="1395">AE488</f>
        <v>0</v>
      </c>
      <c r="AF489" s="411">
        <f t="shared" ref="AF489" si="1396">AF488</f>
        <v>0</v>
      </c>
      <c r="AG489" s="411">
        <f t="shared" ref="AG489" si="1397">AG488</f>
        <v>0</v>
      </c>
      <c r="AH489" s="411">
        <f t="shared" ref="AH489" si="1398">AH488</f>
        <v>0</v>
      </c>
      <c r="AI489" s="411">
        <f t="shared" ref="AI489" si="1399">AI488</f>
        <v>0</v>
      </c>
      <c r="AJ489" s="411">
        <f t="shared" ref="AJ489" si="1400">AJ488</f>
        <v>0</v>
      </c>
      <c r="AK489" s="411">
        <f t="shared" ref="AK489" si="1401">AK488</f>
        <v>0</v>
      </c>
      <c r="AL489" s="411">
        <f t="shared" ref="AL489" si="1402">AL488</f>
        <v>0</v>
      </c>
      <c r="AM489" s="306"/>
    </row>
    <row r="490" spans="1:39" outlineLevel="1">
      <c r="A490" s="532"/>
      <c r="B490" s="431"/>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outlineLevel="1">
      <c r="A491" s="532">
        <v>26</v>
      </c>
      <c r="B491" s="428" t="s">
        <v>118</v>
      </c>
      <c r="C491" s="291" t="s">
        <v>25</v>
      </c>
      <c r="D491" s="295">
        <v>18627676</v>
      </c>
      <c r="E491" s="295">
        <f>SUMIF('7.  Persistence Report'!$D$162:$D$170,$B491,'7.  Persistence Report'!AX$162:AX$170)-E492</f>
        <v>18917979</v>
      </c>
      <c r="F491" s="295">
        <f>SUMIF('7.  Persistence Report'!$D$162:$D$170,$B491,'7.  Persistence Report'!AY$162:AY$170)-F492</f>
        <v>18917979</v>
      </c>
      <c r="G491" s="295">
        <f>SUMIF('7.  Persistence Report'!$D$162:$D$170,$B491,'7.  Persistence Report'!AZ$162:AZ$170)-G492</f>
        <v>18917979</v>
      </c>
      <c r="H491" s="295">
        <f>SUMIF('7.  Persistence Report'!$D$162:$D$170,$B491,'7.  Persistence Report'!BA$162:BA$170)-H492</f>
        <v>18917979</v>
      </c>
      <c r="I491" s="295">
        <f>SUMIF('7.  Persistence Report'!$D$162:$D$170,$B491,'7.  Persistence Report'!BB$162:BB$170)-I492</f>
        <v>18596923</v>
      </c>
      <c r="J491" s="295">
        <f>SUMIF('7.  Persistence Report'!$D$162:$D$170,$B491,'7.  Persistence Report'!BC$162:BC$170)-J492</f>
        <v>18596923</v>
      </c>
      <c r="K491" s="295">
        <f>SUMIF('7.  Persistence Report'!$D$162:$D$170,$B491,'7.  Persistence Report'!BD$162:BD$170)-K492</f>
        <v>18596923</v>
      </c>
      <c r="L491" s="295">
        <f>SUMIF('7.  Persistence Report'!$D$162:$D$170,$B491,'7.  Persistence Report'!BE$162:BE$170)-L492</f>
        <v>18576657</v>
      </c>
      <c r="M491" s="295">
        <f>SUMIF('7.  Persistence Report'!$D$162:$D$170,$B491,'7.  Persistence Report'!BF$162:BF$170)-M492</f>
        <v>18576657</v>
      </c>
      <c r="N491" s="295">
        <v>12</v>
      </c>
      <c r="O491" s="295">
        <v>2946</v>
      </c>
      <c r="P491" s="295">
        <f>SUMIF('7.  Persistence Report'!$D$162:$D$170,$B491,'7.  Persistence Report'!S$162:S$170)</f>
        <v>3061</v>
      </c>
      <c r="Q491" s="295">
        <f>SUMIF('7.  Persistence Report'!$D$162:$D$170,$B491,'7.  Persistence Report'!T$162:T$170)</f>
        <v>3061</v>
      </c>
      <c r="R491" s="295">
        <f>SUMIF('7.  Persistence Report'!$D$162:$D$170,$B491,'7.  Persistence Report'!U$162:U$170)</f>
        <v>3061</v>
      </c>
      <c r="S491" s="295">
        <f>SUMIF('7.  Persistence Report'!$D$162:$D$170,$B491,'7.  Persistence Report'!V$162:V$170)</f>
        <v>3061</v>
      </c>
      <c r="T491" s="295">
        <f>SUMIF('7.  Persistence Report'!$D$162:$D$170,$B491,'7.  Persistence Report'!W$162:W$170)</f>
        <v>3005</v>
      </c>
      <c r="U491" s="295">
        <f>SUMIF('7.  Persistence Report'!$D$162:$D$170,$B491,'7.  Persistence Report'!X$162:X$170)</f>
        <v>3005</v>
      </c>
      <c r="V491" s="295">
        <f>SUMIF('7.  Persistence Report'!$D$162:$D$170,$B491,'7.  Persistence Report'!Y$162:Y$170)</f>
        <v>3005</v>
      </c>
      <c r="W491" s="295">
        <f>SUMIF('7.  Persistence Report'!$D$162:$D$170,$B491,'7.  Persistence Report'!Z$162:Z$170)</f>
        <v>3005</v>
      </c>
      <c r="X491" s="295">
        <f>SUMIF('7.  Persistence Report'!$D$162:$D$170,$B491,'7.  Persistence Report'!AA$162:AA$170)</f>
        <v>3005</v>
      </c>
      <c r="Y491" s="426"/>
      <c r="Z491" s="410">
        <v>0.03</v>
      </c>
      <c r="AA491" s="410">
        <v>0.43</v>
      </c>
      <c r="AB491" s="410">
        <v>0.25</v>
      </c>
      <c r="AC491" s="410">
        <v>0.26</v>
      </c>
      <c r="AD491" s="410"/>
      <c r="AE491" s="410"/>
      <c r="AF491" s="415"/>
      <c r="AG491" s="415"/>
      <c r="AH491" s="415"/>
      <c r="AI491" s="415"/>
      <c r="AJ491" s="415"/>
      <c r="AK491" s="415"/>
      <c r="AL491" s="415"/>
      <c r="AM491" s="296">
        <f>SUM(Y491:AL491)</f>
        <v>0.97</v>
      </c>
    </row>
    <row r="492" spans="1:39" outlineLevel="1">
      <c r="A492" s="532"/>
      <c r="B492" s="431" t="s">
        <v>949</v>
      </c>
      <c r="C492" s="291"/>
      <c r="D492" s="295"/>
      <c r="E492" s="295">
        <v>114558</v>
      </c>
      <c r="F492" s="295">
        <v>114558</v>
      </c>
      <c r="G492" s="295">
        <v>114558</v>
      </c>
      <c r="H492" s="295">
        <v>114558</v>
      </c>
      <c r="I492" s="295">
        <v>114558</v>
      </c>
      <c r="J492" s="295">
        <v>114558</v>
      </c>
      <c r="K492" s="295">
        <v>114558</v>
      </c>
      <c r="L492" s="295">
        <v>114558</v>
      </c>
      <c r="M492" s="295">
        <v>114558</v>
      </c>
      <c r="N492" s="295">
        <f>N491</f>
        <v>12</v>
      </c>
      <c r="O492" s="295">
        <f>-'8.  Streetlighting'!F28</f>
        <v>24</v>
      </c>
      <c r="P492" s="295">
        <f>-'8.  Streetlighting'!$F$40/$N$492</f>
        <v>24</v>
      </c>
      <c r="Q492" s="295">
        <f>-'8.  Streetlighting'!$F$41/$N$492</f>
        <v>24</v>
      </c>
      <c r="R492" s="295">
        <f>-'8.  Streetlighting'!$F$42/$N$492</f>
        <v>24</v>
      </c>
      <c r="S492" s="295">
        <f>-'8.  Streetlighting'!$F$43/$N$492</f>
        <v>24</v>
      </c>
      <c r="T492" s="295">
        <f>-'8.  Streetlighting'!$F$44/$N$492</f>
        <v>24</v>
      </c>
      <c r="U492" s="295">
        <f>-'8.  Streetlighting'!$F$45/$N$492</f>
        <v>24</v>
      </c>
      <c r="V492" s="295">
        <f>-'8.  Streetlighting'!$F$46/$N$492</f>
        <v>24</v>
      </c>
      <c r="W492" s="295">
        <f>-'8.  Streetlighting'!$F$47/$N$492</f>
        <v>24</v>
      </c>
      <c r="X492" s="295">
        <f>-'8.  Streetlighting'!$F$48/$N$492</f>
        <v>24</v>
      </c>
      <c r="Y492" s="411">
        <f>Y491</f>
        <v>0</v>
      </c>
      <c r="Z492" s="411"/>
      <c r="AA492" s="411"/>
      <c r="AB492" s="411"/>
      <c r="AC492" s="411"/>
      <c r="AD492" s="411">
        <f t="shared" ref="AD492" si="1403">AD491</f>
        <v>0</v>
      </c>
      <c r="AE492" s="411">
        <f t="shared" ref="AE492" si="1404">AE491</f>
        <v>0</v>
      </c>
      <c r="AF492" s="411">
        <v>1</v>
      </c>
      <c r="AG492" s="411">
        <f t="shared" ref="AG492" si="1405">AG491</f>
        <v>0</v>
      </c>
      <c r="AH492" s="411">
        <f t="shared" ref="AH492" si="1406">AH491</f>
        <v>0</v>
      </c>
      <c r="AI492" s="411">
        <f t="shared" ref="AI492" si="1407">AI491</f>
        <v>0</v>
      </c>
      <c r="AJ492" s="411">
        <f t="shared" ref="AJ492" si="1408">AJ491</f>
        <v>0</v>
      </c>
      <c r="AK492" s="411">
        <f t="shared" ref="AK492" si="1409">AK491</f>
        <v>0</v>
      </c>
      <c r="AL492" s="411">
        <f t="shared" ref="AL492" si="1410">AL491</f>
        <v>0</v>
      </c>
      <c r="AM492" s="306"/>
    </row>
    <row r="493" spans="1:39" outlineLevel="1">
      <c r="A493" s="532"/>
      <c r="B493" s="431" t="s">
        <v>308</v>
      </c>
      <c r="C493" s="291" t="s">
        <v>947</v>
      </c>
      <c r="D493" s="291">
        <v>2689106.6750186956</v>
      </c>
      <c r="E493" s="291">
        <f>E491/D491*D493</f>
        <v>2731015.0555959591</v>
      </c>
      <c r="F493" s="291">
        <f t="shared" ref="F493:M493" si="1411">F491/E491*E493</f>
        <v>2731015.0555959591</v>
      </c>
      <c r="G493" s="291">
        <f t="shared" si="1411"/>
        <v>2731015.0555959591</v>
      </c>
      <c r="H493" s="291">
        <f t="shared" si="1411"/>
        <v>2731015.0555959591</v>
      </c>
      <c r="I493" s="291">
        <f t="shared" si="1411"/>
        <v>2684667.1465677582</v>
      </c>
      <c r="J493" s="291">
        <f t="shared" si="1411"/>
        <v>2684667.1465677582</v>
      </c>
      <c r="K493" s="291">
        <f t="shared" si="1411"/>
        <v>2684667.1465677582</v>
      </c>
      <c r="L493" s="291">
        <f t="shared" si="1411"/>
        <v>2681741.5300884973</v>
      </c>
      <c r="M493" s="291">
        <f t="shared" si="1411"/>
        <v>2681741.5300884973</v>
      </c>
      <c r="N493" s="291"/>
      <c r="O493" s="291"/>
      <c r="P493" s="291"/>
      <c r="Q493" s="291"/>
      <c r="R493" s="291"/>
      <c r="S493" s="291"/>
      <c r="T493" s="291"/>
      <c r="U493" s="291"/>
      <c r="V493" s="291"/>
      <c r="W493" s="291"/>
      <c r="X493" s="291"/>
      <c r="Y493" s="412"/>
      <c r="Z493" s="425">
        <f>Z491</f>
        <v>0.03</v>
      </c>
      <c r="AA493" s="425">
        <f t="shared" ref="AA493:AC493" si="1412">AA491</f>
        <v>0.43</v>
      </c>
      <c r="AB493" s="425">
        <f t="shared" si="1412"/>
        <v>0.25</v>
      </c>
      <c r="AC493" s="425">
        <f t="shared" si="1412"/>
        <v>0.26</v>
      </c>
      <c r="AD493" s="425"/>
      <c r="AE493" s="425"/>
      <c r="AF493" s="425"/>
      <c r="AG493" s="425"/>
      <c r="AH493" s="425"/>
      <c r="AI493" s="425"/>
      <c r="AJ493" s="425"/>
      <c r="AK493" s="425"/>
      <c r="AL493" s="425"/>
      <c r="AM493" s="306"/>
    </row>
    <row r="494" spans="1:39"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30" outlineLevel="1">
      <c r="A495" s="532">
        <v>27</v>
      </c>
      <c r="B495" s="428" t="s">
        <v>119</v>
      </c>
      <c r="C495" s="291" t="s">
        <v>25</v>
      </c>
      <c r="D495" s="295"/>
      <c r="E495" s="295"/>
      <c r="F495" s="295"/>
      <c r="G495" s="295"/>
      <c r="H495" s="295"/>
      <c r="I495" s="295"/>
      <c r="J495" s="295"/>
      <c r="K495" s="295"/>
      <c r="L495" s="295"/>
      <c r="M495" s="295"/>
      <c r="N495" s="295">
        <v>12</v>
      </c>
      <c r="O495" s="295"/>
      <c r="P495" s="295"/>
      <c r="Q495" s="295"/>
      <c r="R495" s="295"/>
      <c r="S495" s="295"/>
      <c r="T495" s="295"/>
      <c r="U495" s="295"/>
      <c r="V495" s="295"/>
      <c r="W495" s="295"/>
      <c r="X495" s="295"/>
      <c r="Y495" s="426"/>
      <c r="Z495" s="410"/>
      <c r="AA495" s="410"/>
      <c r="AB495" s="410"/>
      <c r="AC495" s="410"/>
      <c r="AD495" s="410"/>
      <c r="AE495" s="410"/>
      <c r="AF495" s="415"/>
      <c r="AG495" s="415"/>
      <c r="AH495" s="415"/>
      <c r="AI495" s="415"/>
      <c r="AJ495" s="415"/>
      <c r="AK495" s="415"/>
      <c r="AL495" s="415"/>
      <c r="AM495" s="296">
        <f>SUM(Y495:AL495)</f>
        <v>0</v>
      </c>
    </row>
    <row r="496" spans="1:39" outlineLevel="1">
      <c r="A496" s="532"/>
      <c r="B496" s="431" t="s">
        <v>308</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 t="shared" ref="Z496" si="1413">Z495</f>
        <v>0</v>
      </c>
      <c r="AA496" s="411">
        <f t="shared" ref="AA496" si="1414">AA495</f>
        <v>0</v>
      </c>
      <c r="AB496" s="411">
        <f t="shared" ref="AB496" si="1415">AB495</f>
        <v>0</v>
      </c>
      <c r="AC496" s="411">
        <f t="shared" ref="AC496" si="1416">AC495</f>
        <v>0</v>
      </c>
      <c r="AD496" s="411">
        <f t="shared" ref="AD496" si="1417">AD495</f>
        <v>0</v>
      </c>
      <c r="AE496" s="411">
        <f t="shared" ref="AE496" si="1418">AE495</f>
        <v>0</v>
      </c>
      <c r="AF496" s="411">
        <f t="shared" ref="AF496" si="1419">AF495</f>
        <v>0</v>
      </c>
      <c r="AG496" s="411">
        <f t="shared" ref="AG496" si="1420">AG495</f>
        <v>0</v>
      </c>
      <c r="AH496" s="411">
        <f t="shared" ref="AH496" si="1421">AH495</f>
        <v>0</v>
      </c>
      <c r="AI496" s="411">
        <f t="shared" ref="AI496" si="1422">AI495</f>
        <v>0</v>
      </c>
      <c r="AJ496" s="411">
        <f t="shared" ref="AJ496" si="1423">AJ495</f>
        <v>0</v>
      </c>
      <c r="AK496" s="411">
        <f t="shared" ref="AK496" si="1424">AK495</f>
        <v>0</v>
      </c>
      <c r="AL496" s="411">
        <f t="shared" ref="AL496" si="1425">AL495</f>
        <v>0</v>
      </c>
      <c r="AM496" s="306"/>
    </row>
    <row r="497" spans="1:39" outlineLevel="1">
      <c r="A497" s="532"/>
      <c r="B497" s="431"/>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outlineLevel="1">
      <c r="A498" s="532">
        <v>28</v>
      </c>
      <c r="B498" s="428" t="s">
        <v>120</v>
      </c>
      <c r="C498" s="291" t="s">
        <v>25</v>
      </c>
      <c r="D498" s="295">
        <v>72721</v>
      </c>
      <c r="E498" s="295">
        <f>SUMIF('7.  Persistence Report'!$D$162:$D$170,$B498,'7.  Persistence Report'!AX$162:AX$170)</f>
        <v>72721</v>
      </c>
      <c r="F498" s="295">
        <f>SUMIF('7.  Persistence Report'!$D$162:$D$170,$B498,'7.  Persistence Report'!AY$162:AY$170)</f>
        <v>72721</v>
      </c>
      <c r="G498" s="295">
        <f>SUMIF('7.  Persistence Report'!$D$162:$D$170,$B498,'7.  Persistence Report'!AZ$162:AZ$170)</f>
        <v>72721</v>
      </c>
      <c r="H498" s="295">
        <f>SUMIF('7.  Persistence Report'!$D$162:$D$170,$B498,'7.  Persistence Report'!BA$162:BA$170)</f>
        <v>72721</v>
      </c>
      <c r="I498" s="295">
        <f>SUMIF('7.  Persistence Report'!$D$162:$D$170,$B498,'7.  Persistence Report'!BB$162:BB$170)</f>
        <v>72721</v>
      </c>
      <c r="J498" s="295">
        <f>SUMIF('7.  Persistence Report'!$D$162:$D$170,$B498,'7.  Persistence Report'!BC$162:BC$170)</f>
        <v>72721</v>
      </c>
      <c r="K498" s="295">
        <f>SUMIF('7.  Persistence Report'!$D$162:$D$170,$B498,'7.  Persistence Report'!BD$162:BD$170)</f>
        <v>72721</v>
      </c>
      <c r="L498" s="295">
        <f>SUMIF('7.  Persistence Report'!$D$162:$D$170,$B498,'7.  Persistence Report'!BE$162:BE$170)</f>
        <v>72721</v>
      </c>
      <c r="M498" s="295">
        <f>SUMIF('7.  Persistence Report'!$D$162:$D$170,$B498,'7.  Persistence Report'!BF$162:BF$170)</f>
        <v>72721</v>
      </c>
      <c r="N498" s="295">
        <v>12</v>
      </c>
      <c r="O498" s="295">
        <v>16</v>
      </c>
      <c r="P498" s="295">
        <f>SUMIF('7.  Persistence Report'!$D$162:$D$170,$B498,'7.  Persistence Report'!S$162:S$170)</f>
        <v>16</v>
      </c>
      <c r="Q498" s="295">
        <f>SUMIF('7.  Persistence Report'!$D$162:$D$170,$B498,'7.  Persistence Report'!T$162:T$170)</f>
        <v>16</v>
      </c>
      <c r="R498" s="295">
        <f>SUMIF('7.  Persistence Report'!$D$162:$D$170,$B498,'7.  Persistence Report'!U$162:U$170)</f>
        <v>16</v>
      </c>
      <c r="S498" s="295">
        <f>SUMIF('7.  Persistence Report'!$D$162:$D$170,$B498,'7.  Persistence Report'!V$162:V$170)</f>
        <v>16</v>
      </c>
      <c r="T498" s="295">
        <f>SUMIF('7.  Persistence Report'!$D$162:$D$170,$B498,'7.  Persistence Report'!W$162:W$170)</f>
        <v>16</v>
      </c>
      <c r="U498" s="295">
        <f>SUMIF('7.  Persistence Report'!$D$162:$D$170,$B498,'7.  Persistence Report'!X$162:X$170)</f>
        <v>16</v>
      </c>
      <c r="V498" s="295">
        <f>SUMIF('7.  Persistence Report'!$D$162:$D$170,$B498,'7.  Persistence Report'!Y$162:Y$170)</f>
        <v>16</v>
      </c>
      <c r="W498" s="295">
        <f>SUMIF('7.  Persistence Report'!$D$162:$D$170,$B498,'7.  Persistence Report'!Z$162:Z$170)</f>
        <v>16</v>
      </c>
      <c r="X498" s="295">
        <f>SUMIF('7.  Persistence Report'!$D$162:$D$170,$B498,'7.  Persistence Report'!AA$162:AA$170)</f>
        <v>16</v>
      </c>
      <c r="Y498" s="426"/>
      <c r="Z498" s="410"/>
      <c r="AA498" s="410">
        <v>1</v>
      </c>
      <c r="AB498" s="410"/>
      <c r="AC498" s="410"/>
      <c r="AD498" s="410"/>
      <c r="AE498" s="410"/>
      <c r="AF498" s="415"/>
      <c r="AG498" s="415"/>
      <c r="AH498" s="415"/>
      <c r="AI498" s="415"/>
      <c r="AJ498" s="415"/>
      <c r="AK498" s="415"/>
      <c r="AL498" s="415"/>
      <c r="AM498" s="296">
        <f>SUM(Y498:AL498)</f>
        <v>1</v>
      </c>
    </row>
    <row r="499" spans="1:39" outlineLevel="1">
      <c r="A499" s="532"/>
      <c r="B499" s="431"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1">
        <f>Y498</f>
        <v>0</v>
      </c>
      <c r="Z499" s="411">
        <f t="shared" ref="Z499" si="1426">Z498</f>
        <v>0</v>
      </c>
      <c r="AA499" s="411">
        <f t="shared" ref="AA499" si="1427">AA498</f>
        <v>1</v>
      </c>
      <c r="AB499" s="411">
        <f t="shared" ref="AB499" si="1428">AB498</f>
        <v>0</v>
      </c>
      <c r="AC499" s="411">
        <f t="shared" ref="AC499" si="1429">AC498</f>
        <v>0</v>
      </c>
      <c r="AD499" s="411">
        <f t="shared" ref="AD499" si="1430">AD498</f>
        <v>0</v>
      </c>
      <c r="AE499" s="411">
        <f t="shared" ref="AE499" si="1431">AE498</f>
        <v>0</v>
      </c>
      <c r="AF499" s="411">
        <f t="shared" ref="AF499" si="1432">AF498</f>
        <v>0</v>
      </c>
      <c r="AG499" s="411">
        <f t="shared" ref="AG499" si="1433">AG498</f>
        <v>0</v>
      </c>
      <c r="AH499" s="411">
        <f t="shared" ref="AH499" si="1434">AH498</f>
        <v>0</v>
      </c>
      <c r="AI499" s="411">
        <f t="shared" ref="AI499" si="1435">AI498</f>
        <v>0</v>
      </c>
      <c r="AJ499" s="411">
        <f t="shared" ref="AJ499" si="1436">AJ498</f>
        <v>0</v>
      </c>
      <c r="AK499" s="411">
        <f t="shared" ref="AK499" si="1437">AK498</f>
        <v>0</v>
      </c>
      <c r="AL499" s="411">
        <f t="shared" ref="AL499" si="1438">AL498</f>
        <v>0</v>
      </c>
      <c r="AM499" s="306"/>
    </row>
    <row r="500" spans="1:39" outlineLevel="1">
      <c r="A500" s="532"/>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0" outlineLevel="1">
      <c r="A501" s="532">
        <v>29</v>
      </c>
      <c r="B501" s="428" t="s">
        <v>121</v>
      </c>
      <c r="C501" s="291" t="s">
        <v>25</v>
      </c>
      <c r="D501" s="295"/>
      <c r="E501" s="295"/>
      <c r="F501" s="295"/>
      <c r="G501" s="295"/>
      <c r="H501" s="295"/>
      <c r="I501" s="295"/>
      <c r="J501" s="295"/>
      <c r="K501" s="295"/>
      <c r="L501" s="295"/>
      <c r="M501" s="295"/>
      <c r="N501" s="295">
        <v>3</v>
      </c>
      <c r="O501" s="295"/>
      <c r="P501" s="295"/>
      <c r="Q501" s="295"/>
      <c r="R501" s="295"/>
      <c r="S501" s="295"/>
      <c r="T501" s="295"/>
      <c r="U501" s="295"/>
      <c r="V501" s="295"/>
      <c r="W501" s="295"/>
      <c r="X501" s="295"/>
      <c r="Y501" s="426"/>
      <c r="Z501" s="410"/>
      <c r="AA501" s="410"/>
      <c r="AB501" s="410"/>
      <c r="AC501" s="410"/>
      <c r="AD501" s="410"/>
      <c r="AE501" s="410"/>
      <c r="AF501" s="415"/>
      <c r="AG501" s="415"/>
      <c r="AH501" s="415"/>
      <c r="AI501" s="415"/>
      <c r="AJ501" s="415"/>
      <c r="AK501" s="415"/>
      <c r="AL501" s="415"/>
      <c r="AM501" s="296">
        <f>SUM(Y501:AL501)</f>
        <v>0</v>
      </c>
    </row>
    <row r="502" spans="1:39" outlineLevel="1">
      <c r="A502" s="532"/>
      <c r="B502" s="431" t="s">
        <v>308</v>
      </c>
      <c r="C502" s="291" t="s">
        <v>163</v>
      </c>
      <c r="D502" s="295"/>
      <c r="E502" s="295"/>
      <c r="F502" s="295"/>
      <c r="G502" s="295"/>
      <c r="H502" s="295"/>
      <c r="I502" s="295"/>
      <c r="J502" s="295"/>
      <c r="K502" s="295"/>
      <c r="L502" s="295"/>
      <c r="M502" s="295"/>
      <c r="N502" s="295">
        <f>N501</f>
        <v>3</v>
      </c>
      <c r="O502" s="295"/>
      <c r="P502" s="295"/>
      <c r="Q502" s="295"/>
      <c r="R502" s="295"/>
      <c r="S502" s="295"/>
      <c r="T502" s="295"/>
      <c r="U502" s="295"/>
      <c r="V502" s="295"/>
      <c r="W502" s="295"/>
      <c r="X502" s="295"/>
      <c r="Y502" s="411">
        <f>Y501</f>
        <v>0</v>
      </c>
      <c r="Z502" s="411">
        <f t="shared" ref="Z502" si="1439">Z501</f>
        <v>0</v>
      </c>
      <c r="AA502" s="411">
        <f t="shared" ref="AA502" si="1440">AA501</f>
        <v>0</v>
      </c>
      <c r="AB502" s="411">
        <f t="shared" ref="AB502" si="1441">AB501</f>
        <v>0</v>
      </c>
      <c r="AC502" s="411">
        <f t="shared" ref="AC502" si="1442">AC501</f>
        <v>0</v>
      </c>
      <c r="AD502" s="411">
        <f t="shared" ref="AD502" si="1443">AD501</f>
        <v>0</v>
      </c>
      <c r="AE502" s="411">
        <f t="shared" ref="AE502" si="1444">AE501</f>
        <v>0</v>
      </c>
      <c r="AF502" s="411">
        <f t="shared" ref="AF502" si="1445">AF501</f>
        <v>0</v>
      </c>
      <c r="AG502" s="411">
        <f t="shared" ref="AG502" si="1446">AG501</f>
        <v>0</v>
      </c>
      <c r="AH502" s="411">
        <f t="shared" ref="AH502" si="1447">AH501</f>
        <v>0</v>
      </c>
      <c r="AI502" s="411">
        <f t="shared" ref="AI502" si="1448">AI501</f>
        <v>0</v>
      </c>
      <c r="AJ502" s="411">
        <f t="shared" ref="AJ502" si="1449">AJ501</f>
        <v>0</v>
      </c>
      <c r="AK502" s="411">
        <f t="shared" ref="AK502" si="1450">AK501</f>
        <v>0</v>
      </c>
      <c r="AL502" s="411">
        <f t="shared" ref="AL502" si="1451">AL501</f>
        <v>0</v>
      </c>
      <c r="AM502" s="306"/>
    </row>
    <row r="503" spans="1:39" outlineLevel="1">
      <c r="A503" s="532"/>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outlineLevel="1">
      <c r="A504" s="532">
        <v>30</v>
      </c>
      <c r="B504" s="428" t="s">
        <v>122</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outlineLevel="1">
      <c r="A505" s="532"/>
      <c r="B505" s="431" t="s">
        <v>308</v>
      </c>
      <c r="C505" s="291"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411">
        <f>Y504</f>
        <v>0</v>
      </c>
      <c r="Z505" s="411">
        <f t="shared" ref="Z505" si="1452">Z504</f>
        <v>0</v>
      </c>
      <c r="AA505" s="411">
        <f t="shared" ref="AA505" si="1453">AA504</f>
        <v>0</v>
      </c>
      <c r="AB505" s="411">
        <f t="shared" ref="AB505" si="1454">AB504</f>
        <v>0</v>
      </c>
      <c r="AC505" s="411">
        <f t="shared" ref="AC505" si="1455">AC504</f>
        <v>0</v>
      </c>
      <c r="AD505" s="411">
        <f t="shared" ref="AD505" si="1456">AD504</f>
        <v>0</v>
      </c>
      <c r="AE505" s="411">
        <f t="shared" ref="AE505" si="1457">AE504</f>
        <v>0</v>
      </c>
      <c r="AF505" s="411">
        <f t="shared" ref="AF505" si="1458">AF504</f>
        <v>0</v>
      </c>
      <c r="AG505" s="411">
        <f t="shared" ref="AG505" si="1459">AG504</f>
        <v>0</v>
      </c>
      <c r="AH505" s="411">
        <f t="shared" ref="AH505" si="1460">AH504</f>
        <v>0</v>
      </c>
      <c r="AI505" s="411">
        <f t="shared" ref="AI505" si="1461">AI504</f>
        <v>0</v>
      </c>
      <c r="AJ505" s="411">
        <f t="shared" ref="AJ505" si="1462">AJ504</f>
        <v>0</v>
      </c>
      <c r="AK505" s="411">
        <f t="shared" ref="AK505" si="1463">AK504</f>
        <v>0</v>
      </c>
      <c r="AL505" s="411">
        <f t="shared" ref="AL505" si="1464">AL504</f>
        <v>0</v>
      </c>
      <c r="AM505" s="306"/>
    </row>
    <row r="506" spans="1:39" outlineLevel="1">
      <c r="A506" s="532"/>
      <c r="B506" s="431"/>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outlineLevel="1">
      <c r="A507" s="532">
        <v>31</v>
      </c>
      <c r="B507" s="428" t="s">
        <v>123</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outlineLevel="1">
      <c r="A508" s="532"/>
      <c r="B508" s="431" t="s">
        <v>308</v>
      </c>
      <c r="C508" s="291" t="s">
        <v>163</v>
      </c>
      <c r="D508" s="295"/>
      <c r="E508" s="295"/>
      <c r="F508" s="295"/>
      <c r="G508" s="295"/>
      <c r="H508" s="295"/>
      <c r="I508" s="295"/>
      <c r="J508" s="295"/>
      <c r="K508" s="295"/>
      <c r="L508" s="295"/>
      <c r="M508" s="295"/>
      <c r="N508" s="295">
        <f>N507</f>
        <v>12</v>
      </c>
      <c r="O508" s="295"/>
      <c r="P508" s="295"/>
      <c r="Q508" s="295"/>
      <c r="R508" s="295"/>
      <c r="S508" s="295"/>
      <c r="T508" s="295"/>
      <c r="U508" s="295"/>
      <c r="V508" s="295"/>
      <c r="W508" s="295"/>
      <c r="X508" s="295"/>
      <c r="Y508" s="411">
        <f>Y507</f>
        <v>0</v>
      </c>
      <c r="Z508" s="411">
        <f t="shared" ref="Z508" si="1465">Z507</f>
        <v>0</v>
      </c>
      <c r="AA508" s="411">
        <f t="shared" ref="AA508" si="1466">AA507</f>
        <v>0</v>
      </c>
      <c r="AB508" s="411">
        <f t="shared" ref="AB508" si="1467">AB507</f>
        <v>0</v>
      </c>
      <c r="AC508" s="411">
        <f t="shared" ref="AC508" si="1468">AC507</f>
        <v>0</v>
      </c>
      <c r="AD508" s="411">
        <f t="shared" ref="AD508" si="1469">AD507</f>
        <v>0</v>
      </c>
      <c r="AE508" s="411">
        <f t="shared" ref="AE508" si="1470">AE507</f>
        <v>0</v>
      </c>
      <c r="AF508" s="411">
        <f t="shared" ref="AF508" si="1471">AF507</f>
        <v>0</v>
      </c>
      <c r="AG508" s="411">
        <f t="shared" ref="AG508" si="1472">AG507</f>
        <v>0</v>
      </c>
      <c r="AH508" s="411">
        <f t="shared" ref="AH508" si="1473">AH507</f>
        <v>0</v>
      </c>
      <c r="AI508" s="411">
        <f t="shared" ref="AI508" si="1474">AI507</f>
        <v>0</v>
      </c>
      <c r="AJ508" s="411">
        <f t="shared" ref="AJ508" si="1475">AJ507</f>
        <v>0</v>
      </c>
      <c r="AK508" s="411">
        <f t="shared" ref="AK508" si="1476">AK507</f>
        <v>0</v>
      </c>
      <c r="AL508" s="411">
        <f t="shared" ref="AL508" si="1477">AL507</f>
        <v>0</v>
      </c>
      <c r="AM508" s="306"/>
    </row>
    <row r="509" spans="1:39" outlineLevel="1">
      <c r="A509" s="532"/>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outlineLevel="1">
      <c r="A510" s="532">
        <v>32</v>
      </c>
      <c r="B510" s="428" t="s">
        <v>124</v>
      </c>
      <c r="C510" s="291" t="s">
        <v>25</v>
      </c>
      <c r="D510" s="295">
        <v>6141</v>
      </c>
      <c r="E510" s="295">
        <f>SUMIF('7.  Persistence Report'!$D$162:$D$170,$B510,'7.  Persistence Report'!AX$162:AX$170)</f>
        <v>6141</v>
      </c>
      <c r="F510" s="295">
        <f>SUMIF('7.  Persistence Report'!$D$162:$D$170,$B510,'7.  Persistence Report'!AY$162:AY$170)</f>
        <v>6141</v>
      </c>
      <c r="G510" s="295">
        <f>SUMIF('7.  Persistence Report'!$D$162:$D$170,$B510,'7.  Persistence Report'!AZ$162:AZ$170)</f>
        <v>6141</v>
      </c>
      <c r="H510" s="295">
        <f>SUMIF('7.  Persistence Report'!$D$162:$D$170,$B510,'7.  Persistence Report'!BA$162:BA$170)</f>
        <v>6141</v>
      </c>
      <c r="I510" s="295">
        <f>SUMIF('7.  Persistence Report'!$D$162:$D$170,$B510,'7.  Persistence Report'!BB$162:BB$170)</f>
        <v>6141</v>
      </c>
      <c r="J510" s="295">
        <f>SUMIF('7.  Persistence Report'!$D$162:$D$170,$B510,'7.  Persistence Report'!BC$162:BC$170)</f>
        <v>6141</v>
      </c>
      <c r="K510" s="295">
        <f>SUMIF('7.  Persistence Report'!$D$162:$D$170,$B510,'7.  Persistence Report'!BD$162:BD$170)</f>
        <v>6141</v>
      </c>
      <c r="L510" s="295">
        <f>SUMIF('7.  Persistence Report'!$D$162:$D$170,$B510,'7.  Persistence Report'!BE$162:BE$170)</f>
        <v>6141</v>
      </c>
      <c r="M510" s="295">
        <f>SUMIF('7.  Persistence Report'!$D$162:$D$170,$B510,'7.  Persistence Report'!BF$162:BF$170)</f>
        <v>6141</v>
      </c>
      <c r="N510" s="295">
        <v>12</v>
      </c>
      <c r="O510" s="295"/>
      <c r="P510" s="295"/>
      <c r="Q510" s="295"/>
      <c r="R510" s="295"/>
      <c r="S510" s="295"/>
      <c r="T510" s="295"/>
      <c r="U510" s="295"/>
      <c r="V510" s="295"/>
      <c r="W510" s="295"/>
      <c r="X510" s="295"/>
      <c r="Y510" s="426"/>
      <c r="Z510" s="410"/>
      <c r="AA510" s="410">
        <v>1</v>
      </c>
      <c r="AB510" s="410"/>
      <c r="AC510" s="410"/>
      <c r="AD510" s="410"/>
      <c r="AE510" s="410"/>
      <c r="AF510" s="415"/>
      <c r="AG510" s="415"/>
      <c r="AH510" s="415"/>
      <c r="AI510" s="415"/>
      <c r="AJ510" s="415"/>
      <c r="AK510" s="415"/>
      <c r="AL510" s="415"/>
      <c r="AM510" s="296">
        <f>SUM(Y510:AL510)</f>
        <v>1</v>
      </c>
    </row>
    <row r="511" spans="1:39" outlineLevel="1">
      <c r="A511" s="532"/>
      <c r="B511" s="431"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 si="1478">Z510</f>
        <v>0</v>
      </c>
      <c r="AA511" s="411">
        <f t="shared" ref="AA511" si="1479">AA510</f>
        <v>1</v>
      </c>
      <c r="AB511" s="411">
        <f t="shared" ref="AB511" si="1480">AB510</f>
        <v>0</v>
      </c>
      <c r="AC511" s="411">
        <f t="shared" ref="AC511" si="1481">AC510</f>
        <v>0</v>
      </c>
      <c r="AD511" s="411">
        <f t="shared" ref="AD511" si="1482">AD510</f>
        <v>0</v>
      </c>
      <c r="AE511" s="411">
        <f t="shared" ref="AE511" si="1483">AE510</f>
        <v>0</v>
      </c>
      <c r="AF511" s="411">
        <f t="shared" ref="AF511" si="1484">AF510</f>
        <v>0</v>
      </c>
      <c r="AG511" s="411">
        <f t="shared" ref="AG511" si="1485">AG510</f>
        <v>0</v>
      </c>
      <c r="AH511" s="411">
        <f t="shared" ref="AH511" si="1486">AH510</f>
        <v>0</v>
      </c>
      <c r="AI511" s="411">
        <f t="shared" ref="AI511" si="1487">AI510</f>
        <v>0</v>
      </c>
      <c r="AJ511" s="411">
        <f t="shared" ref="AJ511" si="1488">AJ510</f>
        <v>0</v>
      </c>
      <c r="AK511" s="411">
        <f t="shared" ref="AK511" si="1489">AK510</f>
        <v>0</v>
      </c>
      <c r="AL511" s="411">
        <f t="shared" ref="AL511" si="1490">AL510</f>
        <v>0</v>
      </c>
      <c r="AM511" s="306"/>
    </row>
    <row r="512" spans="1:39"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15.75" outlineLevel="1">
      <c r="A513" s="532"/>
      <c r="B513" s="504" t="s">
        <v>501</v>
      </c>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outlineLevel="1">
      <c r="A514" s="532">
        <v>33</v>
      </c>
      <c r="B514" s="428" t="s">
        <v>125</v>
      </c>
      <c r="C514" s="291" t="s">
        <v>25</v>
      </c>
      <c r="D514" s="295"/>
      <c r="E514" s="295"/>
      <c r="F514" s="295"/>
      <c r="G514" s="295"/>
      <c r="H514" s="295"/>
      <c r="I514" s="295"/>
      <c r="J514" s="295"/>
      <c r="K514" s="295"/>
      <c r="L514" s="295"/>
      <c r="M514" s="295"/>
      <c r="N514" s="295">
        <v>0</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outlineLevel="1">
      <c r="A515" s="532"/>
      <c r="B515" s="431" t="s">
        <v>308</v>
      </c>
      <c r="C515" s="291" t="s">
        <v>163</v>
      </c>
      <c r="D515" s="295"/>
      <c r="E515" s="295"/>
      <c r="F515" s="295"/>
      <c r="G515" s="295"/>
      <c r="H515" s="295"/>
      <c r="I515" s="295"/>
      <c r="J515" s="295"/>
      <c r="K515" s="295"/>
      <c r="L515" s="295"/>
      <c r="M515" s="295"/>
      <c r="N515" s="295">
        <f>N514</f>
        <v>0</v>
      </c>
      <c r="O515" s="295"/>
      <c r="P515" s="295"/>
      <c r="Q515" s="295"/>
      <c r="R515" s="295"/>
      <c r="S515" s="295"/>
      <c r="T515" s="295"/>
      <c r="U515" s="295"/>
      <c r="V515" s="295"/>
      <c r="W515" s="295"/>
      <c r="X515" s="295"/>
      <c r="Y515" s="411">
        <f>Y514</f>
        <v>0</v>
      </c>
      <c r="Z515" s="411">
        <f t="shared" ref="Z515" si="1491">Z514</f>
        <v>0</v>
      </c>
      <c r="AA515" s="411">
        <f t="shared" ref="AA515" si="1492">AA514</f>
        <v>0</v>
      </c>
      <c r="AB515" s="411">
        <f t="shared" ref="AB515" si="1493">AB514</f>
        <v>0</v>
      </c>
      <c r="AC515" s="411">
        <f t="shared" ref="AC515" si="1494">AC514</f>
        <v>0</v>
      </c>
      <c r="AD515" s="411">
        <f t="shared" ref="AD515" si="1495">AD514</f>
        <v>0</v>
      </c>
      <c r="AE515" s="411">
        <f t="shared" ref="AE515" si="1496">AE514</f>
        <v>0</v>
      </c>
      <c r="AF515" s="411">
        <f t="shared" ref="AF515" si="1497">AF514</f>
        <v>0</v>
      </c>
      <c r="AG515" s="411">
        <f t="shared" ref="AG515" si="1498">AG514</f>
        <v>0</v>
      </c>
      <c r="AH515" s="411">
        <f t="shared" ref="AH515" si="1499">AH514</f>
        <v>0</v>
      </c>
      <c r="AI515" s="411">
        <f t="shared" ref="AI515" si="1500">AI514</f>
        <v>0</v>
      </c>
      <c r="AJ515" s="411">
        <f t="shared" ref="AJ515" si="1501">AJ514</f>
        <v>0</v>
      </c>
      <c r="AK515" s="411">
        <f t="shared" ref="AK515" si="1502">AK514</f>
        <v>0</v>
      </c>
      <c r="AL515" s="411">
        <f t="shared" ref="AL515" si="1503">AL514</f>
        <v>0</v>
      </c>
      <c r="AM515" s="306"/>
    </row>
    <row r="516" spans="1:39" outlineLevel="1">
      <c r="A516" s="532"/>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outlineLevel="1">
      <c r="A517" s="532">
        <v>34</v>
      </c>
      <c r="B517" s="428" t="s">
        <v>126</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outlineLevel="1">
      <c r="A518" s="532"/>
      <c r="B518" s="431"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1">
        <f>Y517</f>
        <v>0</v>
      </c>
      <c r="Z518" s="411">
        <f t="shared" ref="Z518" si="1504">Z517</f>
        <v>0</v>
      </c>
      <c r="AA518" s="411">
        <f t="shared" ref="AA518" si="1505">AA517</f>
        <v>0</v>
      </c>
      <c r="AB518" s="411">
        <f t="shared" ref="AB518" si="1506">AB517</f>
        <v>0</v>
      </c>
      <c r="AC518" s="411">
        <f t="shared" ref="AC518" si="1507">AC517</f>
        <v>0</v>
      </c>
      <c r="AD518" s="411">
        <f t="shared" ref="AD518" si="1508">AD517</f>
        <v>0</v>
      </c>
      <c r="AE518" s="411">
        <f t="shared" ref="AE518" si="1509">AE517</f>
        <v>0</v>
      </c>
      <c r="AF518" s="411">
        <f t="shared" ref="AF518" si="1510">AF517</f>
        <v>0</v>
      </c>
      <c r="AG518" s="411">
        <f t="shared" ref="AG518" si="1511">AG517</f>
        <v>0</v>
      </c>
      <c r="AH518" s="411">
        <f t="shared" ref="AH518" si="1512">AH517</f>
        <v>0</v>
      </c>
      <c r="AI518" s="411">
        <f t="shared" ref="AI518" si="1513">AI517</f>
        <v>0</v>
      </c>
      <c r="AJ518" s="411">
        <f t="shared" ref="AJ518" si="1514">AJ517</f>
        <v>0</v>
      </c>
      <c r="AK518" s="411">
        <f t="shared" ref="AK518" si="1515">AK517</f>
        <v>0</v>
      </c>
      <c r="AL518" s="411">
        <f t="shared" ref="AL518" si="1516">AL517</f>
        <v>0</v>
      </c>
      <c r="AM518" s="306"/>
    </row>
    <row r="519" spans="1:39"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2">
        <v>35</v>
      </c>
      <c r="B520" s="428" t="s">
        <v>127</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26">
        <v>1</v>
      </c>
      <c r="Z520" s="410"/>
      <c r="AA520" s="410"/>
      <c r="AB520" s="410"/>
      <c r="AC520" s="410"/>
      <c r="AD520" s="410"/>
      <c r="AE520" s="410"/>
      <c r="AF520" s="415"/>
      <c r="AG520" s="415"/>
      <c r="AH520" s="415"/>
      <c r="AI520" s="415"/>
      <c r="AJ520" s="415"/>
      <c r="AK520" s="415"/>
      <c r="AL520" s="415"/>
      <c r="AM520" s="296">
        <f>SUM(Y520:AL520)</f>
        <v>1</v>
      </c>
    </row>
    <row r="521" spans="1:39" outlineLevel="1">
      <c r="A521" s="532"/>
      <c r="B521" s="431" t="s">
        <v>308</v>
      </c>
      <c r="C521" s="291" t="s">
        <v>163</v>
      </c>
      <c r="D521" s="295"/>
      <c r="E521" s="295"/>
      <c r="F521" s="295"/>
      <c r="G521" s="295"/>
      <c r="H521" s="295"/>
      <c r="I521" s="295"/>
      <c r="J521" s="295"/>
      <c r="K521" s="295"/>
      <c r="L521" s="295"/>
      <c r="M521" s="295"/>
      <c r="N521" s="295">
        <f>N520</f>
        <v>0</v>
      </c>
      <c r="O521" s="295"/>
      <c r="P521" s="295"/>
      <c r="Q521" s="295"/>
      <c r="R521" s="295"/>
      <c r="S521" s="295"/>
      <c r="T521" s="295"/>
      <c r="U521" s="295"/>
      <c r="V521" s="295"/>
      <c r="W521" s="295"/>
      <c r="X521" s="295"/>
      <c r="Y521" s="411">
        <f>Y520</f>
        <v>1</v>
      </c>
      <c r="Z521" s="411">
        <f t="shared" ref="Z521" si="1517">Z520</f>
        <v>0</v>
      </c>
      <c r="AA521" s="411">
        <f t="shared" ref="AA521" si="1518">AA520</f>
        <v>0</v>
      </c>
      <c r="AB521" s="411">
        <f t="shared" ref="AB521" si="1519">AB520</f>
        <v>0</v>
      </c>
      <c r="AC521" s="411">
        <f t="shared" ref="AC521" si="1520">AC520</f>
        <v>0</v>
      </c>
      <c r="AD521" s="411">
        <f t="shared" ref="AD521" si="1521">AD520</f>
        <v>0</v>
      </c>
      <c r="AE521" s="411">
        <f t="shared" ref="AE521" si="1522">AE520</f>
        <v>0</v>
      </c>
      <c r="AF521" s="411">
        <f t="shared" ref="AF521" si="1523">AF520</f>
        <v>0</v>
      </c>
      <c r="AG521" s="411">
        <f t="shared" ref="AG521" si="1524">AG520</f>
        <v>0</v>
      </c>
      <c r="AH521" s="411">
        <f t="shared" ref="AH521" si="1525">AH520</f>
        <v>0</v>
      </c>
      <c r="AI521" s="411">
        <f t="shared" ref="AI521" si="1526">AI520</f>
        <v>0</v>
      </c>
      <c r="AJ521" s="411">
        <f t="shared" ref="AJ521" si="1527">AJ520</f>
        <v>0</v>
      </c>
      <c r="AK521" s="411">
        <f t="shared" ref="AK521" si="1528">AK520</f>
        <v>0</v>
      </c>
      <c r="AL521" s="411">
        <f t="shared" ref="AL521" si="1529">AL520</f>
        <v>0</v>
      </c>
      <c r="AM521" s="306"/>
    </row>
    <row r="522" spans="1:39" outlineLevel="1">
      <c r="A522" s="532"/>
      <c r="B522" s="431"/>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5.75" outlineLevel="1">
      <c r="A523" s="532"/>
      <c r="B523" s="504" t="s">
        <v>502</v>
      </c>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45" outlineLevel="1">
      <c r="A524" s="532">
        <v>36</v>
      </c>
      <c r="B524" s="428" t="s">
        <v>128</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outlineLevel="1">
      <c r="A525" s="532"/>
      <c r="B525" s="431" t="s">
        <v>308</v>
      </c>
      <c r="C525" s="291" t="s">
        <v>163</v>
      </c>
      <c r="D525" s="295"/>
      <c r="E525" s="295"/>
      <c r="F525" s="295"/>
      <c r="G525" s="295"/>
      <c r="H525" s="295"/>
      <c r="I525" s="295"/>
      <c r="J525" s="295"/>
      <c r="K525" s="295"/>
      <c r="L525" s="295"/>
      <c r="M525" s="295"/>
      <c r="N525" s="295">
        <f>N524</f>
        <v>12</v>
      </c>
      <c r="O525" s="295"/>
      <c r="P525" s="295"/>
      <c r="Q525" s="295"/>
      <c r="R525" s="295"/>
      <c r="S525" s="295"/>
      <c r="T525" s="295"/>
      <c r="U525" s="295"/>
      <c r="V525" s="295"/>
      <c r="W525" s="295"/>
      <c r="X525" s="295"/>
      <c r="Y525" s="411">
        <f>Y524</f>
        <v>0</v>
      </c>
      <c r="Z525" s="411">
        <f t="shared" ref="Z525" si="1530">Z524</f>
        <v>0</v>
      </c>
      <c r="AA525" s="411">
        <f t="shared" ref="AA525" si="1531">AA524</f>
        <v>0</v>
      </c>
      <c r="AB525" s="411">
        <f t="shared" ref="AB525" si="1532">AB524</f>
        <v>0</v>
      </c>
      <c r="AC525" s="411">
        <f t="shared" ref="AC525" si="1533">AC524</f>
        <v>0</v>
      </c>
      <c r="AD525" s="411">
        <f t="shared" ref="AD525" si="1534">AD524</f>
        <v>0</v>
      </c>
      <c r="AE525" s="411">
        <f t="shared" ref="AE525" si="1535">AE524</f>
        <v>0</v>
      </c>
      <c r="AF525" s="411">
        <f t="shared" ref="AF525" si="1536">AF524</f>
        <v>0</v>
      </c>
      <c r="AG525" s="411">
        <f t="shared" ref="AG525" si="1537">AG524</f>
        <v>0</v>
      </c>
      <c r="AH525" s="411">
        <f t="shared" ref="AH525" si="1538">AH524</f>
        <v>0</v>
      </c>
      <c r="AI525" s="411">
        <f t="shared" ref="AI525" si="1539">AI524</f>
        <v>0</v>
      </c>
      <c r="AJ525" s="411">
        <f t="shared" ref="AJ525" si="1540">AJ524</f>
        <v>0</v>
      </c>
      <c r="AK525" s="411">
        <f t="shared" ref="AK525" si="1541">AK524</f>
        <v>0</v>
      </c>
      <c r="AL525" s="411">
        <f t="shared" ref="AL525" si="1542">AL524</f>
        <v>0</v>
      </c>
      <c r="AM525" s="306"/>
    </row>
    <row r="526" spans="1:39" outlineLevel="1">
      <c r="A526" s="532"/>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30" outlineLevel="1">
      <c r="A527" s="532">
        <v>37</v>
      </c>
      <c r="B527" s="428" t="s">
        <v>129</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outlineLevel="1">
      <c r="A528" s="532"/>
      <c r="B528" s="431" t="s">
        <v>308</v>
      </c>
      <c r="C528" s="291"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411">
        <f>Y527</f>
        <v>0</v>
      </c>
      <c r="Z528" s="411">
        <f t="shared" ref="Z528" si="1543">Z527</f>
        <v>0</v>
      </c>
      <c r="AA528" s="411">
        <f t="shared" ref="AA528" si="1544">AA527</f>
        <v>0</v>
      </c>
      <c r="AB528" s="411">
        <f t="shared" ref="AB528" si="1545">AB527</f>
        <v>0</v>
      </c>
      <c r="AC528" s="411">
        <f t="shared" ref="AC528" si="1546">AC527</f>
        <v>0</v>
      </c>
      <c r="AD528" s="411">
        <f t="shared" ref="AD528" si="1547">AD527</f>
        <v>0</v>
      </c>
      <c r="AE528" s="411">
        <f t="shared" ref="AE528" si="1548">AE527</f>
        <v>0</v>
      </c>
      <c r="AF528" s="411">
        <f t="shared" ref="AF528" si="1549">AF527</f>
        <v>0</v>
      </c>
      <c r="AG528" s="411">
        <f t="shared" ref="AG528" si="1550">AG527</f>
        <v>0</v>
      </c>
      <c r="AH528" s="411">
        <f t="shared" ref="AH528" si="1551">AH527</f>
        <v>0</v>
      </c>
      <c r="AI528" s="411">
        <f t="shared" ref="AI528" si="1552">AI527</f>
        <v>0</v>
      </c>
      <c r="AJ528" s="411">
        <f t="shared" ref="AJ528" si="1553">AJ527</f>
        <v>0</v>
      </c>
      <c r="AK528" s="411">
        <f t="shared" ref="AK528" si="1554">AK527</f>
        <v>0</v>
      </c>
      <c r="AL528" s="411">
        <f t="shared" ref="AL528" si="1555">AL527</f>
        <v>0</v>
      </c>
      <c r="AM528" s="306"/>
    </row>
    <row r="529" spans="1:39" outlineLevel="1">
      <c r="A529" s="532"/>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32">
        <v>38</v>
      </c>
      <c r="B530" s="428" t="s">
        <v>130</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outlineLevel="1">
      <c r="A531" s="532"/>
      <c r="B531" s="431" t="s">
        <v>308</v>
      </c>
      <c r="C531" s="291"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411">
        <f>Y530</f>
        <v>0</v>
      </c>
      <c r="Z531" s="411">
        <f t="shared" ref="Z531" si="1556">Z530</f>
        <v>0</v>
      </c>
      <c r="AA531" s="411">
        <f t="shared" ref="AA531" si="1557">AA530</f>
        <v>0</v>
      </c>
      <c r="AB531" s="411">
        <f t="shared" ref="AB531" si="1558">AB530</f>
        <v>0</v>
      </c>
      <c r="AC531" s="411">
        <f t="shared" ref="AC531" si="1559">AC530</f>
        <v>0</v>
      </c>
      <c r="AD531" s="411">
        <f t="shared" ref="AD531" si="1560">AD530</f>
        <v>0</v>
      </c>
      <c r="AE531" s="411">
        <f t="shared" ref="AE531" si="1561">AE530</f>
        <v>0</v>
      </c>
      <c r="AF531" s="411">
        <f t="shared" ref="AF531" si="1562">AF530</f>
        <v>0</v>
      </c>
      <c r="AG531" s="411">
        <f t="shared" ref="AG531" si="1563">AG530</f>
        <v>0</v>
      </c>
      <c r="AH531" s="411">
        <f t="shared" ref="AH531" si="1564">AH530</f>
        <v>0</v>
      </c>
      <c r="AI531" s="411">
        <f t="shared" ref="AI531" si="1565">AI530</f>
        <v>0</v>
      </c>
      <c r="AJ531" s="411">
        <f t="shared" ref="AJ531" si="1566">AJ530</f>
        <v>0</v>
      </c>
      <c r="AK531" s="411">
        <f t="shared" ref="AK531" si="1567">AK530</f>
        <v>0</v>
      </c>
      <c r="AL531" s="411">
        <f t="shared" ref="AL531" si="1568">AL530</f>
        <v>0</v>
      </c>
      <c r="AM531" s="306"/>
    </row>
    <row r="532" spans="1:39"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30" outlineLevel="1">
      <c r="A533" s="532">
        <v>39</v>
      </c>
      <c r="B533" s="428" t="s">
        <v>131</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32"/>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569">Z533</f>
        <v>0</v>
      </c>
      <c r="AA534" s="411">
        <f t="shared" ref="AA534" si="1570">AA533</f>
        <v>0</v>
      </c>
      <c r="AB534" s="411">
        <f t="shared" ref="AB534" si="1571">AB533</f>
        <v>0</v>
      </c>
      <c r="AC534" s="411">
        <f t="shared" ref="AC534" si="1572">AC533</f>
        <v>0</v>
      </c>
      <c r="AD534" s="411">
        <f t="shared" ref="AD534" si="1573">AD533</f>
        <v>0</v>
      </c>
      <c r="AE534" s="411">
        <f t="shared" ref="AE534" si="1574">AE533</f>
        <v>0</v>
      </c>
      <c r="AF534" s="411">
        <f t="shared" ref="AF534" si="1575">AF533</f>
        <v>0</v>
      </c>
      <c r="AG534" s="411">
        <f t="shared" ref="AG534" si="1576">AG533</f>
        <v>0</v>
      </c>
      <c r="AH534" s="411">
        <f t="shared" ref="AH534" si="1577">AH533</f>
        <v>0</v>
      </c>
      <c r="AI534" s="411">
        <f t="shared" ref="AI534" si="1578">AI533</f>
        <v>0</v>
      </c>
      <c r="AJ534" s="411">
        <f t="shared" ref="AJ534" si="1579">AJ533</f>
        <v>0</v>
      </c>
      <c r="AK534" s="411">
        <f t="shared" ref="AK534" si="1580">AK533</f>
        <v>0</v>
      </c>
      <c r="AL534" s="411">
        <f t="shared" ref="AL534" si="1581">AL533</f>
        <v>0</v>
      </c>
      <c r="AM534" s="306"/>
    </row>
    <row r="535" spans="1:39"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30" outlineLevel="1">
      <c r="A536" s="532">
        <v>40</v>
      </c>
      <c r="B536" s="428" t="s">
        <v>132</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32"/>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582">Z536</f>
        <v>0</v>
      </c>
      <c r="AA537" s="411">
        <f t="shared" ref="AA537" si="1583">AA536</f>
        <v>0</v>
      </c>
      <c r="AB537" s="411">
        <f t="shared" ref="AB537" si="1584">AB536</f>
        <v>0</v>
      </c>
      <c r="AC537" s="411">
        <f t="shared" ref="AC537" si="1585">AC536</f>
        <v>0</v>
      </c>
      <c r="AD537" s="411">
        <f t="shared" ref="AD537" si="1586">AD536</f>
        <v>0</v>
      </c>
      <c r="AE537" s="411">
        <f t="shared" ref="AE537" si="1587">AE536</f>
        <v>0</v>
      </c>
      <c r="AF537" s="411">
        <f t="shared" ref="AF537" si="1588">AF536</f>
        <v>0</v>
      </c>
      <c r="AG537" s="411">
        <f t="shared" ref="AG537" si="1589">AG536</f>
        <v>0</v>
      </c>
      <c r="AH537" s="411">
        <f t="shared" ref="AH537" si="1590">AH536</f>
        <v>0</v>
      </c>
      <c r="AI537" s="411">
        <f t="shared" ref="AI537" si="1591">AI536</f>
        <v>0</v>
      </c>
      <c r="AJ537" s="411">
        <f t="shared" ref="AJ537" si="1592">AJ536</f>
        <v>0</v>
      </c>
      <c r="AK537" s="411">
        <f t="shared" ref="AK537" si="1593">AK536</f>
        <v>0</v>
      </c>
      <c r="AL537" s="411">
        <f t="shared" ref="AL537" si="1594">AL536</f>
        <v>0</v>
      </c>
      <c r="AM537" s="306"/>
    </row>
    <row r="538" spans="1:39" outlineLevel="1">
      <c r="A538" s="532"/>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45" outlineLevel="1">
      <c r="A539" s="532">
        <v>41</v>
      </c>
      <c r="B539" s="428" t="s">
        <v>133</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outlineLevel="1">
      <c r="A540" s="532"/>
      <c r="B540" s="431"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1">
        <f>Y539</f>
        <v>0</v>
      </c>
      <c r="Z540" s="411">
        <f t="shared" ref="Z540" si="1595">Z539</f>
        <v>0</v>
      </c>
      <c r="AA540" s="411">
        <f t="shared" ref="AA540" si="1596">AA539</f>
        <v>0</v>
      </c>
      <c r="AB540" s="411">
        <f t="shared" ref="AB540" si="1597">AB539</f>
        <v>0</v>
      </c>
      <c r="AC540" s="411">
        <f t="shared" ref="AC540" si="1598">AC539</f>
        <v>0</v>
      </c>
      <c r="AD540" s="411">
        <f t="shared" ref="AD540" si="1599">AD539</f>
        <v>0</v>
      </c>
      <c r="AE540" s="411">
        <f t="shared" ref="AE540" si="1600">AE539</f>
        <v>0</v>
      </c>
      <c r="AF540" s="411">
        <f t="shared" ref="AF540" si="1601">AF539</f>
        <v>0</v>
      </c>
      <c r="AG540" s="411">
        <f t="shared" ref="AG540" si="1602">AG539</f>
        <v>0</v>
      </c>
      <c r="AH540" s="411">
        <f t="shared" ref="AH540" si="1603">AH539</f>
        <v>0</v>
      </c>
      <c r="AI540" s="411">
        <f t="shared" ref="AI540" si="1604">AI539</f>
        <v>0</v>
      </c>
      <c r="AJ540" s="411">
        <f t="shared" ref="AJ540" si="1605">AJ539</f>
        <v>0</v>
      </c>
      <c r="AK540" s="411">
        <f t="shared" ref="AK540" si="1606">AK539</f>
        <v>0</v>
      </c>
      <c r="AL540" s="411">
        <f t="shared" ref="AL540" si="1607">AL539</f>
        <v>0</v>
      </c>
      <c r="AM540" s="306"/>
    </row>
    <row r="541" spans="1:39" outlineLevel="1">
      <c r="A541" s="532"/>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45" outlineLevel="1">
      <c r="A542" s="532">
        <v>42</v>
      </c>
      <c r="B542" s="428" t="s">
        <v>134</v>
      </c>
      <c r="C542" s="291" t="s">
        <v>25</v>
      </c>
      <c r="D542" s="295"/>
      <c r="E542" s="295"/>
      <c r="F542" s="295"/>
      <c r="G542" s="295"/>
      <c r="H542" s="295"/>
      <c r="I542" s="295"/>
      <c r="J542" s="295"/>
      <c r="K542" s="295"/>
      <c r="L542" s="295"/>
      <c r="M542" s="295"/>
      <c r="N542" s="291"/>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outlineLevel="1">
      <c r="A543" s="532"/>
      <c r="B543" s="431" t="s">
        <v>308</v>
      </c>
      <c r="C543" s="291" t="s">
        <v>163</v>
      </c>
      <c r="D543" s="295"/>
      <c r="E543" s="295"/>
      <c r="F543" s="295"/>
      <c r="G543" s="295"/>
      <c r="H543" s="295"/>
      <c r="I543" s="295"/>
      <c r="J543" s="295"/>
      <c r="K543" s="295"/>
      <c r="L543" s="295"/>
      <c r="M543" s="295"/>
      <c r="N543" s="468"/>
      <c r="O543" s="295"/>
      <c r="P543" s="295"/>
      <c r="Q543" s="295"/>
      <c r="R543" s="295"/>
      <c r="S543" s="295"/>
      <c r="T543" s="295"/>
      <c r="U543" s="295"/>
      <c r="V543" s="295"/>
      <c r="W543" s="295"/>
      <c r="X543" s="295"/>
      <c r="Y543" s="411">
        <f>Y542</f>
        <v>0</v>
      </c>
      <c r="Z543" s="411">
        <f t="shared" ref="Z543" si="1608">Z542</f>
        <v>0</v>
      </c>
      <c r="AA543" s="411">
        <f t="shared" ref="AA543" si="1609">AA542</f>
        <v>0</v>
      </c>
      <c r="AB543" s="411">
        <f t="shared" ref="AB543" si="1610">AB542</f>
        <v>0</v>
      </c>
      <c r="AC543" s="411">
        <f t="shared" ref="AC543" si="1611">AC542</f>
        <v>0</v>
      </c>
      <c r="AD543" s="411">
        <f t="shared" ref="AD543" si="1612">AD542</f>
        <v>0</v>
      </c>
      <c r="AE543" s="411">
        <f t="shared" ref="AE543" si="1613">AE542</f>
        <v>0</v>
      </c>
      <c r="AF543" s="411">
        <f t="shared" ref="AF543" si="1614">AF542</f>
        <v>0</v>
      </c>
      <c r="AG543" s="411">
        <f t="shared" ref="AG543" si="1615">AG542</f>
        <v>0</v>
      </c>
      <c r="AH543" s="411">
        <f t="shared" ref="AH543" si="1616">AH542</f>
        <v>0</v>
      </c>
      <c r="AI543" s="411">
        <f t="shared" ref="AI543" si="1617">AI542</f>
        <v>0</v>
      </c>
      <c r="AJ543" s="411">
        <f t="shared" ref="AJ543" si="1618">AJ542</f>
        <v>0</v>
      </c>
      <c r="AK543" s="411">
        <f t="shared" ref="AK543" si="1619">AK542</f>
        <v>0</v>
      </c>
      <c r="AL543" s="411">
        <f t="shared" ref="AL543" si="1620">AL542</f>
        <v>0</v>
      </c>
      <c r="AM543" s="306"/>
    </row>
    <row r="544" spans="1:39" outlineLevel="1">
      <c r="A544" s="532"/>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30" outlineLevel="1">
      <c r="A545" s="532">
        <v>43</v>
      </c>
      <c r="B545" s="428" t="s">
        <v>135</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outlineLevel="1">
      <c r="A546" s="532"/>
      <c r="B546" s="431"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1">
        <f>Y545</f>
        <v>0</v>
      </c>
      <c r="Z546" s="411">
        <f t="shared" ref="Z546" si="1621">Z545</f>
        <v>0</v>
      </c>
      <c r="AA546" s="411">
        <f t="shared" ref="AA546" si="1622">AA545</f>
        <v>0</v>
      </c>
      <c r="AB546" s="411">
        <f t="shared" ref="AB546" si="1623">AB545</f>
        <v>0</v>
      </c>
      <c r="AC546" s="411">
        <f t="shared" ref="AC546" si="1624">AC545</f>
        <v>0</v>
      </c>
      <c r="AD546" s="411">
        <f t="shared" ref="AD546" si="1625">AD545</f>
        <v>0</v>
      </c>
      <c r="AE546" s="411">
        <f t="shared" ref="AE546" si="1626">AE545</f>
        <v>0</v>
      </c>
      <c r="AF546" s="411">
        <f t="shared" ref="AF546" si="1627">AF545</f>
        <v>0</v>
      </c>
      <c r="AG546" s="411">
        <f t="shared" ref="AG546" si="1628">AG545</f>
        <v>0</v>
      </c>
      <c r="AH546" s="411">
        <f t="shared" ref="AH546" si="1629">AH545</f>
        <v>0</v>
      </c>
      <c r="AI546" s="411">
        <f t="shared" ref="AI546" si="1630">AI545</f>
        <v>0</v>
      </c>
      <c r="AJ546" s="411">
        <f t="shared" ref="AJ546" si="1631">AJ545</f>
        <v>0</v>
      </c>
      <c r="AK546" s="411">
        <f t="shared" ref="AK546" si="1632">AK545</f>
        <v>0</v>
      </c>
      <c r="AL546" s="411">
        <f t="shared" ref="AL546" si="1633">AL545</f>
        <v>0</v>
      </c>
      <c r="AM546" s="306"/>
    </row>
    <row r="547" spans="1:39" outlineLevel="1">
      <c r="A547" s="532"/>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45" outlineLevel="1">
      <c r="A548" s="532">
        <v>44</v>
      </c>
      <c r="B548" s="428" t="s">
        <v>136</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outlineLevel="1">
      <c r="A549" s="532"/>
      <c r="B549" s="431"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1">
        <f>Y548</f>
        <v>0</v>
      </c>
      <c r="Z549" s="411">
        <f t="shared" ref="Z549" si="1634">Z548</f>
        <v>0</v>
      </c>
      <c r="AA549" s="411">
        <f t="shared" ref="AA549" si="1635">AA548</f>
        <v>0</v>
      </c>
      <c r="AB549" s="411">
        <f t="shared" ref="AB549" si="1636">AB548</f>
        <v>0</v>
      </c>
      <c r="AC549" s="411">
        <f t="shared" ref="AC549" si="1637">AC548</f>
        <v>0</v>
      </c>
      <c r="AD549" s="411">
        <f t="shared" ref="AD549" si="1638">AD548</f>
        <v>0</v>
      </c>
      <c r="AE549" s="411">
        <f t="shared" ref="AE549" si="1639">AE548</f>
        <v>0</v>
      </c>
      <c r="AF549" s="411">
        <f t="shared" ref="AF549" si="1640">AF548</f>
        <v>0</v>
      </c>
      <c r="AG549" s="411">
        <f t="shared" ref="AG549" si="1641">AG548</f>
        <v>0</v>
      </c>
      <c r="AH549" s="411">
        <f t="shared" ref="AH549" si="1642">AH548</f>
        <v>0</v>
      </c>
      <c r="AI549" s="411">
        <f t="shared" ref="AI549" si="1643">AI548</f>
        <v>0</v>
      </c>
      <c r="AJ549" s="411">
        <f t="shared" ref="AJ549" si="1644">AJ548</f>
        <v>0</v>
      </c>
      <c r="AK549" s="411">
        <f t="shared" ref="AK549" si="1645">AK548</f>
        <v>0</v>
      </c>
      <c r="AL549" s="411">
        <f t="shared" ref="AL549" si="1646">AL548</f>
        <v>0</v>
      </c>
      <c r="AM549" s="306"/>
    </row>
    <row r="550" spans="1:39" outlineLevel="1">
      <c r="A550" s="532"/>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30" outlineLevel="1">
      <c r="A551" s="532">
        <v>45</v>
      </c>
      <c r="B551" s="428" t="s">
        <v>137</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outlineLevel="1">
      <c r="A552" s="532"/>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647">Z551</f>
        <v>0</v>
      </c>
      <c r="AA552" s="411">
        <f t="shared" ref="AA552" si="1648">AA551</f>
        <v>0</v>
      </c>
      <c r="AB552" s="411">
        <f t="shared" ref="AB552" si="1649">AB551</f>
        <v>0</v>
      </c>
      <c r="AC552" s="411">
        <f t="shared" ref="AC552" si="1650">AC551</f>
        <v>0</v>
      </c>
      <c r="AD552" s="411">
        <f t="shared" ref="AD552" si="1651">AD551</f>
        <v>0</v>
      </c>
      <c r="AE552" s="411">
        <f t="shared" ref="AE552" si="1652">AE551</f>
        <v>0</v>
      </c>
      <c r="AF552" s="411">
        <f t="shared" ref="AF552" si="1653">AF551</f>
        <v>0</v>
      </c>
      <c r="AG552" s="411">
        <f t="shared" ref="AG552" si="1654">AG551</f>
        <v>0</v>
      </c>
      <c r="AH552" s="411">
        <f t="shared" ref="AH552" si="1655">AH551</f>
        <v>0</v>
      </c>
      <c r="AI552" s="411">
        <f t="shared" ref="AI552" si="1656">AI551</f>
        <v>0</v>
      </c>
      <c r="AJ552" s="411">
        <f t="shared" ref="AJ552" si="1657">AJ551</f>
        <v>0</v>
      </c>
      <c r="AK552" s="411">
        <f t="shared" ref="AK552" si="1658">AK551</f>
        <v>0</v>
      </c>
      <c r="AL552" s="411">
        <f t="shared" ref="AL552" si="1659">AL551</f>
        <v>0</v>
      </c>
      <c r="AM552" s="306"/>
    </row>
    <row r="553" spans="1:39" outlineLevel="1">
      <c r="A553" s="532"/>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30" outlineLevel="1">
      <c r="A554" s="532">
        <v>46</v>
      </c>
      <c r="B554" s="428" t="s">
        <v>138</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outlineLevel="1">
      <c r="A555" s="532"/>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660">Z554</f>
        <v>0</v>
      </c>
      <c r="AA555" s="411">
        <f t="shared" ref="AA555" si="1661">AA554</f>
        <v>0</v>
      </c>
      <c r="AB555" s="411">
        <f t="shared" ref="AB555" si="1662">AB554</f>
        <v>0</v>
      </c>
      <c r="AC555" s="411">
        <f t="shared" ref="AC555" si="1663">AC554</f>
        <v>0</v>
      </c>
      <c r="AD555" s="411">
        <f t="shared" ref="AD555" si="1664">AD554</f>
        <v>0</v>
      </c>
      <c r="AE555" s="411">
        <f t="shared" ref="AE555" si="1665">AE554</f>
        <v>0</v>
      </c>
      <c r="AF555" s="411">
        <f t="shared" ref="AF555" si="1666">AF554</f>
        <v>0</v>
      </c>
      <c r="AG555" s="411">
        <f t="shared" ref="AG555" si="1667">AG554</f>
        <v>0</v>
      </c>
      <c r="AH555" s="411">
        <f t="shared" ref="AH555" si="1668">AH554</f>
        <v>0</v>
      </c>
      <c r="AI555" s="411">
        <f t="shared" ref="AI555" si="1669">AI554</f>
        <v>0</v>
      </c>
      <c r="AJ555" s="411">
        <f t="shared" ref="AJ555" si="1670">AJ554</f>
        <v>0</v>
      </c>
      <c r="AK555" s="411">
        <f t="shared" ref="AK555" si="1671">AK554</f>
        <v>0</v>
      </c>
      <c r="AL555" s="411">
        <f t="shared" ref="AL555" si="1672">AL554</f>
        <v>0</v>
      </c>
      <c r="AM555" s="306"/>
    </row>
    <row r="556" spans="1:39" outlineLevel="1">
      <c r="A556" s="532"/>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30" outlineLevel="1">
      <c r="A557" s="532">
        <v>47</v>
      </c>
      <c r="B557" s="428" t="s">
        <v>139</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outlineLevel="1">
      <c r="A558" s="532"/>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673">Z557</f>
        <v>0</v>
      </c>
      <c r="AA558" s="411">
        <f t="shared" ref="AA558" si="1674">AA557</f>
        <v>0</v>
      </c>
      <c r="AB558" s="411">
        <f t="shared" ref="AB558" si="1675">AB557</f>
        <v>0</v>
      </c>
      <c r="AC558" s="411">
        <f t="shared" ref="AC558" si="1676">AC557</f>
        <v>0</v>
      </c>
      <c r="AD558" s="411">
        <f t="shared" ref="AD558" si="1677">AD557</f>
        <v>0</v>
      </c>
      <c r="AE558" s="411">
        <f t="shared" ref="AE558" si="1678">AE557</f>
        <v>0</v>
      </c>
      <c r="AF558" s="411">
        <f t="shared" ref="AF558" si="1679">AF557</f>
        <v>0</v>
      </c>
      <c r="AG558" s="411">
        <f t="shared" ref="AG558" si="1680">AG557</f>
        <v>0</v>
      </c>
      <c r="AH558" s="411">
        <f t="shared" ref="AH558" si="1681">AH557</f>
        <v>0</v>
      </c>
      <c r="AI558" s="411">
        <f t="shared" ref="AI558" si="1682">AI557</f>
        <v>0</v>
      </c>
      <c r="AJ558" s="411">
        <f t="shared" ref="AJ558" si="1683">AJ557</f>
        <v>0</v>
      </c>
      <c r="AK558" s="411">
        <f t="shared" ref="AK558" si="1684">AK557</f>
        <v>0</v>
      </c>
      <c r="AL558" s="411">
        <f t="shared" ref="AL558" si="1685">AL557</f>
        <v>0</v>
      </c>
      <c r="AM558" s="306"/>
    </row>
    <row r="559" spans="1:39" outlineLevel="1">
      <c r="A559" s="532"/>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15.75" outlineLevel="1">
      <c r="A560" s="532"/>
      <c r="B560" s="1039" t="s">
        <v>951</v>
      </c>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48</v>
      </c>
      <c r="B561" s="428" t="s">
        <v>928</v>
      </c>
      <c r="C561" s="291" t="s">
        <v>25</v>
      </c>
      <c r="D561" s="295">
        <v>577329</v>
      </c>
      <c r="E561" s="295">
        <f>SUMIF('7.  Persistence Report'!$D$162:$D$170,$B561,'7.  Persistence Report'!AX$162:AX$170)</f>
        <v>577329</v>
      </c>
      <c r="F561" s="295">
        <f>SUMIF('7.  Persistence Report'!$D$162:$D$170,$B561,'7.  Persistence Report'!AY$162:AY$170)</f>
        <v>577329</v>
      </c>
      <c r="G561" s="295">
        <f>SUMIF('7.  Persistence Report'!$D$162:$D$170,$B561,'7.  Persistence Report'!AZ$162:AZ$170)</f>
        <v>577329</v>
      </c>
      <c r="H561" s="295">
        <f>SUMIF('7.  Persistence Report'!$D$162:$D$170,$B561,'7.  Persistence Report'!BA$162:BA$170)</f>
        <v>577329</v>
      </c>
      <c r="I561" s="295">
        <f>SUMIF('7.  Persistence Report'!$D$162:$D$170,$B561,'7.  Persistence Report'!BB$162:BB$170)</f>
        <v>439357</v>
      </c>
      <c r="J561" s="295">
        <f>SUMIF('7.  Persistence Report'!$D$162:$D$170,$B561,'7.  Persistence Report'!BC$162:BC$170)</f>
        <v>439357</v>
      </c>
      <c r="K561" s="295">
        <f>SUMIF('7.  Persistence Report'!$D$162:$D$170,$B561,'7.  Persistence Report'!BD$162:BD$170)</f>
        <v>439357</v>
      </c>
      <c r="L561" s="295">
        <f>SUMIF('7.  Persistence Report'!$D$162:$D$170,$B561,'7.  Persistence Report'!BE$162:BE$170)</f>
        <v>205945</v>
      </c>
      <c r="M561" s="295">
        <f>SUMIF('7.  Persistence Report'!$D$162:$D$170,$B561,'7.  Persistence Report'!BF$162:BF$170)</f>
        <v>0</v>
      </c>
      <c r="N561" s="295">
        <v>12</v>
      </c>
      <c r="O561" s="295">
        <v>0</v>
      </c>
      <c r="P561" s="295"/>
      <c r="Q561" s="295"/>
      <c r="R561" s="295"/>
      <c r="S561" s="295"/>
      <c r="T561" s="295"/>
      <c r="U561" s="295"/>
      <c r="V561" s="295"/>
      <c r="W561" s="295"/>
      <c r="X561" s="295"/>
      <c r="Y561" s="426"/>
      <c r="Z561" s="410"/>
      <c r="AA561" s="410">
        <v>1</v>
      </c>
      <c r="AB561" s="410"/>
      <c r="AC561" s="410"/>
      <c r="AD561" s="410"/>
      <c r="AE561" s="410"/>
      <c r="AF561" s="415"/>
      <c r="AG561" s="415"/>
      <c r="AH561" s="415"/>
      <c r="AI561" s="415"/>
      <c r="AJ561" s="415"/>
      <c r="AK561" s="415"/>
      <c r="AL561" s="415"/>
      <c r="AM561" s="296">
        <f>SUM(Y561:AL561)</f>
        <v>1</v>
      </c>
    </row>
    <row r="562" spans="1:39" outlineLevel="1">
      <c r="A562" s="532"/>
      <c r="B562" s="431" t="s">
        <v>950</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6">Z561</f>
        <v>0</v>
      </c>
      <c r="AA562" s="411">
        <f t="shared" ref="AA562" si="1687">AA561</f>
        <v>1</v>
      </c>
      <c r="AB562" s="411">
        <f t="shared" ref="AB562" si="1688">AB561</f>
        <v>0</v>
      </c>
      <c r="AC562" s="411">
        <f t="shared" ref="AC562" si="1689">AC561</f>
        <v>0</v>
      </c>
      <c r="AD562" s="411">
        <f t="shared" ref="AD562" si="1690">AD561</f>
        <v>0</v>
      </c>
      <c r="AE562" s="411">
        <f t="shared" ref="AE562" si="1691">AE561</f>
        <v>0</v>
      </c>
      <c r="AF562" s="411">
        <f t="shared" ref="AF562" si="1692">AF561</f>
        <v>0</v>
      </c>
      <c r="AG562" s="411">
        <f t="shared" ref="AG562" si="1693">AG561</f>
        <v>0</v>
      </c>
      <c r="AH562" s="411">
        <f t="shared" ref="AH562" si="1694">AH561</f>
        <v>0</v>
      </c>
      <c r="AI562" s="411">
        <f t="shared" ref="AI562" si="1695">AI561</f>
        <v>0</v>
      </c>
      <c r="AJ562" s="411">
        <f t="shared" ref="AJ562" si="1696">AJ561</f>
        <v>0</v>
      </c>
      <c r="AK562" s="411">
        <f t="shared" ref="AK562" si="1697">AK561</f>
        <v>0</v>
      </c>
      <c r="AL562" s="411">
        <f t="shared" ref="AL562" si="1698">AL561</f>
        <v>0</v>
      </c>
      <c r="AM562" s="306"/>
    </row>
    <row r="563" spans="1:39"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outlineLevel="1">
      <c r="A564" s="532">
        <v>49</v>
      </c>
      <c r="B564" s="428" t="s">
        <v>929</v>
      </c>
      <c r="C564" s="291" t="s">
        <v>25</v>
      </c>
      <c r="D564" s="295">
        <v>120265</v>
      </c>
      <c r="E564" s="295">
        <f>SUMIF('7.  Persistence Report'!$D$162:$D$170,$B564,'7.  Persistence Report'!AX$162:AX$170)</f>
        <v>120265</v>
      </c>
      <c r="F564" s="295">
        <f>SUMIF('7.  Persistence Report'!$D$162:$D$170,$B564,'7.  Persistence Report'!AY$162:AY$170)</f>
        <v>120265</v>
      </c>
      <c r="G564" s="295">
        <f>SUMIF('7.  Persistence Report'!$D$162:$D$170,$B564,'7.  Persistence Report'!AZ$162:AZ$170)</f>
        <v>120265</v>
      </c>
      <c r="H564" s="295">
        <f>SUMIF('7.  Persistence Report'!$D$162:$D$170,$B564,'7.  Persistence Report'!BA$162:BA$170)</f>
        <v>119981</v>
      </c>
      <c r="I564" s="295">
        <f>SUMIF('7.  Persistence Report'!$D$162:$D$170,$B564,'7.  Persistence Report'!BB$162:BB$170)</f>
        <v>118307</v>
      </c>
      <c r="J564" s="295">
        <f>SUMIF('7.  Persistence Report'!$D$162:$D$170,$B564,'7.  Persistence Report'!BC$162:BC$170)</f>
        <v>118307</v>
      </c>
      <c r="K564" s="295">
        <f>SUMIF('7.  Persistence Report'!$D$162:$D$170,$B564,'7.  Persistence Report'!BD$162:BD$170)</f>
        <v>118307</v>
      </c>
      <c r="L564" s="295">
        <f>SUMIF('7.  Persistence Report'!$D$162:$D$170,$B564,'7.  Persistence Report'!BE$162:BE$170)</f>
        <v>118307</v>
      </c>
      <c r="M564" s="295">
        <f>SUMIF('7.  Persistence Report'!$D$162:$D$170,$B564,'7.  Persistence Report'!BF$162:BF$170)</f>
        <v>118307</v>
      </c>
      <c r="N564" s="295">
        <v>12</v>
      </c>
      <c r="O564" s="295">
        <v>17</v>
      </c>
      <c r="P564" s="295">
        <f>SUMIF('7.  Persistence Report'!$D$162:$D$170,$B564,'7.  Persistence Report'!S$162:S$170)</f>
        <v>17</v>
      </c>
      <c r="Q564" s="295">
        <f>SUMIF('7.  Persistence Report'!$D$162:$D$170,$B564,'7.  Persistence Report'!T$162:T$170)</f>
        <v>17</v>
      </c>
      <c r="R564" s="295">
        <f>SUMIF('7.  Persistence Report'!$D$162:$D$170,$B564,'7.  Persistence Report'!U$162:U$170)</f>
        <v>17</v>
      </c>
      <c r="S564" s="295">
        <f>SUMIF('7.  Persistence Report'!$D$162:$D$170,$B564,'7.  Persistence Report'!V$162:V$170)</f>
        <v>17</v>
      </c>
      <c r="T564" s="295">
        <f>SUMIF('7.  Persistence Report'!$D$162:$D$170,$B564,'7.  Persistence Report'!W$162:W$170)</f>
        <v>17</v>
      </c>
      <c r="U564" s="295">
        <f>SUMIF('7.  Persistence Report'!$D$162:$D$170,$B564,'7.  Persistence Report'!X$162:X$170)</f>
        <v>17</v>
      </c>
      <c r="V564" s="295">
        <f>SUMIF('7.  Persistence Report'!$D$162:$D$170,$B564,'7.  Persistence Report'!Y$162:Y$170)</f>
        <v>17</v>
      </c>
      <c r="W564" s="295">
        <f>SUMIF('7.  Persistence Report'!$D$162:$D$170,$B564,'7.  Persistence Report'!Z$162:Z$170)</f>
        <v>17</v>
      </c>
      <c r="X564" s="295">
        <f>SUMIF('7.  Persistence Report'!$D$162:$D$170,$B564,'7.  Persistence Report'!AA$162:AA$170)</f>
        <v>17</v>
      </c>
      <c r="Y564" s="426">
        <v>1</v>
      </c>
      <c r="Z564" s="410"/>
      <c r="AA564" s="410"/>
      <c r="AB564" s="410"/>
      <c r="AC564" s="410"/>
      <c r="AD564" s="410"/>
      <c r="AE564" s="410"/>
      <c r="AF564" s="415"/>
      <c r="AG564" s="415"/>
      <c r="AH564" s="415"/>
      <c r="AI564" s="415"/>
      <c r="AJ564" s="415"/>
      <c r="AK564" s="415"/>
      <c r="AL564" s="415"/>
      <c r="AM564" s="296">
        <f>SUM(Y564:AL564)</f>
        <v>1</v>
      </c>
    </row>
    <row r="565" spans="1:39" outlineLevel="1">
      <c r="A565" s="532"/>
      <c r="B565" s="431" t="s">
        <v>950</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1</v>
      </c>
      <c r="Z565" s="411">
        <f t="shared" ref="Z565" si="1699">Z564</f>
        <v>0</v>
      </c>
      <c r="AA565" s="411">
        <f t="shared" ref="AA565" si="1700">AA564</f>
        <v>0</v>
      </c>
      <c r="AB565" s="411">
        <f t="shared" ref="AB565" si="1701">AB564</f>
        <v>0</v>
      </c>
      <c r="AC565" s="411">
        <f t="shared" ref="AC565" si="1702">AC564</f>
        <v>0</v>
      </c>
      <c r="AD565" s="411">
        <f t="shared" ref="AD565" si="1703">AD564</f>
        <v>0</v>
      </c>
      <c r="AE565" s="411">
        <f t="shared" ref="AE565" si="1704">AE564</f>
        <v>0</v>
      </c>
      <c r="AF565" s="411">
        <f t="shared" ref="AF565" si="1705">AF564</f>
        <v>0</v>
      </c>
      <c r="AG565" s="411">
        <f t="shared" ref="AG565" si="1706">AG564</f>
        <v>0</v>
      </c>
      <c r="AH565" s="411">
        <f t="shared" ref="AH565" si="1707">AH564</f>
        <v>0</v>
      </c>
      <c r="AI565" s="411">
        <f t="shared" ref="AI565" si="1708">AI564</f>
        <v>0</v>
      </c>
      <c r="AJ565" s="411">
        <f t="shared" ref="AJ565" si="1709">AJ564</f>
        <v>0</v>
      </c>
      <c r="AK565" s="411">
        <f t="shared" ref="AK565" si="1710">AK564</f>
        <v>0</v>
      </c>
      <c r="AL565" s="411">
        <f t="shared" ref="AL565" si="1711">AL564</f>
        <v>0</v>
      </c>
      <c r="AM565" s="306"/>
    </row>
    <row r="566" spans="1:39" outlineLevel="1">
      <c r="A566" s="532"/>
      <c r="B566" s="431"/>
      <c r="C566" s="305"/>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301"/>
      <c r="Z566" s="301"/>
      <c r="AA566" s="301"/>
      <c r="AB566" s="301"/>
      <c r="AC566" s="301"/>
      <c r="AD566" s="301"/>
      <c r="AE566" s="301"/>
      <c r="AF566" s="301"/>
      <c r="AG566" s="301"/>
      <c r="AH566" s="301"/>
      <c r="AI566" s="301"/>
      <c r="AJ566" s="301"/>
      <c r="AK566" s="301"/>
      <c r="AL566" s="301"/>
      <c r="AM566" s="306"/>
    </row>
    <row r="567" spans="1:39" ht="15.75">
      <c r="B567" s="327" t="s">
        <v>292</v>
      </c>
      <c r="C567" s="329"/>
      <c r="D567" s="329">
        <f>SUM(D405:D565)</f>
        <v>31301119.368939426</v>
      </c>
      <c r="E567" s="329">
        <f t="shared" ref="E567:M567" si="1712">SUM(E405:E565)</f>
        <v>29888828.803153064</v>
      </c>
      <c r="F567" s="329">
        <f t="shared" si="1712"/>
        <v>29888828.803153064</v>
      </c>
      <c r="G567" s="329">
        <f t="shared" si="1712"/>
        <v>29888828.803153064</v>
      </c>
      <c r="H567" s="329">
        <f t="shared" si="1712"/>
        <v>29888544.803153064</v>
      </c>
      <c r="I567" s="329">
        <f t="shared" si="1712"/>
        <v>29381494.894124862</v>
      </c>
      <c r="J567" s="329">
        <f t="shared" si="1712"/>
        <v>29381494.894124862</v>
      </c>
      <c r="K567" s="329">
        <f t="shared" si="1712"/>
        <v>29381407.848547895</v>
      </c>
      <c r="L567" s="329">
        <f t="shared" si="1712"/>
        <v>29124804.232068636</v>
      </c>
      <c r="M567" s="329">
        <f t="shared" si="1712"/>
        <v>28910848.508076802</v>
      </c>
      <c r="N567" s="329"/>
      <c r="O567" s="329">
        <f>SUM(O405:O565)</f>
        <v>3859</v>
      </c>
      <c r="P567" s="329">
        <f t="shared" ref="P567:X567" si="1713">SUM(P405:P565)</f>
        <v>3849</v>
      </c>
      <c r="Q567" s="329">
        <f t="shared" si="1713"/>
        <v>3849</v>
      </c>
      <c r="R567" s="329">
        <f t="shared" si="1713"/>
        <v>3849</v>
      </c>
      <c r="S567" s="329">
        <f t="shared" si="1713"/>
        <v>3849</v>
      </c>
      <c r="T567" s="329">
        <f t="shared" si="1713"/>
        <v>3793</v>
      </c>
      <c r="U567" s="329">
        <f t="shared" si="1713"/>
        <v>3793</v>
      </c>
      <c r="V567" s="329">
        <f t="shared" si="1713"/>
        <v>3793</v>
      </c>
      <c r="W567" s="329">
        <f t="shared" si="1713"/>
        <v>3793</v>
      </c>
      <c r="X567" s="329">
        <f t="shared" si="1713"/>
        <v>3793</v>
      </c>
      <c r="Y567" s="329">
        <f>IF(Y403="kWh",SUMPRODUCT(D405:D565,Y405:Y565))</f>
        <v>9307064.4197409563</v>
      </c>
      <c r="Z567" s="329">
        <f>IF(Z403="kWh",SUMPRODUCT(D405:D565,Z405:Z565))</f>
        <v>660584.75443033711</v>
      </c>
      <c r="AA567" s="329">
        <f>IF(AA403="kw",SUMPRODUCT(N405:N565,O405:O565,AA405:AA565),SUMPRODUCT(D405:D565,AA405:AA565))</f>
        <v>15393.36</v>
      </c>
      <c r="AB567" s="329">
        <f>IF(AB403="kw",SUMPRODUCT(N405:N565,O405:O565,AB405:AB565),SUMPRODUCT(D405:D565,AB405:AB565))</f>
        <v>8838</v>
      </c>
      <c r="AC567" s="329">
        <f>IF(AC403="kw",SUMPRODUCT(N405:N565,O405:O565,AC405:AC565),SUMPRODUCT(D405:D565,AC405:AC565))</f>
        <v>9191.52</v>
      </c>
      <c r="AD567" s="329">
        <f>IF(AD403="kw",SUMPRODUCT(N405:N565,O405:O565,AD405:AD565),SUMPRODUCT(D405:D565,AD405:AD565))</f>
        <v>0</v>
      </c>
      <c r="AE567" s="329">
        <f>IF(AE403="kw",SUMPRODUCT(N405:N565,O405:O565,AE405:AE565),SUMPRODUCT(D405:D565,AE405:AE565))</f>
        <v>0</v>
      </c>
      <c r="AF567" s="329">
        <f>IF(AF403="kw",SUMPRODUCT(N405:N565,O405:O565,AF405:AF565),SUMPRODUCT(D405:D565,AF405:AF565))</f>
        <v>288</v>
      </c>
      <c r="AG567" s="329">
        <f>IF(AG403="kw",SUMPRODUCT(N405:N565,O405:O565,AG405:AG565),SUMPRODUCT(D405:D565,AG405:AG565))</f>
        <v>0</v>
      </c>
      <c r="AH567" s="329">
        <f>IF(AH403="kw",SUMPRODUCT(N405:N565,O405:O565,AH405:AH565),SUMPRODUCT(D405:D565,AH405:AH565))</f>
        <v>0</v>
      </c>
      <c r="AI567" s="329">
        <f>IF(AI403="kw",SUMPRODUCT(N405:N565,O405:O565,AI405:AI565),SUMPRODUCT(D405:D565,AI405:AI565))</f>
        <v>0</v>
      </c>
      <c r="AJ567" s="329">
        <f>IF(AJ403="kw",SUMPRODUCT(N405:N565,O405:O565,AJ405:AJ565),SUMPRODUCT(D405:D565,AJ405:AJ565))</f>
        <v>0</v>
      </c>
      <c r="AK567" s="329">
        <f>IF(AK403="kw",SUMPRODUCT(N405:N565,O405:O565,AK405:AK565),SUMPRODUCT(D405:D565,AK405:AK565))</f>
        <v>0</v>
      </c>
      <c r="AL567" s="329">
        <f>IF(AL403="kw",SUMPRODUCT(N405:N565,O405:O565,AL405:AL565),SUMPRODUCT(D405:D565,AL405:AL565))</f>
        <v>0</v>
      </c>
      <c r="AM567" s="330"/>
    </row>
    <row r="568" spans="1:39" ht="15.75">
      <c r="B568" s="391" t="s">
        <v>293</v>
      </c>
      <c r="C568" s="392"/>
      <c r="D568" s="392"/>
      <c r="E568" s="392"/>
      <c r="F568" s="392"/>
      <c r="G568" s="392"/>
      <c r="H568" s="392"/>
      <c r="I568" s="392"/>
      <c r="J568" s="392"/>
      <c r="K568" s="392"/>
      <c r="L568" s="392"/>
      <c r="M568" s="392"/>
      <c r="N568" s="392"/>
      <c r="O568" s="392"/>
      <c r="P568" s="392"/>
      <c r="Q568" s="392"/>
      <c r="R568" s="392"/>
      <c r="S568" s="392"/>
      <c r="T568" s="392"/>
      <c r="U568" s="392"/>
      <c r="V568" s="392"/>
      <c r="W568" s="392"/>
      <c r="X568" s="392"/>
      <c r="Y568" s="392">
        <f>HLOOKUP(Y218,'2. LRAMVA Threshold'!$B$42:$Q$53,9,FALSE)</f>
        <v>0</v>
      </c>
      <c r="Z568" s="392">
        <f>HLOOKUP(Z218,'2. LRAMVA Threshold'!$B$42:$Q$53,9,FALSE)</f>
        <v>0</v>
      </c>
      <c r="AA568" s="392">
        <f>HLOOKUP(AA218,'2. LRAMVA Threshold'!$B$42:$Q$53,9,FALSE)</f>
        <v>0</v>
      </c>
      <c r="AB568" s="392">
        <f>HLOOKUP(AB218,'2. LRAMVA Threshold'!$B$42:$Q$53,9,FALSE)</f>
        <v>0</v>
      </c>
      <c r="AC568" s="392">
        <f>HLOOKUP(AC218,'2. LRAMVA Threshold'!$B$42:$Q$53,9,FALSE)</f>
        <v>0</v>
      </c>
      <c r="AD568" s="392">
        <f>HLOOKUP(AD218,'2. LRAMVA Threshold'!$B$42:$Q$53,9,FALSE)</f>
        <v>0</v>
      </c>
      <c r="AE568" s="392">
        <f>HLOOKUP(AE218,'2. LRAMVA Threshold'!$B$42:$Q$53,9,FALSE)</f>
        <v>0</v>
      </c>
      <c r="AF568" s="392">
        <f>HLOOKUP(AF218,'2. LRAMVA Threshold'!$B$42:$Q$53,9,FALSE)</f>
        <v>0</v>
      </c>
      <c r="AG568" s="392">
        <f>HLOOKUP(AG218,'2. LRAMVA Threshold'!$B$42:$Q$53,9,FALSE)</f>
        <v>0</v>
      </c>
      <c r="AH568" s="392">
        <f>HLOOKUP(AH218,'2. LRAMVA Threshold'!$B$42:$Q$53,9,FALSE)</f>
        <v>0</v>
      </c>
      <c r="AI568" s="392">
        <f>HLOOKUP(AI218,'2. LRAMVA Threshold'!$B$42:$Q$53,9,FALSE)</f>
        <v>0</v>
      </c>
      <c r="AJ568" s="392">
        <f>HLOOKUP(AJ218,'2. LRAMVA Threshold'!$B$42:$Q$53,9,FALSE)</f>
        <v>0</v>
      </c>
      <c r="AK568" s="392">
        <f>HLOOKUP(AK218,'2. LRAMVA Threshold'!$B$42:$Q$53,9,FALSE)</f>
        <v>0</v>
      </c>
      <c r="AL568" s="392">
        <f>HLOOKUP(AL218,'2. LRAMVA Threshold'!$B$42:$Q$53,9,FALSE)</f>
        <v>0</v>
      </c>
      <c r="AM568" s="393"/>
    </row>
    <row r="569" spans="1:39">
      <c r="B569" s="394"/>
      <c r="C569" s="432"/>
      <c r="D569" s="433"/>
      <c r="E569" s="433"/>
      <c r="F569" s="433"/>
      <c r="G569" s="433"/>
      <c r="H569" s="433"/>
      <c r="I569" s="433"/>
      <c r="J569" s="433"/>
      <c r="K569" s="433"/>
      <c r="L569" s="433"/>
      <c r="M569" s="433"/>
      <c r="N569" s="433"/>
      <c r="O569" s="434"/>
      <c r="P569" s="433"/>
      <c r="Q569" s="433"/>
      <c r="R569" s="433"/>
      <c r="S569" s="435"/>
      <c r="T569" s="435"/>
      <c r="U569" s="435"/>
      <c r="V569" s="435"/>
      <c r="W569" s="433"/>
      <c r="X569" s="433"/>
      <c r="Y569" s="436"/>
      <c r="Z569" s="436"/>
      <c r="AA569" s="436"/>
      <c r="AB569" s="436"/>
      <c r="AC569" s="436"/>
      <c r="AD569" s="436"/>
      <c r="AE569" s="436"/>
      <c r="AF569" s="399"/>
      <c r="AG569" s="399"/>
      <c r="AH569" s="399"/>
      <c r="AI569" s="399"/>
      <c r="AJ569" s="399"/>
      <c r="AK569" s="399"/>
      <c r="AL569" s="399"/>
      <c r="AM569" s="400"/>
    </row>
    <row r="570" spans="1:39">
      <c r="B570" s="324" t="s">
        <v>294</v>
      </c>
      <c r="C570" s="338"/>
      <c r="D570" s="338"/>
      <c r="E570" s="376"/>
      <c r="F570" s="376"/>
      <c r="G570" s="376"/>
      <c r="H570" s="376"/>
      <c r="I570" s="376"/>
      <c r="J570" s="376"/>
      <c r="K570" s="376"/>
      <c r="L570" s="376"/>
      <c r="M570" s="376"/>
      <c r="N570" s="376"/>
      <c r="O570" s="291"/>
      <c r="P570" s="340"/>
      <c r="Q570" s="340"/>
      <c r="R570" s="340"/>
      <c r="S570" s="339"/>
      <c r="T570" s="339"/>
      <c r="U570" s="339"/>
      <c r="V570" s="339"/>
      <c r="W570" s="340"/>
      <c r="X570" s="340"/>
      <c r="Y570" s="341">
        <f>HLOOKUP(Y$35,'3.  Distribution Rates'!$C$122:$P$133,9,FALSE)</f>
        <v>0</v>
      </c>
      <c r="Z570" s="341">
        <f>HLOOKUP(Z$35,'3.  Distribution Rates'!$C$122:$P$133,9,FALSE)</f>
        <v>0</v>
      </c>
      <c r="AA570" s="341">
        <f>HLOOKUP(AA$35,'3.  Distribution Rates'!$C$122:$P$133,9,FALSE)</f>
        <v>0</v>
      </c>
      <c r="AB570" s="341">
        <f>HLOOKUP(AB$35,'3.  Distribution Rates'!$C$122:$P$133,9,FALSE)</f>
        <v>0</v>
      </c>
      <c r="AC570" s="341">
        <f>HLOOKUP(AC$35,'3.  Distribution Rates'!$C$122:$P$133,9,FALSE)</f>
        <v>0</v>
      </c>
      <c r="AD570" s="341">
        <f>HLOOKUP(AD$35,'3.  Distribution Rates'!$C$122:$P$133,9,FALSE)</f>
        <v>0</v>
      </c>
      <c r="AE570" s="341">
        <f>HLOOKUP(AE$35,'3.  Distribution Rates'!$C$122:$P$133,9,FALSE)</f>
        <v>0</v>
      </c>
      <c r="AF570" s="341">
        <f>HLOOKUP(AF$35,'3.  Distribution Rates'!$C$122:$P$133,9,FALSE)</f>
        <v>0</v>
      </c>
      <c r="AG570" s="341">
        <f>HLOOKUP(AG$35,'3.  Distribution Rates'!$C$122:$P$133,9,FALSE)</f>
        <v>0</v>
      </c>
      <c r="AH570" s="341">
        <f>HLOOKUP(AH$35,'3.  Distribution Rates'!$C$122:$P$133,9,FALSE)</f>
        <v>0</v>
      </c>
      <c r="AI570" s="341">
        <f>HLOOKUP(AI$35,'3.  Distribution Rates'!$C$122:$P$133,9,FALSE)</f>
        <v>0</v>
      </c>
      <c r="AJ570" s="341">
        <f>HLOOKUP(AJ$35,'3.  Distribution Rates'!$C$122:$P$133,9,FALSE)</f>
        <v>0</v>
      </c>
      <c r="AK570" s="341">
        <f>HLOOKUP(AK$35,'3.  Distribution Rates'!$C$122:$P$133,9,FALSE)</f>
        <v>0</v>
      </c>
      <c r="AL570" s="341">
        <f>HLOOKUP(AL$35,'3.  Distribution Rates'!$C$122:$P$133,9,FALSE)</f>
        <v>0</v>
      </c>
      <c r="AM570" s="441"/>
    </row>
    <row r="571" spans="1:39">
      <c r="B571" s="324" t="s">
        <v>295</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LRAM'!Y140*Y570</f>
        <v>0</v>
      </c>
      <c r="Z571" s="378">
        <f>'4.  2011-2014 LRAM'!Z140*Z570</f>
        <v>0</v>
      </c>
      <c r="AA571" s="378">
        <f>'4.  2011-2014 LRAM'!AA140*AA570</f>
        <v>0</v>
      </c>
      <c r="AB571" s="378">
        <f>'4.  2011-2014 LRAM'!AB140*AB570</f>
        <v>0</v>
      </c>
      <c r="AC571" s="378">
        <f>'4.  2011-2014 LRAM'!AC140*AC570</f>
        <v>0</v>
      </c>
      <c r="AD571" s="378">
        <f>'4.  2011-2014 LRAM'!AD140*AD570</f>
        <v>0</v>
      </c>
      <c r="AE571" s="378">
        <f>'4.  2011-2014 LRAM'!AE140*AE570</f>
        <v>0</v>
      </c>
      <c r="AF571" s="378">
        <f>'4.  2011-2014 LRAM'!AF140*AF570</f>
        <v>0</v>
      </c>
      <c r="AG571" s="378">
        <f>'4.  2011-2014 LRAM'!AG140*AG570</f>
        <v>0</v>
      </c>
      <c r="AH571" s="378">
        <f>'4.  2011-2014 LRAM'!AH140*AH570</f>
        <v>0</v>
      </c>
      <c r="AI571" s="378">
        <f>'4.  2011-2014 LRAM'!AI140*AI570</f>
        <v>0</v>
      </c>
      <c r="AJ571" s="378">
        <f>'4.  2011-2014 LRAM'!AJ140*AJ570</f>
        <v>0</v>
      </c>
      <c r="AK571" s="378">
        <f>'4.  2011-2014 LRAM'!AK140*AK570</f>
        <v>0</v>
      </c>
      <c r="AL571" s="378">
        <f>'4.  2011-2014 LRAM'!AL140*AL570</f>
        <v>0</v>
      </c>
      <c r="AM571" s="629">
        <f t="shared" ref="AM571:AM577" si="1714">SUM(Y571:AL571)</f>
        <v>0</v>
      </c>
    </row>
    <row r="572" spans="1:39">
      <c r="B572" s="324" t="s">
        <v>296</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'4.  2011-2014 LRAM'!Y269*Y570</f>
        <v>0</v>
      </c>
      <c r="Z572" s="378">
        <f>'4.  2011-2014 LRAM'!Z269*Z570</f>
        <v>0</v>
      </c>
      <c r="AA572" s="378">
        <f>'4.  2011-2014 LRAM'!AA269*AA570</f>
        <v>0</v>
      </c>
      <c r="AB572" s="378">
        <f>'4.  2011-2014 LRAM'!AB269*AB570</f>
        <v>0</v>
      </c>
      <c r="AC572" s="378">
        <f>'4.  2011-2014 LRAM'!AC269*AC570</f>
        <v>0</v>
      </c>
      <c r="AD572" s="378">
        <f>'4.  2011-2014 LRAM'!AD269*AD570</f>
        <v>0</v>
      </c>
      <c r="AE572" s="378">
        <f>'4.  2011-2014 LRAM'!AE269*AE570</f>
        <v>0</v>
      </c>
      <c r="AF572" s="378">
        <f>'4.  2011-2014 LRAM'!AF269*AF570</f>
        <v>0</v>
      </c>
      <c r="AG572" s="378">
        <f>'4.  2011-2014 LRAM'!AG269*AG570</f>
        <v>0</v>
      </c>
      <c r="AH572" s="378">
        <f>'4.  2011-2014 LRAM'!AH269*AH570</f>
        <v>0</v>
      </c>
      <c r="AI572" s="378">
        <f>'4.  2011-2014 LRAM'!AI269*AI570</f>
        <v>0</v>
      </c>
      <c r="AJ572" s="378">
        <f>'4.  2011-2014 LRAM'!AJ269*AJ570</f>
        <v>0</v>
      </c>
      <c r="AK572" s="378">
        <f>'4.  2011-2014 LRAM'!AK269*AK570</f>
        <v>0</v>
      </c>
      <c r="AL572" s="378">
        <f>'4.  2011-2014 LRAM'!AL269*AL570</f>
        <v>0</v>
      </c>
      <c r="AM572" s="629">
        <f t="shared" si="1714"/>
        <v>0</v>
      </c>
    </row>
    <row r="573" spans="1:39">
      <c r="B573" s="324" t="s">
        <v>297</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'4.  2011-2014 LRAM'!Y398*Y570</f>
        <v>0</v>
      </c>
      <c r="Z573" s="378">
        <f>'4.  2011-2014 LRAM'!Z398*Z570</f>
        <v>0</v>
      </c>
      <c r="AA573" s="378">
        <f>'4.  2011-2014 LRAM'!AA398*AA570</f>
        <v>0</v>
      </c>
      <c r="AB573" s="378">
        <f>'4.  2011-2014 LRAM'!AB398*AB570</f>
        <v>0</v>
      </c>
      <c r="AC573" s="378">
        <f>'4.  2011-2014 LRAM'!AC398*AC570</f>
        <v>0</v>
      </c>
      <c r="AD573" s="378">
        <f>'4.  2011-2014 LRAM'!AD398*AD570</f>
        <v>0</v>
      </c>
      <c r="AE573" s="378">
        <f>'4.  2011-2014 LRAM'!AE398*AE570</f>
        <v>0</v>
      </c>
      <c r="AF573" s="378">
        <f>'4.  2011-2014 LRAM'!AF398*AF570</f>
        <v>0</v>
      </c>
      <c r="AG573" s="378">
        <f>'4.  2011-2014 LRAM'!AG398*AG570</f>
        <v>0</v>
      </c>
      <c r="AH573" s="378">
        <f>'4.  2011-2014 LRAM'!AH398*AH570</f>
        <v>0</v>
      </c>
      <c r="AI573" s="378">
        <f>'4.  2011-2014 LRAM'!AI398*AI570</f>
        <v>0</v>
      </c>
      <c r="AJ573" s="378">
        <f>'4.  2011-2014 LRAM'!AJ398*AJ570</f>
        <v>0</v>
      </c>
      <c r="AK573" s="378">
        <f>'4.  2011-2014 LRAM'!AK398*AK570</f>
        <v>0</v>
      </c>
      <c r="AL573" s="378">
        <f>'4.  2011-2014 LRAM'!AL398*AL570</f>
        <v>0</v>
      </c>
      <c r="AM573" s="629">
        <f t="shared" si="1714"/>
        <v>0</v>
      </c>
    </row>
    <row r="574" spans="1:39">
      <c r="B574" s="324" t="s">
        <v>298</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'4.  2011-2014 LRAM'!Y528*Y570</f>
        <v>0</v>
      </c>
      <c r="Z574" s="378">
        <f>'4.  2011-2014 LRAM'!Z528*Z570</f>
        <v>0</v>
      </c>
      <c r="AA574" s="378">
        <f>'4.  2011-2014 LRAM'!AA528*AA570</f>
        <v>0</v>
      </c>
      <c r="AB574" s="378">
        <f>'4.  2011-2014 LRAM'!AB528*AB570</f>
        <v>0</v>
      </c>
      <c r="AC574" s="378">
        <f>'4.  2011-2014 LRAM'!AC528*AC570</f>
        <v>0</v>
      </c>
      <c r="AD574" s="378">
        <f>'4.  2011-2014 LRAM'!AD528*AD570</f>
        <v>0</v>
      </c>
      <c r="AE574" s="378">
        <f>'4.  2011-2014 LRAM'!AE528*AE570</f>
        <v>0</v>
      </c>
      <c r="AF574" s="378">
        <f>'4.  2011-2014 LRAM'!AF528*AF570</f>
        <v>0</v>
      </c>
      <c r="AG574" s="378">
        <f>'4.  2011-2014 LRAM'!AG528*AG570</f>
        <v>0</v>
      </c>
      <c r="AH574" s="378">
        <f>'4.  2011-2014 LRAM'!AH528*AH570</f>
        <v>0</v>
      </c>
      <c r="AI574" s="378">
        <f>'4.  2011-2014 LRAM'!AI528*AI570</f>
        <v>0</v>
      </c>
      <c r="AJ574" s="378">
        <f>'4.  2011-2014 LRAM'!AJ528*AJ570</f>
        <v>0</v>
      </c>
      <c r="AK574" s="378">
        <f>'4.  2011-2014 LRAM'!AK528*AK570</f>
        <v>0</v>
      </c>
      <c r="AL574" s="378">
        <f>'4.  2011-2014 LRAM'!AL528*AL570</f>
        <v>0</v>
      </c>
      <c r="AM574" s="629">
        <f t="shared" si="1714"/>
        <v>0</v>
      </c>
    </row>
    <row r="575" spans="1:39">
      <c r="B575" s="324" t="s">
        <v>299</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 t="shared" ref="Y575:AL575" si="1715">Y209*Y570</f>
        <v>0</v>
      </c>
      <c r="Z575" s="378">
        <f t="shared" si="1715"/>
        <v>0</v>
      </c>
      <c r="AA575" s="378">
        <f t="shared" si="1715"/>
        <v>0</v>
      </c>
      <c r="AB575" s="378">
        <f>AB209*AB570</f>
        <v>0</v>
      </c>
      <c r="AC575" s="378">
        <f t="shared" si="1715"/>
        <v>0</v>
      </c>
      <c r="AD575" s="378">
        <f t="shared" si="1715"/>
        <v>0</v>
      </c>
      <c r="AE575" s="378">
        <f t="shared" si="1715"/>
        <v>0</v>
      </c>
      <c r="AF575" s="378">
        <f t="shared" si="1715"/>
        <v>0</v>
      </c>
      <c r="AG575" s="378">
        <f t="shared" si="1715"/>
        <v>0</v>
      </c>
      <c r="AH575" s="378">
        <f t="shared" si="1715"/>
        <v>0</v>
      </c>
      <c r="AI575" s="378">
        <f t="shared" si="1715"/>
        <v>0</v>
      </c>
      <c r="AJ575" s="378">
        <f t="shared" si="1715"/>
        <v>0</v>
      </c>
      <c r="AK575" s="378">
        <f t="shared" si="1715"/>
        <v>0</v>
      </c>
      <c r="AL575" s="378">
        <f t="shared" si="1715"/>
        <v>0</v>
      </c>
      <c r="AM575" s="629">
        <f t="shared" si="1714"/>
        <v>0</v>
      </c>
    </row>
    <row r="576" spans="1:39">
      <c r="B576" s="324" t="s">
        <v>300</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Y393*Y570</f>
        <v>0</v>
      </c>
      <c r="Z576" s="378">
        <f>Z393*Z570</f>
        <v>0</v>
      </c>
      <c r="AA576" s="378">
        <f t="shared" ref="AA576:AL576" si="1716">AA393*AA570</f>
        <v>0</v>
      </c>
      <c r="AB576" s="378">
        <f>AB393*AB570</f>
        <v>0</v>
      </c>
      <c r="AC576" s="378">
        <f t="shared" si="1716"/>
        <v>0</v>
      </c>
      <c r="AD576" s="378">
        <f t="shared" si="1716"/>
        <v>0</v>
      </c>
      <c r="AE576" s="378">
        <f t="shared" si="1716"/>
        <v>0</v>
      </c>
      <c r="AF576" s="378">
        <f t="shared" si="1716"/>
        <v>0</v>
      </c>
      <c r="AG576" s="378">
        <f t="shared" si="1716"/>
        <v>0</v>
      </c>
      <c r="AH576" s="378">
        <f t="shared" si="1716"/>
        <v>0</v>
      </c>
      <c r="AI576" s="378">
        <f t="shared" si="1716"/>
        <v>0</v>
      </c>
      <c r="AJ576" s="378">
        <f t="shared" si="1716"/>
        <v>0</v>
      </c>
      <c r="AK576" s="378">
        <f t="shared" si="1716"/>
        <v>0</v>
      </c>
      <c r="AL576" s="378">
        <f t="shared" si="1716"/>
        <v>0</v>
      </c>
      <c r="AM576" s="629">
        <f t="shared" si="1714"/>
        <v>0</v>
      </c>
    </row>
    <row r="577" spans="1:39">
      <c r="B577" s="324" t="s">
        <v>301</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Y567*Y570</f>
        <v>0</v>
      </c>
      <c r="Z577" s="378">
        <f t="shared" ref="Z577:AL577" si="1717">Z567*Z570</f>
        <v>0</v>
      </c>
      <c r="AA577" s="378">
        <f t="shared" si="1717"/>
        <v>0</v>
      </c>
      <c r="AB577" s="378">
        <f t="shared" si="1717"/>
        <v>0</v>
      </c>
      <c r="AC577" s="378">
        <f t="shared" si="1717"/>
        <v>0</v>
      </c>
      <c r="AD577" s="378">
        <f t="shared" si="1717"/>
        <v>0</v>
      </c>
      <c r="AE577" s="378">
        <f t="shared" si="1717"/>
        <v>0</v>
      </c>
      <c r="AF577" s="378">
        <f t="shared" si="1717"/>
        <v>0</v>
      </c>
      <c r="AG577" s="378">
        <f t="shared" si="1717"/>
        <v>0</v>
      </c>
      <c r="AH577" s="378">
        <f t="shared" si="1717"/>
        <v>0</v>
      </c>
      <c r="AI577" s="378">
        <f t="shared" si="1717"/>
        <v>0</v>
      </c>
      <c r="AJ577" s="378">
        <f t="shared" si="1717"/>
        <v>0</v>
      </c>
      <c r="AK577" s="378">
        <f t="shared" si="1717"/>
        <v>0</v>
      </c>
      <c r="AL577" s="378">
        <f t="shared" si="1717"/>
        <v>0</v>
      </c>
      <c r="AM577" s="629">
        <f t="shared" si="1714"/>
        <v>0</v>
      </c>
    </row>
    <row r="578" spans="1:39" ht="15.75">
      <c r="B578" s="349" t="s">
        <v>302</v>
      </c>
      <c r="C578" s="345"/>
      <c r="D578" s="336"/>
      <c r="E578" s="334"/>
      <c r="F578" s="334"/>
      <c r="G578" s="334"/>
      <c r="H578" s="334"/>
      <c r="I578" s="334"/>
      <c r="J578" s="334"/>
      <c r="K578" s="334"/>
      <c r="L578" s="334"/>
      <c r="M578" s="334"/>
      <c r="N578" s="334"/>
      <c r="O578" s="300"/>
      <c r="P578" s="334"/>
      <c r="Q578" s="334"/>
      <c r="R578" s="334"/>
      <c r="S578" s="336"/>
      <c r="T578" s="336"/>
      <c r="U578" s="336"/>
      <c r="V578" s="336"/>
      <c r="W578" s="334"/>
      <c r="X578" s="334"/>
      <c r="Y578" s="346">
        <f>SUM(Y571:Y577)</f>
        <v>0</v>
      </c>
      <c r="Z578" s="346">
        <f>SUM(Z571:Z577)</f>
        <v>0</v>
      </c>
      <c r="AA578" s="346">
        <f t="shared" ref="AA578:AE578" si="1718">SUM(AA571:AA577)</f>
        <v>0</v>
      </c>
      <c r="AB578" s="346">
        <f t="shared" si="1718"/>
        <v>0</v>
      </c>
      <c r="AC578" s="346">
        <f t="shared" si="1718"/>
        <v>0</v>
      </c>
      <c r="AD578" s="346">
        <f>SUM(AD571:AD577)</f>
        <v>0</v>
      </c>
      <c r="AE578" s="346">
        <f t="shared" si="1718"/>
        <v>0</v>
      </c>
      <c r="AF578" s="346">
        <f>SUM(AF571:AF577)</f>
        <v>0</v>
      </c>
      <c r="AG578" s="346">
        <f>SUM(AG571:AG577)</f>
        <v>0</v>
      </c>
      <c r="AH578" s="346">
        <f t="shared" ref="AH578:AL578" si="1719">SUM(AH571:AH577)</f>
        <v>0</v>
      </c>
      <c r="AI578" s="346">
        <f t="shared" si="1719"/>
        <v>0</v>
      </c>
      <c r="AJ578" s="346">
        <f>SUM(AJ571:AJ577)</f>
        <v>0</v>
      </c>
      <c r="AK578" s="346">
        <f t="shared" si="1719"/>
        <v>0</v>
      </c>
      <c r="AL578" s="346">
        <f t="shared" si="1719"/>
        <v>0</v>
      </c>
      <c r="AM578" s="407">
        <f>SUM(AM571:AM577)</f>
        <v>0</v>
      </c>
    </row>
    <row r="579" spans="1:39" ht="15.75">
      <c r="B579" s="349" t="s">
        <v>303</v>
      </c>
      <c r="C579" s="345"/>
      <c r="D579" s="350"/>
      <c r="E579" s="334"/>
      <c r="F579" s="334"/>
      <c r="G579" s="334"/>
      <c r="H579" s="334"/>
      <c r="I579" s="334"/>
      <c r="J579" s="334"/>
      <c r="K579" s="334"/>
      <c r="L579" s="334"/>
      <c r="M579" s="334"/>
      <c r="N579" s="334"/>
      <c r="O579" s="300"/>
      <c r="P579" s="334"/>
      <c r="Q579" s="334"/>
      <c r="R579" s="334"/>
      <c r="S579" s="336"/>
      <c r="T579" s="336"/>
      <c r="U579" s="336"/>
      <c r="V579" s="336"/>
      <c r="W579" s="334"/>
      <c r="X579" s="334"/>
      <c r="Y579" s="347">
        <f>Y568*Y570</f>
        <v>0</v>
      </c>
      <c r="Z579" s="347">
        <f t="shared" ref="Z579:AE579" si="1720">Z568*Z570</f>
        <v>0</v>
      </c>
      <c r="AA579" s="347">
        <f t="shared" si="1720"/>
        <v>0</v>
      </c>
      <c r="AB579" s="347">
        <f t="shared" si="1720"/>
        <v>0</v>
      </c>
      <c r="AC579" s="347">
        <f t="shared" si="1720"/>
        <v>0</v>
      </c>
      <c r="AD579" s="347">
        <f>AD568*AD570</f>
        <v>0</v>
      </c>
      <c r="AE579" s="347">
        <f t="shared" si="1720"/>
        <v>0</v>
      </c>
      <c r="AF579" s="347">
        <f>AF568*AF570</f>
        <v>0</v>
      </c>
      <c r="AG579" s="347">
        <f t="shared" ref="AG579:AL579" si="1721">AG568*AG570</f>
        <v>0</v>
      </c>
      <c r="AH579" s="347">
        <f t="shared" si="1721"/>
        <v>0</v>
      </c>
      <c r="AI579" s="347">
        <f t="shared" si="1721"/>
        <v>0</v>
      </c>
      <c r="AJ579" s="347">
        <f>AJ568*AJ570</f>
        <v>0</v>
      </c>
      <c r="AK579" s="347">
        <f>AK568*AK570</f>
        <v>0</v>
      </c>
      <c r="AL579" s="347">
        <f t="shared" si="1721"/>
        <v>0</v>
      </c>
      <c r="AM579" s="407">
        <f>SUM(Y579:AL579)</f>
        <v>0</v>
      </c>
    </row>
    <row r="580" spans="1:39" ht="15.75">
      <c r="B580" s="349" t="s">
        <v>304</v>
      </c>
      <c r="C580" s="345"/>
      <c r="D580" s="350"/>
      <c r="E580" s="334"/>
      <c r="F580" s="334"/>
      <c r="G580" s="334"/>
      <c r="H580" s="334"/>
      <c r="I580" s="334"/>
      <c r="J580" s="334"/>
      <c r="K580" s="334"/>
      <c r="L580" s="334"/>
      <c r="M580" s="334"/>
      <c r="N580" s="334"/>
      <c r="O580" s="300"/>
      <c r="P580" s="334"/>
      <c r="Q580" s="334"/>
      <c r="R580" s="334"/>
      <c r="S580" s="350"/>
      <c r="T580" s="350"/>
      <c r="U580" s="350"/>
      <c r="V580" s="350"/>
      <c r="W580" s="334"/>
      <c r="X580" s="334"/>
      <c r="Y580" s="351"/>
      <c r="Z580" s="351"/>
      <c r="AA580" s="351"/>
      <c r="AB580" s="351"/>
      <c r="AC580" s="351"/>
      <c r="AD580" s="351"/>
      <c r="AE580" s="351"/>
      <c r="AF580" s="351"/>
      <c r="AG580" s="351"/>
      <c r="AH580" s="351"/>
      <c r="AI580" s="351"/>
      <c r="AJ580" s="351"/>
      <c r="AK580" s="351"/>
      <c r="AL580" s="351"/>
      <c r="AM580" s="407">
        <f>AM578-AM579</f>
        <v>0</v>
      </c>
    </row>
    <row r="581" spans="1:39">
      <c r="B581" s="324"/>
      <c r="C581" s="350"/>
      <c r="D581" s="350"/>
      <c r="E581" s="334"/>
      <c r="F581" s="334"/>
      <c r="G581" s="334"/>
      <c r="H581" s="334"/>
      <c r="I581" s="334"/>
      <c r="J581" s="334"/>
      <c r="K581" s="334"/>
      <c r="L581" s="334"/>
      <c r="M581" s="334"/>
      <c r="N581" s="334"/>
      <c r="O581" s="300"/>
      <c r="P581" s="334"/>
      <c r="Q581" s="334"/>
      <c r="R581" s="334"/>
      <c r="S581" s="350"/>
      <c r="T581" s="345"/>
      <c r="U581" s="350"/>
      <c r="V581" s="350"/>
      <c r="W581" s="334"/>
      <c r="X581" s="334"/>
      <c r="Y581" s="352"/>
      <c r="Z581" s="352"/>
      <c r="AA581" s="352"/>
      <c r="AB581" s="352"/>
      <c r="AC581" s="352"/>
      <c r="AD581" s="352"/>
      <c r="AE581" s="352"/>
      <c r="AF581" s="352"/>
      <c r="AG581" s="352"/>
      <c r="AH581" s="352"/>
      <c r="AI581" s="352"/>
      <c r="AJ581" s="352"/>
      <c r="AK581" s="352"/>
      <c r="AL581" s="352"/>
      <c r="AM581" s="348"/>
    </row>
    <row r="582" spans="1:39">
      <c r="B582" s="439" t="s">
        <v>305</v>
      </c>
      <c r="C582" s="304"/>
      <c r="D582" s="279"/>
      <c r="E582" s="279"/>
      <c r="F582" s="279"/>
      <c r="G582" s="279"/>
      <c r="H582" s="279"/>
      <c r="I582" s="279"/>
      <c r="J582" s="279"/>
      <c r="K582" s="279"/>
      <c r="L582" s="279"/>
      <c r="M582" s="279"/>
      <c r="N582" s="279"/>
      <c r="O582" s="357"/>
      <c r="P582" s="279"/>
      <c r="Q582" s="279"/>
      <c r="R582" s="279"/>
      <c r="S582" s="304"/>
      <c r="T582" s="309"/>
      <c r="U582" s="309"/>
      <c r="V582" s="279"/>
      <c r="W582" s="279"/>
      <c r="X582" s="309"/>
      <c r="Y582" s="291">
        <f>SUMPRODUCT(E405:E565,Y405:Y565)</f>
        <v>7448004.4733773265</v>
      </c>
      <c r="Z582" s="291">
        <f>SUMPRODUCT(E405:E565,Z405:Z565)</f>
        <v>670551.09584765497</v>
      </c>
      <c r="AA582" s="291">
        <f>IF(AA403="kw",SUMPRODUCT($N$405:$N$565,$P$405:$P$565,AA405:AA565),SUMPRODUCT($E$405:$E$565,AA405:AA565))</f>
        <v>15986.76</v>
      </c>
      <c r="AB582" s="291">
        <f t="shared" ref="AB582:AE582" si="1722">IF(AB403="kw",SUMPRODUCT($N$405:$N$565,$P$405:$P$565,AB405:AB565),SUMPRODUCT($E$405:$E$565,AB405:AB565))</f>
        <v>9183</v>
      </c>
      <c r="AC582" s="291">
        <f t="shared" si="1722"/>
        <v>9550.32</v>
      </c>
      <c r="AD582" s="291">
        <f t="shared" si="1722"/>
        <v>0</v>
      </c>
      <c r="AE582" s="291">
        <f t="shared" si="1722"/>
        <v>0</v>
      </c>
      <c r="AF582" s="291">
        <f>IF(AF403="kw",SUMPRODUCT($N$405:$N$565,$P$405:$P$565,AF405:AF565),SUMPRODUCT($E$405:$E$565,AF405:AF565))</f>
        <v>288</v>
      </c>
      <c r="AG582" s="291">
        <f t="shared" ref="AG582:AL582" si="1723">IF(AG403="kw",SUMPRODUCT($N$405:$N$558,$P$405:$P$558,AG405:AG558),SUMPRODUCT($E$405:$E$558,AG405:AG558))</f>
        <v>0</v>
      </c>
      <c r="AH582" s="291">
        <f t="shared" si="1723"/>
        <v>0</v>
      </c>
      <c r="AI582" s="291">
        <f t="shared" si="1723"/>
        <v>0</v>
      </c>
      <c r="AJ582" s="291">
        <f t="shared" si="1723"/>
        <v>0</v>
      </c>
      <c r="AK582" s="291">
        <f t="shared" si="1723"/>
        <v>0</v>
      </c>
      <c r="AL582" s="291">
        <f t="shared" si="1723"/>
        <v>0</v>
      </c>
      <c r="AM582" s="337"/>
    </row>
    <row r="583" spans="1:39">
      <c r="B583" s="439" t="s">
        <v>306</v>
      </c>
      <c r="C583" s="304"/>
      <c r="D583" s="279"/>
      <c r="E583" s="279"/>
      <c r="F583" s="279"/>
      <c r="G583" s="279"/>
      <c r="H583" s="279"/>
      <c r="I583" s="279"/>
      <c r="J583" s="279"/>
      <c r="K583" s="279"/>
      <c r="L583" s="279"/>
      <c r="M583" s="279"/>
      <c r="N583" s="279"/>
      <c r="O583" s="357"/>
      <c r="P583" s="279"/>
      <c r="Q583" s="279"/>
      <c r="R583" s="279"/>
      <c r="S583" s="304"/>
      <c r="T583" s="309"/>
      <c r="U583" s="309"/>
      <c r="V583" s="279"/>
      <c r="W583" s="279"/>
      <c r="X583" s="309"/>
      <c r="Y583" s="291">
        <f>SUMPRODUCT(F405:F565,Y405:Y565)</f>
        <v>7448004.4733773265</v>
      </c>
      <c r="Z583" s="291">
        <f>SUMPRODUCT(F405:F565,Z405:Z565)</f>
        <v>670551.09584765497</v>
      </c>
      <c r="AA583" s="291">
        <f>IF(AA403="kw",SUMPRODUCT($N$405:$N$565,$Q$405:$Q$565,AA405:AA565),SUMPRODUCT($F$405:$F$565,AA405:AA565))</f>
        <v>15986.76</v>
      </c>
      <c r="AB583" s="291">
        <f t="shared" ref="AB583:AF583" si="1724">IF(AB403="kw",SUMPRODUCT($N$405:$N$565,$Q$405:$Q$565,AB405:AB565),SUMPRODUCT($F$405:$F$565,AB405:AB565))</f>
        <v>9183</v>
      </c>
      <c r="AC583" s="291">
        <f t="shared" si="1724"/>
        <v>9550.32</v>
      </c>
      <c r="AD583" s="291">
        <f t="shared" si="1724"/>
        <v>0</v>
      </c>
      <c r="AE583" s="291">
        <f t="shared" si="1724"/>
        <v>0</v>
      </c>
      <c r="AF583" s="291">
        <f t="shared" si="1724"/>
        <v>288</v>
      </c>
      <c r="AG583" s="291">
        <f t="shared" ref="AG583:AL583" si="1725">IF(AG403="kw",SUMPRODUCT($N$405:$N$558,$Q$405:$Q$558,AG405:AG558),SUMPRODUCT($F$405:$F$558,AG405:AG558))</f>
        <v>0</v>
      </c>
      <c r="AH583" s="291">
        <f t="shared" si="1725"/>
        <v>0</v>
      </c>
      <c r="AI583" s="291">
        <f t="shared" si="1725"/>
        <v>0</v>
      </c>
      <c r="AJ583" s="291">
        <f t="shared" si="1725"/>
        <v>0</v>
      </c>
      <c r="AK583" s="291">
        <f t="shared" si="1725"/>
        <v>0</v>
      </c>
      <c r="AL583" s="291">
        <f t="shared" si="1725"/>
        <v>0</v>
      </c>
      <c r="AM583" s="337"/>
    </row>
    <row r="584" spans="1:39">
      <c r="B584" s="440" t="s">
        <v>307</v>
      </c>
      <c r="C584" s="364"/>
      <c r="D584" s="384"/>
      <c r="E584" s="384"/>
      <c r="F584" s="384"/>
      <c r="G584" s="384"/>
      <c r="H584" s="384"/>
      <c r="I584" s="384"/>
      <c r="J584" s="384"/>
      <c r="K584" s="384"/>
      <c r="L584" s="384"/>
      <c r="M584" s="384"/>
      <c r="N584" s="384"/>
      <c r="O584" s="383"/>
      <c r="P584" s="384"/>
      <c r="Q584" s="384"/>
      <c r="R584" s="384"/>
      <c r="S584" s="364"/>
      <c r="T584" s="385"/>
      <c r="U584" s="385"/>
      <c r="V584" s="384"/>
      <c r="W584" s="384"/>
      <c r="X584" s="385"/>
      <c r="Y584" s="326">
        <f>SUMPRODUCT(G405:G565,Y405:Y565)</f>
        <v>7448004.4733773265</v>
      </c>
      <c r="Z584" s="326">
        <f>SUMPRODUCT(G405:G565,Z405:Z565)</f>
        <v>670551.09584765497</v>
      </c>
      <c r="AA584" s="326">
        <f>IF(AA403="kw",SUMPRODUCT($N$405:$N$565,$R$405:$R$565,AA405:AA565),SUMPRODUCT($G$405:$G$565,AA405:AA565))</f>
        <v>15986.76</v>
      </c>
      <c r="AB584" s="326">
        <f t="shared" ref="AB584:AF584" si="1726">IF(AB403="kw",SUMPRODUCT($N$405:$N$565,$R$405:$R$565,AB405:AB565),SUMPRODUCT($G$405:$G$565,AB405:AB565))</f>
        <v>9183</v>
      </c>
      <c r="AC584" s="326">
        <f t="shared" si="1726"/>
        <v>9550.32</v>
      </c>
      <c r="AD584" s="326">
        <f t="shared" si="1726"/>
        <v>0</v>
      </c>
      <c r="AE584" s="326">
        <f t="shared" si="1726"/>
        <v>0</v>
      </c>
      <c r="AF584" s="326">
        <f t="shared" si="1726"/>
        <v>288</v>
      </c>
      <c r="AG584" s="326">
        <f t="shared" ref="AG584:AL584" si="1727">IF(AG403="kw",SUMPRODUCT($N$405:$N$558,$R$405:$R$558,AG405:AG558),SUMPRODUCT($G$405:$G$558,AG405:AG558))</f>
        <v>0</v>
      </c>
      <c r="AH584" s="326">
        <f t="shared" si="1727"/>
        <v>0</v>
      </c>
      <c r="AI584" s="326">
        <f t="shared" si="1727"/>
        <v>0</v>
      </c>
      <c r="AJ584" s="326">
        <f t="shared" si="1727"/>
        <v>0</v>
      </c>
      <c r="AK584" s="326">
        <f t="shared" si="1727"/>
        <v>0</v>
      </c>
      <c r="AL584" s="326">
        <f t="shared" si="1727"/>
        <v>0</v>
      </c>
      <c r="AM584" s="386"/>
    </row>
    <row r="585" spans="1:39" ht="22.5" customHeight="1">
      <c r="B585" s="368" t="s">
        <v>593</v>
      </c>
      <c r="C585" s="387"/>
      <c r="D585" s="388"/>
      <c r="E585" s="388"/>
      <c r="F585" s="388"/>
      <c r="G585" s="388"/>
      <c r="H585" s="388"/>
      <c r="I585" s="388"/>
      <c r="J585" s="388"/>
      <c r="K585" s="388"/>
      <c r="L585" s="388"/>
      <c r="M585" s="388"/>
      <c r="N585" s="388"/>
      <c r="O585" s="388"/>
      <c r="P585" s="388"/>
      <c r="Q585" s="388"/>
      <c r="R585" s="388"/>
      <c r="S585" s="371"/>
      <c r="T585" s="372"/>
      <c r="U585" s="388"/>
      <c r="V585" s="388"/>
      <c r="W585" s="388"/>
      <c r="X585" s="388"/>
      <c r="Y585" s="409"/>
      <c r="Z585" s="409"/>
      <c r="AA585" s="409"/>
      <c r="AB585" s="409"/>
      <c r="AC585" s="409"/>
      <c r="AD585" s="409"/>
      <c r="AE585" s="409"/>
      <c r="AF585" s="409"/>
      <c r="AG585" s="409"/>
      <c r="AH585" s="409"/>
      <c r="AI585" s="409"/>
      <c r="AJ585" s="409"/>
      <c r="AK585" s="409"/>
      <c r="AL585" s="409"/>
      <c r="AM585" s="389"/>
    </row>
    <row r="588" spans="1:39" ht="15.75">
      <c r="B588" s="280" t="s">
        <v>309</v>
      </c>
      <c r="C588" s="281"/>
      <c r="D588" s="590" t="s">
        <v>526</v>
      </c>
      <c r="E588" s="253"/>
      <c r="F588" s="590"/>
      <c r="G588" s="253"/>
      <c r="H588" s="253"/>
      <c r="I588" s="253"/>
      <c r="J588" s="253"/>
      <c r="K588" s="253"/>
      <c r="L588" s="253"/>
      <c r="M588" s="253"/>
      <c r="N588" s="253"/>
      <c r="O588" s="281"/>
      <c r="P588" s="253"/>
      <c r="Q588" s="253"/>
      <c r="R588" s="253"/>
      <c r="S588" s="253"/>
      <c r="T588" s="253"/>
      <c r="U588" s="253"/>
      <c r="V588" s="253"/>
      <c r="W588" s="253"/>
      <c r="X588" s="253"/>
      <c r="Y588" s="270"/>
      <c r="Z588" s="267"/>
      <c r="AA588" s="267"/>
      <c r="AB588" s="267"/>
      <c r="AC588" s="267"/>
      <c r="AD588" s="267"/>
      <c r="AE588" s="267"/>
      <c r="AF588" s="267"/>
      <c r="AG588" s="267"/>
      <c r="AH588" s="267"/>
      <c r="AI588" s="267"/>
      <c r="AJ588" s="267"/>
      <c r="AK588" s="267"/>
      <c r="AL588" s="267"/>
    </row>
    <row r="589" spans="1:39" ht="33.75" customHeight="1">
      <c r="B589" s="1114" t="s">
        <v>211</v>
      </c>
      <c r="C589" s="1116" t="s">
        <v>33</v>
      </c>
      <c r="D589" s="284" t="s">
        <v>422</v>
      </c>
      <c r="E589" s="1118" t="s">
        <v>209</v>
      </c>
      <c r="F589" s="1119"/>
      <c r="G589" s="1119"/>
      <c r="H589" s="1119"/>
      <c r="I589" s="1119"/>
      <c r="J589" s="1119"/>
      <c r="K589" s="1119"/>
      <c r="L589" s="1119"/>
      <c r="M589" s="1120"/>
      <c r="N589" s="1121" t="s">
        <v>213</v>
      </c>
      <c r="O589" s="284" t="s">
        <v>423</v>
      </c>
      <c r="P589" s="1118" t="s">
        <v>212</v>
      </c>
      <c r="Q589" s="1119"/>
      <c r="R589" s="1119"/>
      <c r="S589" s="1119"/>
      <c r="T589" s="1119"/>
      <c r="U589" s="1119"/>
      <c r="V589" s="1119"/>
      <c r="W589" s="1119"/>
      <c r="X589" s="1120"/>
      <c r="Y589" s="1111" t="s">
        <v>243</v>
      </c>
      <c r="Z589" s="1112"/>
      <c r="AA589" s="1112"/>
      <c r="AB589" s="1112"/>
      <c r="AC589" s="1112"/>
      <c r="AD589" s="1112"/>
      <c r="AE589" s="1112"/>
      <c r="AF589" s="1112"/>
      <c r="AG589" s="1112"/>
      <c r="AH589" s="1112"/>
      <c r="AI589" s="1112"/>
      <c r="AJ589" s="1112"/>
      <c r="AK589" s="1112"/>
      <c r="AL589" s="1112"/>
      <c r="AM589" s="1113"/>
    </row>
    <row r="590" spans="1:39" ht="68.25" customHeight="1">
      <c r="B590" s="1115"/>
      <c r="C590" s="1117"/>
      <c r="D590" s="285">
        <v>2018</v>
      </c>
      <c r="E590" s="285">
        <v>2019</v>
      </c>
      <c r="F590" s="285">
        <v>2020</v>
      </c>
      <c r="G590" s="285">
        <v>2021</v>
      </c>
      <c r="H590" s="285">
        <v>2022</v>
      </c>
      <c r="I590" s="285">
        <v>2023</v>
      </c>
      <c r="J590" s="285">
        <v>2024</v>
      </c>
      <c r="K590" s="285">
        <v>2025</v>
      </c>
      <c r="L590" s="285">
        <v>2026</v>
      </c>
      <c r="M590" s="285">
        <v>2027</v>
      </c>
      <c r="N590" s="1122"/>
      <c r="O590" s="285">
        <v>2018</v>
      </c>
      <c r="P590" s="285">
        <v>2019</v>
      </c>
      <c r="Q590" s="285">
        <v>2020</v>
      </c>
      <c r="R590" s="285">
        <v>2021</v>
      </c>
      <c r="S590" s="285">
        <v>2022</v>
      </c>
      <c r="T590" s="285">
        <v>2023</v>
      </c>
      <c r="U590" s="285">
        <v>2024</v>
      </c>
      <c r="V590" s="285">
        <v>2025</v>
      </c>
      <c r="W590" s="285">
        <v>2026</v>
      </c>
      <c r="X590" s="285">
        <v>2027</v>
      </c>
      <c r="Y590" s="285" t="str">
        <f>'1.  LRAMVA Summary'!D52</f>
        <v>Residential</v>
      </c>
      <c r="Z590" s="285" t="str">
        <f>'1.  LRAMVA Summary'!E52</f>
        <v>GS&lt;50 kW</v>
      </c>
      <c r="AA590" s="285" t="str">
        <f>'1.  LRAMVA Summary'!F52</f>
        <v>General Service 50 to 999 kW</v>
      </c>
      <c r="AB590" s="285" t="str">
        <f>'1.  LRAMVA Summary'!G52</f>
        <v>General Service 1,000 to 4,999 kW</v>
      </c>
      <c r="AC590" s="285" t="str">
        <f>'1.  LRAMVA Summary'!H52</f>
        <v>Large Use</v>
      </c>
      <c r="AD590" s="285" t="str">
        <f>'1.  LRAMVA Summary'!I52</f>
        <v>Unmetered Scattered Load</v>
      </c>
      <c r="AE590" s="285" t="str">
        <f>'1.  LRAMVA Summary'!J52</f>
        <v>Sentinel Lighting</v>
      </c>
      <c r="AF590" s="285" t="str">
        <f>'1.  LRAMVA Summary'!K52</f>
        <v>Street Lighting</v>
      </c>
      <c r="AG590" s="285" t="str">
        <f>'1.  LRAMVA Summary'!L52</f>
        <v/>
      </c>
      <c r="AH590" s="285" t="str">
        <f>'1.  LRAMVA Summary'!M52</f>
        <v/>
      </c>
      <c r="AI590" s="285" t="str">
        <f>'1.  LRAMVA Summary'!N52</f>
        <v/>
      </c>
      <c r="AJ590" s="285" t="str">
        <f>'1.  LRAMVA Summary'!O52</f>
        <v/>
      </c>
      <c r="AK590" s="285" t="str">
        <f>'1.  LRAMVA Summary'!P52</f>
        <v/>
      </c>
      <c r="AL590" s="285" t="str">
        <f>'1.  LRAMVA Summary'!Q52</f>
        <v/>
      </c>
      <c r="AM590" s="287" t="str">
        <f>'1.  LRAMVA Summary'!R52</f>
        <v>Total</v>
      </c>
    </row>
    <row r="591" spans="1:39" ht="15.75" customHeight="1">
      <c r="A591" s="532"/>
      <c r="B591" s="518" t="s">
        <v>504</v>
      </c>
      <c r="C591" s="289"/>
      <c r="D591" s="289"/>
      <c r="E591" s="289"/>
      <c r="F591" s="289"/>
      <c r="G591" s="289"/>
      <c r="H591" s="289"/>
      <c r="I591" s="289"/>
      <c r="J591" s="289"/>
      <c r="K591" s="289"/>
      <c r="L591" s="289"/>
      <c r="M591" s="289"/>
      <c r="N591" s="290"/>
      <c r="O591" s="289"/>
      <c r="P591" s="289"/>
      <c r="Q591" s="289"/>
      <c r="R591" s="289"/>
      <c r="S591" s="289"/>
      <c r="T591" s="289"/>
      <c r="U591" s="289"/>
      <c r="V591" s="289"/>
      <c r="W591" s="289"/>
      <c r="X591" s="289"/>
      <c r="Y591" s="291" t="str">
        <f>'1.  LRAMVA Summary'!D53</f>
        <v>kWh</v>
      </c>
      <c r="Z591" s="291" t="str">
        <f>'1.  LRAMVA Summary'!E53</f>
        <v>kWh</v>
      </c>
      <c r="AA591" s="291" t="str">
        <f>'1.  LRAMVA Summary'!F53</f>
        <v>kW</v>
      </c>
      <c r="AB591" s="291" t="str">
        <f>'1.  LRAMVA Summary'!G53</f>
        <v>kW</v>
      </c>
      <c r="AC591" s="291" t="str">
        <f>'1.  LRAMVA Summary'!H53</f>
        <v>kW</v>
      </c>
      <c r="AD591" s="291" t="str">
        <f>'1.  LRAMVA Summary'!I53</f>
        <v>kWh</v>
      </c>
      <c r="AE591" s="291" t="str">
        <f>'1.  LRAMVA Summary'!J53</f>
        <v>kW</v>
      </c>
      <c r="AF591" s="291" t="str">
        <f>'1.  LRAMVA Summary'!K53</f>
        <v>kW</v>
      </c>
      <c r="AG591" s="291">
        <f>'1.  LRAMVA Summary'!L53</f>
        <v>0</v>
      </c>
      <c r="AH591" s="291">
        <f>'1.  LRAMVA Summary'!M53</f>
        <v>0</v>
      </c>
      <c r="AI591" s="291">
        <f>'1.  LRAMVA Summary'!N53</f>
        <v>0</v>
      </c>
      <c r="AJ591" s="291">
        <f>'1.  LRAMVA Summary'!O53</f>
        <v>0</v>
      </c>
      <c r="AK591" s="291">
        <f>'1.  LRAMVA Summary'!P53</f>
        <v>0</v>
      </c>
      <c r="AL591" s="291">
        <f>'1.  LRAMVA Summary'!Q53</f>
        <v>0</v>
      </c>
      <c r="AM591" s="292"/>
    </row>
    <row r="592" spans="1:39" ht="15.75" outlineLevel="1">
      <c r="A592" s="532"/>
      <c r="B592" s="504" t="s">
        <v>497</v>
      </c>
      <c r="C592" s="289"/>
      <c r="D592" s="289"/>
      <c r="E592" s="289"/>
      <c r="F592" s="289"/>
      <c r="G592" s="289"/>
      <c r="H592" s="289"/>
      <c r="I592" s="289"/>
      <c r="J592" s="289"/>
      <c r="K592" s="289"/>
      <c r="L592" s="289"/>
      <c r="M592" s="289"/>
      <c r="N592" s="290"/>
      <c r="O592" s="289"/>
      <c r="P592" s="289"/>
      <c r="Q592" s="289"/>
      <c r="R592" s="289"/>
      <c r="S592" s="289"/>
      <c r="T592" s="289"/>
      <c r="U592" s="289"/>
      <c r="V592" s="289"/>
      <c r="W592" s="289"/>
      <c r="X592" s="289"/>
      <c r="Y592" s="291"/>
      <c r="Z592" s="291"/>
      <c r="AA592" s="291"/>
      <c r="AB592" s="291"/>
      <c r="AC592" s="291"/>
      <c r="AD592" s="291"/>
      <c r="AE592" s="291"/>
      <c r="AF592" s="291"/>
      <c r="AG592" s="291"/>
      <c r="AH592" s="291"/>
      <c r="AI592" s="291"/>
      <c r="AJ592" s="291"/>
      <c r="AK592" s="291"/>
      <c r="AL592" s="291"/>
      <c r="AM592" s="292"/>
    </row>
    <row r="593" spans="1:39" outlineLevel="1">
      <c r="A593" s="532">
        <v>1</v>
      </c>
      <c r="B593" s="428" t="s">
        <v>95</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28">Z593</f>
        <v>0</v>
      </c>
      <c r="AA594" s="411">
        <f t="shared" ref="AA594" si="1729">AA593</f>
        <v>0</v>
      </c>
      <c r="AB594" s="411">
        <f t="shared" ref="AB594" si="1730">AB593</f>
        <v>0</v>
      </c>
      <c r="AC594" s="411">
        <f t="shared" ref="AC594" si="1731">AC593</f>
        <v>0</v>
      </c>
      <c r="AD594" s="411">
        <f t="shared" ref="AD594" si="1732">AD593</f>
        <v>0</v>
      </c>
      <c r="AE594" s="411">
        <f t="shared" ref="AE594" si="1733">AE593</f>
        <v>0</v>
      </c>
      <c r="AF594" s="411">
        <f t="shared" ref="AF594" si="1734">AF593</f>
        <v>0</v>
      </c>
      <c r="AG594" s="411">
        <f t="shared" ref="AG594" si="1735">AG593</f>
        <v>0</v>
      </c>
      <c r="AH594" s="411">
        <f t="shared" ref="AH594" si="1736">AH593</f>
        <v>0</v>
      </c>
      <c r="AI594" s="411">
        <f t="shared" ref="AI594" si="1737">AI593</f>
        <v>0</v>
      </c>
      <c r="AJ594" s="411">
        <f t="shared" ref="AJ594" si="1738">AJ593</f>
        <v>0</v>
      </c>
      <c r="AK594" s="411">
        <f t="shared" ref="AK594" si="1739">AK593</f>
        <v>0</v>
      </c>
      <c r="AL594" s="411">
        <f t="shared" ref="AL594" si="1740">AL593</f>
        <v>0</v>
      </c>
      <c r="AM594" s="297"/>
    </row>
    <row r="595" spans="1:39" ht="15.75" outlineLevel="1">
      <c r="A595" s="532"/>
      <c r="B595" s="298"/>
      <c r="C595" s="299"/>
      <c r="D595" s="299"/>
      <c r="E595" s="299"/>
      <c r="F595" s="299"/>
      <c r="G595" s="299"/>
      <c r="H595" s="299"/>
      <c r="I595" s="299"/>
      <c r="J595" s="299"/>
      <c r="K595" s="299"/>
      <c r="L595" s="299"/>
      <c r="M595" s="299"/>
      <c r="N595" s="300"/>
      <c r="O595" s="299"/>
      <c r="P595" s="299"/>
      <c r="Q595" s="299"/>
      <c r="R595" s="299"/>
      <c r="S595" s="299"/>
      <c r="T595" s="299"/>
      <c r="U595" s="299"/>
      <c r="V595" s="299"/>
      <c r="W595" s="299"/>
      <c r="X595" s="299"/>
      <c r="Y595" s="412"/>
      <c r="Z595" s="413"/>
      <c r="AA595" s="413"/>
      <c r="AB595" s="413"/>
      <c r="AC595" s="413"/>
      <c r="AD595" s="413"/>
      <c r="AE595" s="413"/>
      <c r="AF595" s="413"/>
      <c r="AG595" s="413"/>
      <c r="AH595" s="413"/>
      <c r="AI595" s="413"/>
      <c r="AJ595" s="413"/>
      <c r="AK595" s="413"/>
      <c r="AL595" s="413"/>
      <c r="AM595" s="302"/>
    </row>
    <row r="596" spans="1:39" outlineLevel="1">
      <c r="A596" s="532">
        <v>2</v>
      </c>
      <c r="B596" s="428" t="s">
        <v>96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1">Z596</f>
        <v>0</v>
      </c>
      <c r="AA597" s="411">
        <f t="shared" ref="AA597" si="1742">AA596</f>
        <v>0</v>
      </c>
      <c r="AB597" s="411">
        <f t="shared" ref="AB597" si="1743">AB596</f>
        <v>0</v>
      </c>
      <c r="AC597" s="411">
        <f t="shared" ref="AC597" si="1744">AC596</f>
        <v>0</v>
      </c>
      <c r="AD597" s="411">
        <f t="shared" ref="AD597" si="1745">AD596</f>
        <v>0</v>
      </c>
      <c r="AE597" s="411">
        <f t="shared" ref="AE597" si="1746">AE596</f>
        <v>0</v>
      </c>
      <c r="AF597" s="411">
        <f t="shared" ref="AF597" si="1747">AF596</f>
        <v>0</v>
      </c>
      <c r="AG597" s="411">
        <f t="shared" ref="AG597" si="1748">AG596</f>
        <v>0</v>
      </c>
      <c r="AH597" s="411">
        <f t="shared" ref="AH597" si="1749">AH596</f>
        <v>0</v>
      </c>
      <c r="AI597" s="411">
        <f t="shared" ref="AI597" si="1750">AI596</f>
        <v>0</v>
      </c>
      <c r="AJ597" s="411">
        <f t="shared" ref="AJ597" si="1751">AJ596</f>
        <v>0</v>
      </c>
      <c r="AK597" s="411">
        <f t="shared" ref="AK597" si="1752">AK596</f>
        <v>0</v>
      </c>
      <c r="AL597" s="411">
        <f t="shared" ref="AL597" si="1753">AL596</f>
        <v>0</v>
      </c>
      <c r="AM597" s="297"/>
    </row>
    <row r="598" spans="1:39" ht="15.75" outlineLevel="1">
      <c r="A598" s="532"/>
      <c r="B598" s="298"/>
      <c r="C598" s="299"/>
      <c r="D598" s="304"/>
      <c r="E598" s="304"/>
      <c r="F598" s="304"/>
      <c r="G598" s="304"/>
      <c r="H598" s="304"/>
      <c r="I598" s="304"/>
      <c r="J598" s="304"/>
      <c r="K598" s="304"/>
      <c r="L598" s="304"/>
      <c r="M598" s="304"/>
      <c r="N598" s="300"/>
      <c r="O598" s="304"/>
      <c r="P598" s="304"/>
      <c r="Q598" s="304"/>
      <c r="R598" s="304"/>
      <c r="S598" s="304"/>
      <c r="T598" s="304"/>
      <c r="U598" s="304"/>
      <c r="V598" s="304"/>
      <c r="W598" s="304"/>
      <c r="X598" s="304"/>
      <c r="Y598" s="412"/>
      <c r="Z598" s="413"/>
      <c r="AA598" s="413"/>
      <c r="AB598" s="413"/>
      <c r="AC598" s="413"/>
      <c r="AD598" s="413"/>
      <c r="AE598" s="413"/>
      <c r="AF598" s="413"/>
      <c r="AG598" s="413"/>
      <c r="AH598" s="413"/>
      <c r="AI598" s="413"/>
      <c r="AJ598" s="413"/>
      <c r="AK598" s="413"/>
      <c r="AL598" s="413"/>
      <c r="AM598" s="302"/>
    </row>
    <row r="599" spans="1:39" outlineLevel="1">
      <c r="A599" s="532">
        <v>3</v>
      </c>
      <c r="B599" s="428" t="s">
        <v>97</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54">Z599</f>
        <v>0</v>
      </c>
      <c r="AA600" s="411">
        <f t="shared" ref="AA600" si="1755">AA599</f>
        <v>0</v>
      </c>
      <c r="AB600" s="411">
        <f t="shared" ref="AB600" si="1756">AB599</f>
        <v>0</v>
      </c>
      <c r="AC600" s="411">
        <f t="shared" ref="AC600" si="1757">AC599</f>
        <v>0</v>
      </c>
      <c r="AD600" s="411">
        <f t="shared" ref="AD600" si="1758">AD599</f>
        <v>0</v>
      </c>
      <c r="AE600" s="411">
        <f t="shared" ref="AE600" si="1759">AE599</f>
        <v>0</v>
      </c>
      <c r="AF600" s="411">
        <f t="shared" ref="AF600" si="1760">AF599</f>
        <v>0</v>
      </c>
      <c r="AG600" s="411">
        <f t="shared" ref="AG600" si="1761">AG599</f>
        <v>0</v>
      </c>
      <c r="AH600" s="411">
        <f t="shared" ref="AH600" si="1762">AH599</f>
        <v>0</v>
      </c>
      <c r="AI600" s="411">
        <f t="shared" ref="AI600" si="1763">AI599</f>
        <v>0</v>
      </c>
      <c r="AJ600" s="411">
        <f t="shared" ref="AJ600" si="1764">AJ599</f>
        <v>0</v>
      </c>
      <c r="AK600" s="411">
        <f t="shared" ref="AK600" si="1765">AK599</f>
        <v>0</v>
      </c>
      <c r="AL600" s="411">
        <f t="shared" ref="AL600" si="1766">AL599</f>
        <v>0</v>
      </c>
      <c r="AM600" s="297"/>
    </row>
    <row r="601" spans="1:39" outlineLevel="1">
      <c r="A601" s="532"/>
      <c r="B601" s="294"/>
      <c r="C601" s="305"/>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12"/>
      <c r="Z601" s="412"/>
      <c r="AA601" s="412"/>
      <c r="AB601" s="412"/>
      <c r="AC601" s="412"/>
      <c r="AD601" s="412"/>
      <c r="AE601" s="412"/>
      <c r="AF601" s="412"/>
      <c r="AG601" s="412"/>
      <c r="AH601" s="412"/>
      <c r="AI601" s="412"/>
      <c r="AJ601" s="412"/>
      <c r="AK601" s="412"/>
      <c r="AL601" s="412"/>
      <c r="AM601" s="306"/>
    </row>
    <row r="602" spans="1:39" outlineLevel="1">
      <c r="A602" s="532">
        <v>4</v>
      </c>
      <c r="B602" s="520" t="s">
        <v>683</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67">Z602</f>
        <v>0</v>
      </c>
      <c r="AA603" s="411">
        <f t="shared" ref="AA603" si="1768">AA602</f>
        <v>0</v>
      </c>
      <c r="AB603" s="411">
        <f t="shared" ref="AB603" si="1769">AB602</f>
        <v>0</v>
      </c>
      <c r="AC603" s="411">
        <f t="shared" ref="AC603" si="1770">AC602</f>
        <v>0</v>
      </c>
      <c r="AD603" s="411">
        <f t="shared" ref="AD603" si="1771">AD602</f>
        <v>0</v>
      </c>
      <c r="AE603" s="411">
        <f t="shared" ref="AE603" si="1772">AE602</f>
        <v>0</v>
      </c>
      <c r="AF603" s="411">
        <f t="shared" ref="AF603" si="1773">AF602</f>
        <v>0</v>
      </c>
      <c r="AG603" s="411">
        <f t="shared" ref="AG603" si="1774">AG602</f>
        <v>0</v>
      </c>
      <c r="AH603" s="411">
        <f t="shared" ref="AH603" si="1775">AH602</f>
        <v>0</v>
      </c>
      <c r="AI603" s="411">
        <f t="shared" ref="AI603" si="1776">AI602</f>
        <v>0</v>
      </c>
      <c r="AJ603" s="411">
        <f t="shared" ref="AJ603" si="1777">AJ602</f>
        <v>0</v>
      </c>
      <c r="AK603" s="411">
        <f t="shared" ref="AK603" si="1778">AK602</f>
        <v>0</v>
      </c>
      <c r="AL603" s="411">
        <f t="shared" ref="AL603" si="1779">AL602</f>
        <v>0</v>
      </c>
      <c r="AM603" s="297"/>
    </row>
    <row r="604" spans="1:39" outlineLevel="1">
      <c r="A604" s="532"/>
      <c r="B604" s="294"/>
      <c r="C604" s="305"/>
      <c r="D604" s="304"/>
      <c r="E604" s="304"/>
      <c r="F604" s="304"/>
      <c r="G604" s="304"/>
      <c r="H604" s="304"/>
      <c r="I604" s="304"/>
      <c r="J604" s="304"/>
      <c r="K604" s="304"/>
      <c r="L604" s="304"/>
      <c r="M604" s="304"/>
      <c r="N604" s="291"/>
      <c r="O604" s="304"/>
      <c r="P604" s="304"/>
      <c r="Q604" s="304"/>
      <c r="R604" s="304"/>
      <c r="S604" s="304"/>
      <c r="T604" s="304"/>
      <c r="U604" s="304"/>
      <c r="V604" s="304"/>
      <c r="W604" s="304"/>
      <c r="X604" s="304"/>
      <c r="Y604" s="412"/>
      <c r="Z604" s="412"/>
      <c r="AA604" s="412"/>
      <c r="AB604" s="412"/>
      <c r="AC604" s="412"/>
      <c r="AD604" s="412"/>
      <c r="AE604" s="412"/>
      <c r="AF604" s="412"/>
      <c r="AG604" s="412"/>
      <c r="AH604" s="412"/>
      <c r="AI604" s="412"/>
      <c r="AJ604" s="412"/>
      <c r="AK604" s="412"/>
      <c r="AL604" s="412"/>
      <c r="AM604" s="306"/>
    </row>
    <row r="605" spans="1:39" ht="15.75" customHeight="1" outlineLevel="1">
      <c r="A605" s="532">
        <v>5</v>
      </c>
      <c r="B605" s="428" t="s">
        <v>98</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10"/>
      <c r="Z605" s="410"/>
      <c r="AA605" s="410"/>
      <c r="AB605" s="410"/>
      <c r="AC605" s="410"/>
      <c r="AD605" s="410"/>
      <c r="AE605" s="410"/>
      <c r="AF605" s="410"/>
      <c r="AG605" s="410"/>
      <c r="AH605" s="410"/>
      <c r="AI605" s="410"/>
      <c r="AJ605" s="410"/>
      <c r="AK605" s="410"/>
      <c r="AL605" s="410"/>
      <c r="AM605" s="296">
        <f>SUM(Y605:AL605)</f>
        <v>0</v>
      </c>
    </row>
    <row r="606" spans="1:39" outlineLevel="1">
      <c r="A606" s="532"/>
      <c r="B606" s="294" t="s">
        <v>310</v>
      </c>
      <c r="C606" s="291" t="s">
        <v>163</v>
      </c>
      <c r="D606" s="295"/>
      <c r="E606" s="295"/>
      <c r="F606" s="295"/>
      <c r="G606" s="295"/>
      <c r="H606" s="295"/>
      <c r="I606" s="295"/>
      <c r="J606" s="295"/>
      <c r="K606" s="295"/>
      <c r="L606" s="295"/>
      <c r="M606" s="295"/>
      <c r="N606" s="468"/>
      <c r="O606" s="295"/>
      <c r="P606" s="295"/>
      <c r="Q606" s="295"/>
      <c r="R606" s="295"/>
      <c r="S606" s="295"/>
      <c r="T606" s="295"/>
      <c r="U606" s="295"/>
      <c r="V606" s="295"/>
      <c r="W606" s="295"/>
      <c r="X606" s="295"/>
      <c r="Y606" s="411">
        <f>Y605</f>
        <v>0</v>
      </c>
      <c r="Z606" s="411">
        <f t="shared" ref="Z606" si="1780">Z605</f>
        <v>0</v>
      </c>
      <c r="AA606" s="411">
        <f t="shared" ref="AA606" si="1781">AA605</f>
        <v>0</v>
      </c>
      <c r="AB606" s="411">
        <f t="shared" ref="AB606" si="1782">AB605</f>
        <v>0</v>
      </c>
      <c r="AC606" s="411">
        <f t="shared" ref="AC606" si="1783">AC605</f>
        <v>0</v>
      </c>
      <c r="AD606" s="411">
        <f t="shared" ref="AD606" si="1784">AD605</f>
        <v>0</v>
      </c>
      <c r="AE606" s="411">
        <f t="shared" ref="AE606" si="1785">AE605</f>
        <v>0</v>
      </c>
      <c r="AF606" s="411">
        <f t="shared" ref="AF606" si="1786">AF605</f>
        <v>0</v>
      </c>
      <c r="AG606" s="411">
        <f t="shared" ref="AG606" si="1787">AG605</f>
        <v>0</v>
      </c>
      <c r="AH606" s="411">
        <f t="shared" ref="AH606" si="1788">AH605</f>
        <v>0</v>
      </c>
      <c r="AI606" s="411">
        <f t="shared" ref="AI606" si="1789">AI605</f>
        <v>0</v>
      </c>
      <c r="AJ606" s="411">
        <f t="shared" ref="AJ606" si="1790">AJ605</f>
        <v>0</v>
      </c>
      <c r="AK606" s="411">
        <f t="shared" ref="AK606" si="1791">AK605</f>
        <v>0</v>
      </c>
      <c r="AL606" s="411">
        <f t="shared" ref="AL606" si="1792">AL605</f>
        <v>0</v>
      </c>
      <c r="AM606" s="297"/>
    </row>
    <row r="607" spans="1:39" outlineLevel="1">
      <c r="A607" s="532"/>
      <c r="B607" s="294"/>
      <c r="C607" s="291"/>
      <c r="D607" s="291"/>
      <c r="E607" s="291"/>
      <c r="F607" s="291"/>
      <c r="G607" s="291"/>
      <c r="H607" s="291"/>
      <c r="I607" s="291"/>
      <c r="J607" s="291"/>
      <c r="K607" s="291"/>
      <c r="L607" s="291"/>
      <c r="M607" s="291"/>
      <c r="N607" s="291"/>
      <c r="O607" s="291"/>
      <c r="P607" s="291"/>
      <c r="Q607" s="291"/>
      <c r="R607" s="291"/>
      <c r="S607" s="291"/>
      <c r="T607" s="291"/>
      <c r="U607" s="291"/>
      <c r="V607" s="291"/>
      <c r="W607" s="291"/>
      <c r="X607" s="291"/>
      <c r="Y607" s="422"/>
      <c r="Z607" s="423"/>
      <c r="AA607" s="423"/>
      <c r="AB607" s="423"/>
      <c r="AC607" s="423"/>
      <c r="AD607" s="423"/>
      <c r="AE607" s="423"/>
      <c r="AF607" s="423"/>
      <c r="AG607" s="423"/>
      <c r="AH607" s="423"/>
      <c r="AI607" s="423"/>
      <c r="AJ607" s="423"/>
      <c r="AK607" s="423"/>
      <c r="AL607" s="423"/>
      <c r="AM607" s="297"/>
    </row>
    <row r="608" spans="1:39" ht="15.75" outlineLevel="1">
      <c r="A608" s="532"/>
      <c r="B608" s="319" t="s">
        <v>498</v>
      </c>
      <c r="C608" s="289"/>
      <c r="D608" s="289"/>
      <c r="E608" s="289"/>
      <c r="F608" s="289"/>
      <c r="G608" s="289"/>
      <c r="H608" s="289"/>
      <c r="I608" s="289"/>
      <c r="J608" s="289"/>
      <c r="K608" s="289"/>
      <c r="L608" s="289"/>
      <c r="M608" s="289"/>
      <c r="N608" s="290"/>
      <c r="O608" s="289"/>
      <c r="P608" s="289"/>
      <c r="Q608" s="289"/>
      <c r="R608" s="289"/>
      <c r="S608" s="289"/>
      <c r="T608" s="289"/>
      <c r="U608" s="289"/>
      <c r="V608" s="289"/>
      <c r="W608" s="289"/>
      <c r="X608" s="289"/>
      <c r="Y608" s="414"/>
      <c r="Z608" s="414"/>
      <c r="AA608" s="414"/>
      <c r="AB608" s="414"/>
      <c r="AC608" s="414"/>
      <c r="AD608" s="414"/>
      <c r="AE608" s="414"/>
      <c r="AF608" s="414"/>
      <c r="AG608" s="414"/>
      <c r="AH608" s="414"/>
      <c r="AI608" s="414"/>
      <c r="AJ608" s="414"/>
      <c r="AK608" s="414"/>
      <c r="AL608" s="414"/>
      <c r="AM608" s="292"/>
    </row>
    <row r="609" spans="1:39" outlineLevel="1">
      <c r="A609" s="532">
        <v>6</v>
      </c>
      <c r="B609" s="428" t="s">
        <v>99</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93">Z609</f>
        <v>0</v>
      </c>
      <c r="AA610" s="411">
        <f t="shared" ref="AA610" si="1794">AA609</f>
        <v>0</v>
      </c>
      <c r="AB610" s="411">
        <f t="shared" ref="AB610" si="1795">AB609</f>
        <v>0</v>
      </c>
      <c r="AC610" s="411">
        <f t="shared" ref="AC610" si="1796">AC609</f>
        <v>0</v>
      </c>
      <c r="AD610" s="411">
        <f t="shared" ref="AD610" si="1797">AD609</f>
        <v>0</v>
      </c>
      <c r="AE610" s="411">
        <f t="shared" ref="AE610" si="1798">AE609</f>
        <v>0</v>
      </c>
      <c r="AF610" s="411">
        <f t="shared" ref="AF610" si="1799">AF609</f>
        <v>0</v>
      </c>
      <c r="AG610" s="411">
        <f t="shared" ref="AG610" si="1800">AG609</f>
        <v>0</v>
      </c>
      <c r="AH610" s="411">
        <f t="shared" ref="AH610" si="1801">AH609</f>
        <v>0</v>
      </c>
      <c r="AI610" s="411">
        <f t="shared" ref="AI610" si="1802">AI609</f>
        <v>0</v>
      </c>
      <c r="AJ610" s="411">
        <f t="shared" ref="AJ610" si="1803">AJ609</f>
        <v>0</v>
      </c>
      <c r="AK610" s="411">
        <f t="shared" ref="AK610" si="1804">AK609</f>
        <v>0</v>
      </c>
      <c r="AL610" s="411">
        <f t="shared" ref="AL610" si="1805">AL609</f>
        <v>0</v>
      </c>
      <c r="AM610" s="311"/>
    </row>
    <row r="611" spans="1:39" outlineLevel="1">
      <c r="A611" s="532"/>
      <c r="B611" s="310"/>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6"/>
      <c r="AA611" s="416"/>
      <c r="AB611" s="416"/>
      <c r="AC611" s="416"/>
      <c r="AD611" s="416"/>
      <c r="AE611" s="416"/>
      <c r="AF611" s="416"/>
      <c r="AG611" s="416"/>
      <c r="AH611" s="416"/>
      <c r="AI611" s="416"/>
      <c r="AJ611" s="416"/>
      <c r="AK611" s="416"/>
      <c r="AL611" s="416"/>
      <c r="AM611" s="313"/>
    </row>
    <row r="612" spans="1:39" ht="30" outlineLevel="1">
      <c r="A612" s="532">
        <v>7</v>
      </c>
      <c r="B612" s="428" t="s">
        <v>100</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06">Z612</f>
        <v>0</v>
      </c>
      <c r="AA613" s="411">
        <f t="shared" ref="AA613" si="1807">AA612</f>
        <v>0</v>
      </c>
      <c r="AB613" s="411">
        <f t="shared" ref="AB613" si="1808">AB612</f>
        <v>0</v>
      </c>
      <c r="AC613" s="411">
        <f t="shared" ref="AC613" si="1809">AC612</f>
        <v>0</v>
      </c>
      <c r="AD613" s="411">
        <f t="shared" ref="AD613" si="1810">AD612</f>
        <v>0</v>
      </c>
      <c r="AE613" s="411">
        <f t="shared" ref="AE613" si="1811">AE612</f>
        <v>0</v>
      </c>
      <c r="AF613" s="411">
        <f t="shared" ref="AF613" si="1812">AF612</f>
        <v>0</v>
      </c>
      <c r="AG613" s="411">
        <f t="shared" ref="AG613" si="1813">AG612</f>
        <v>0</v>
      </c>
      <c r="AH613" s="411">
        <f t="shared" ref="AH613" si="1814">AH612</f>
        <v>0</v>
      </c>
      <c r="AI613" s="411">
        <f t="shared" ref="AI613" si="1815">AI612</f>
        <v>0</v>
      </c>
      <c r="AJ613" s="411">
        <f t="shared" ref="AJ613" si="1816">AJ612</f>
        <v>0</v>
      </c>
      <c r="AK613" s="411">
        <f t="shared" ref="AK613" si="1817">AK612</f>
        <v>0</v>
      </c>
      <c r="AL613" s="411">
        <f t="shared" ref="AL613" si="1818">AL612</f>
        <v>0</v>
      </c>
      <c r="AM613" s="311"/>
    </row>
    <row r="614" spans="1:39" outlineLevel="1">
      <c r="A614" s="532"/>
      <c r="B614" s="314"/>
      <c r="C614" s="312"/>
      <c r="D614" s="291"/>
      <c r="E614" s="291"/>
      <c r="F614" s="291"/>
      <c r="G614" s="291"/>
      <c r="H614" s="291"/>
      <c r="I614" s="291"/>
      <c r="J614" s="291"/>
      <c r="K614" s="291"/>
      <c r="L614" s="291"/>
      <c r="M614" s="291"/>
      <c r="N614" s="291"/>
      <c r="O614" s="291"/>
      <c r="P614" s="291"/>
      <c r="Q614" s="291"/>
      <c r="R614" s="291"/>
      <c r="S614" s="291"/>
      <c r="T614" s="291"/>
      <c r="U614" s="291"/>
      <c r="V614" s="291"/>
      <c r="W614" s="291"/>
      <c r="X614" s="291"/>
      <c r="Y614" s="416"/>
      <c r="Z614" s="417"/>
      <c r="AA614" s="416"/>
      <c r="AB614" s="416"/>
      <c r="AC614" s="416"/>
      <c r="AD614" s="416"/>
      <c r="AE614" s="416"/>
      <c r="AF614" s="416"/>
      <c r="AG614" s="416"/>
      <c r="AH614" s="416"/>
      <c r="AI614" s="416"/>
      <c r="AJ614" s="416"/>
      <c r="AK614" s="416"/>
      <c r="AL614" s="416"/>
      <c r="AM614" s="313"/>
    </row>
    <row r="615" spans="1:39" ht="30" outlineLevel="1">
      <c r="A615" s="532">
        <v>8</v>
      </c>
      <c r="B615" s="428" t="s">
        <v>101</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19">Z615</f>
        <v>0</v>
      </c>
      <c r="AA616" s="411">
        <f t="shared" ref="AA616" si="1820">AA615</f>
        <v>0</v>
      </c>
      <c r="AB616" s="411">
        <f t="shared" ref="AB616" si="1821">AB615</f>
        <v>0</v>
      </c>
      <c r="AC616" s="411">
        <f t="shared" ref="AC616" si="1822">AC615</f>
        <v>0</v>
      </c>
      <c r="AD616" s="411">
        <f t="shared" ref="AD616" si="1823">AD615</f>
        <v>0</v>
      </c>
      <c r="AE616" s="411">
        <f t="shared" ref="AE616" si="1824">AE615</f>
        <v>0</v>
      </c>
      <c r="AF616" s="411">
        <f t="shared" ref="AF616" si="1825">AF615</f>
        <v>0</v>
      </c>
      <c r="AG616" s="411">
        <f t="shared" ref="AG616" si="1826">AG615</f>
        <v>0</v>
      </c>
      <c r="AH616" s="411">
        <f t="shared" ref="AH616" si="1827">AH615</f>
        <v>0</v>
      </c>
      <c r="AI616" s="411">
        <f t="shared" ref="AI616" si="1828">AI615</f>
        <v>0</v>
      </c>
      <c r="AJ616" s="411">
        <f t="shared" ref="AJ616" si="1829">AJ615</f>
        <v>0</v>
      </c>
      <c r="AK616" s="411">
        <f t="shared" ref="AK616" si="1830">AK615</f>
        <v>0</v>
      </c>
      <c r="AL616" s="411">
        <f t="shared" ref="AL616" si="1831">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30" outlineLevel="1">
      <c r="A618" s="532">
        <v>9</v>
      </c>
      <c r="B618" s="428" t="s">
        <v>102</v>
      </c>
      <c r="C618" s="291" t="s">
        <v>25</v>
      </c>
      <c r="D618" s="295"/>
      <c r="E618" s="295"/>
      <c r="F618" s="295"/>
      <c r="G618" s="295"/>
      <c r="H618" s="295"/>
      <c r="I618" s="295"/>
      <c r="J618" s="295"/>
      <c r="K618" s="295"/>
      <c r="L618" s="295"/>
      <c r="M618" s="295"/>
      <c r="N618" s="295">
        <v>12</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outlineLevel="1">
      <c r="A619" s="532"/>
      <c r="B619" s="294" t="s">
        <v>310</v>
      </c>
      <c r="C619" s="291" t="s">
        <v>163</v>
      </c>
      <c r="D619" s="295"/>
      <c r="E619" s="295"/>
      <c r="F619" s="295"/>
      <c r="G619" s="295"/>
      <c r="H619" s="295"/>
      <c r="I619" s="295"/>
      <c r="J619" s="295"/>
      <c r="K619" s="295"/>
      <c r="L619" s="295"/>
      <c r="M619" s="295"/>
      <c r="N619" s="295">
        <f>N618</f>
        <v>12</v>
      </c>
      <c r="O619" s="295"/>
      <c r="P619" s="295"/>
      <c r="Q619" s="295"/>
      <c r="R619" s="295"/>
      <c r="S619" s="295"/>
      <c r="T619" s="295"/>
      <c r="U619" s="295"/>
      <c r="V619" s="295"/>
      <c r="W619" s="295"/>
      <c r="X619" s="295"/>
      <c r="Y619" s="411">
        <f>Y618</f>
        <v>0</v>
      </c>
      <c r="Z619" s="411">
        <f t="shared" ref="Z619" si="1832">Z618</f>
        <v>0</v>
      </c>
      <c r="AA619" s="411">
        <f t="shared" ref="AA619" si="1833">AA618</f>
        <v>0</v>
      </c>
      <c r="AB619" s="411">
        <f t="shared" ref="AB619" si="1834">AB618</f>
        <v>0</v>
      </c>
      <c r="AC619" s="411">
        <f t="shared" ref="AC619" si="1835">AC618</f>
        <v>0</v>
      </c>
      <c r="AD619" s="411">
        <f t="shared" ref="AD619" si="1836">AD618</f>
        <v>0</v>
      </c>
      <c r="AE619" s="411">
        <f t="shared" ref="AE619" si="1837">AE618</f>
        <v>0</v>
      </c>
      <c r="AF619" s="411">
        <f t="shared" ref="AF619" si="1838">AF618</f>
        <v>0</v>
      </c>
      <c r="AG619" s="411">
        <f t="shared" ref="AG619" si="1839">AG618</f>
        <v>0</v>
      </c>
      <c r="AH619" s="411">
        <f t="shared" ref="AH619" si="1840">AH618</f>
        <v>0</v>
      </c>
      <c r="AI619" s="411">
        <f t="shared" ref="AI619" si="1841">AI618</f>
        <v>0</v>
      </c>
      <c r="AJ619" s="411">
        <f t="shared" ref="AJ619" si="1842">AJ618</f>
        <v>0</v>
      </c>
      <c r="AK619" s="411">
        <f t="shared" ref="AK619" si="1843">AK618</f>
        <v>0</v>
      </c>
      <c r="AL619" s="411">
        <f t="shared" ref="AL619" si="1844">AL618</f>
        <v>0</v>
      </c>
      <c r="AM619" s="311"/>
    </row>
    <row r="620" spans="1:39"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6"/>
      <c r="AA620" s="416"/>
      <c r="AB620" s="416"/>
      <c r="AC620" s="416"/>
      <c r="AD620" s="416"/>
      <c r="AE620" s="416"/>
      <c r="AF620" s="416"/>
      <c r="AG620" s="416"/>
      <c r="AH620" s="416"/>
      <c r="AI620" s="416"/>
      <c r="AJ620" s="416"/>
      <c r="AK620" s="416"/>
      <c r="AL620" s="416"/>
      <c r="AM620" s="313"/>
    </row>
    <row r="621" spans="1:39" ht="30" outlineLevel="1">
      <c r="A621" s="532">
        <v>10</v>
      </c>
      <c r="B621" s="428" t="s">
        <v>103</v>
      </c>
      <c r="C621" s="291" t="s">
        <v>25</v>
      </c>
      <c r="D621" s="295"/>
      <c r="E621" s="295"/>
      <c r="F621" s="295"/>
      <c r="G621" s="295"/>
      <c r="H621" s="295"/>
      <c r="I621" s="295"/>
      <c r="J621" s="295"/>
      <c r="K621" s="295"/>
      <c r="L621" s="295"/>
      <c r="M621" s="295"/>
      <c r="N621" s="295">
        <v>3</v>
      </c>
      <c r="O621" s="295"/>
      <c r="P621" s="295"/>
      <c r="Q621" s="295"/>
      <c r="R621" s="295"/>
      <c r="S621" s="295"/>
      <c r="T621" s="295"/>
      <c r="U621" s="295"/>
      <c r="V621" s="295"/>
      <c r="W621" s="295"/>
      <c r="X621" s="295"/>
      <c r="Y621" s="415"/>
      <c r="Z621" s="410"/>
      <c r="AA621" s="410"/>
      <c r="AB621" s="410"/>
      <c r="AC621" s="410"/>
      <c r="AD621" s="410"/>
      <c r="AE621" s="410"/>
      <c r="AF621" s="415"/>
      <c r="AG621" s="415"/>
      <c r="AH621" s="415"/>
      <c r="AI621" s="415"/>
      <c r="AJ621" s="415"/>
      <c r="AK621" s="415"/>
      <c r="AL621" s="415"/>
      <c r="AM621" s="296">
        <f>SUM(Y621:AL621)</f>
        <v>0</v>
      </c>
    </row>
    <row r="622" spans="1:39" outlineLevel="1">
      <c r="A622" s="532"/>
      <c r="B622" s="294" t="s">
        <v>310</v>
      </c>
      <c r="C622" s="291" t="s">
        <v>163</v>
      </c>
      <c r="D622" s="295"/>
      <c r="E622" s="295"/>
      <c r="F622" s="295"/>
      <c r="G622" s="295"/>
      <c r="H622" s="295"/>
      <c r="I622" s="295"/>
      <c r="J622" s="295"/>
      <c r="K622" s="295"/>
      <c r="L622" s="295"/>
      <c r="M622" s="295"/>
      <c r="N622" s="295">
        <f>N621</f>
        <v>3</v>
      </c>
      <c r="O622" s="295"/>
      <c r="P622" s="295"/>
      <c r="Q622" s="295"/>
      <c r="R622" s="295"/>
      <c r="S622" s="295"/>
      <c r="T622" s="295"/>
      <c r="U622" s="295"/>
      <c r="V622" s="295"/>
      <c r="W622" s="295"/>
      <c r="X622" s="295"/>
      <c r="Y622" s="411">
        <f>Y621</f>
        <v>0</v>
      </c>
      <c r="Z622" s="411">
        <f t="shared" ref="Z622" si="1845">Z621</f>
        <v>0</v>
      </c>
      <c r="AA622" s="411">
        <f t="shared" ref="AA622" si="1846">AA621</f>
        <v>0</v>
      </c>
      <c r="AB622" s="411">
        <f t="shared" ref="AB622" si="1847">AB621</f>
        <v>0</v>
      </c>
      <c r="AC622" s="411">
        <f t="shared" ref="AC622" si="1848">AC621</f>
        <v>0</v>
      </c>
      <c r="AD622" s="411">
        <f t="shared" ref="AD622" si="1849">AD621</f>
        <v>0</v>
      </c>
      <c r="AE622" s="411">
        <f t="shared" ref="AE622" si="1850">AE621</f>
        <v>0</v>
      </c>
      <c r="AF622" s="411">
        <f t="shared" ref="AF622" si="1851">AF621</f>
        <v>0</v>
      </c>
      <c r="AG622" s="411">
        <f t="shared" ref="AG622" si="1852">AG621</f>
        <v>0</v>
      </c>
      <c r="AH622" s="411">
        <f t="shared" ref="AH622" si="1853">AH621</f>
        <v>0</v>
      </c>
      <c r="AI622" s="411">
        <f t="shared" ref="AI622" si="1854">AI621</f>
        <v>0</v>
      </c>
      <c r="AJ622" s="411">
        <f t="shared" ref="AJ622" si="1855">AJ621</f>
        <v>0</v>
      </c>
      <c r="AK622" s="411">
        <f t="shared" ref="AK622" si="1856">AK621</f>
        <v>0</v>
      </c>
      <c r="AL622" s="411">
        <f t="shared" ref="AL622" si="1857">AL621</f>
        <v>0</v>
      </c>
      <c r="AM622" s="311"/>
    </row>
    <row r="623" spans="1:39" outlineLevel="1">
      <c r="A623" s="532"/>
      <c r="B623" s="314"/>
      <c r="C623" s="312"/>
      <c r="D623" s="316"/>
      <c r="E623" s="316"/>
      <c r="F623" s="316"/>
      <c r="G623" s="316"/>
      <c r="H623" s="316"/>
      <c r="I623" s="316"/>
      <c r="J623" s="316"/>
      <c r="K623" s="316"/>
      <c r="L623" s="316"/>
      <c r="M623" s="316"/>
      <c r="N623" s="291"/>
      <c r="O623" s="316"/>
      <c r="P623" s="316"/>
      <c r="Q623" s="316"/>
      <c r="R623" s="316"/>
      <c r="S623" s="316"/>
      <c r="T623" s="316"/>
      <c r="U623" s="316"/>
      <c r="V623" s="316"/>
      <c r="W623" s="316"/>
      <c r="X623" s="316"/>
      <c r="Y623" s="416"/>
      <c r="Z623" s="417"/>
      <c r="AA623" s="416"/>
      <c r="AB623" s="416"/>
      <c r="AC623" s="416"/>
      <c r="AD623" s="416"/>
      <c r="AE623" s="416"/>
      <c r="AF623" s="416"/>
      <c r="AG623" s="416"/>
      <c r="AH623" s="416"/>
      <c r="AI623" s="416"/>
      <c r="AJ623" s="416"/>
      <c r="AK623" s="416"/>
      <c r="AL623" s="416"/>
      <c r="AM623" s="313"/>
    </row>
    <row r="624" spans="1:39" ht="15.75" outlineLevel="1">
      <c r="A624" s="532"/>
      <c r="B624" s="288" t="s">
        <v>10</v>
      </c>
      <c r="C624" s="289"/>
      <c r="D624" s="289"/>
      <c r="E624" s="289"/>
      <c r="F624" s="289"/>
      <c r="G624" s="289"/>
      <c r="H624" s="289"/>
      <c r="I624" s="289"/>
      <c r="J624" s="289"/>
      <c r="K624" s="289"/>
      <c r="L624" s="289"/>
      <c r="M624" s="289"/>
      <c r="N624" s="290"/>
      <c r="O624" s="289"/>
      <c r="P624" s="289"/>
      <c r="Q624" s="289"/>
      <c r="R624" s="289"/>
      <c r="S624" s="289"/>
      <c r="T624" s="289"/>
      <c r="U624" s="289"/>
      <c r="V624" s="289"/>
      <c r="W624" s="289"/>
      <c r="X624" s="289"/>
      <c r="Y624" s="414"/>
      <c r="Z624" s="414"/>
      <c r="AA624" s="414"/>
      <c r="AB624" s="414"/>
      <c r="AC624" s="414"/>
      <c r="AD624" s="414"/>
      <c r="AE624" s="414"/>
      <c r="AF624" s="414"/>
      <c r="AG624" s="414"/>
      <c r="AH624" s="414"/>
      <c r="AI624" s="414"/>
      <c r="AJ624" s="414"/>
      <c r="AK624" s="414"/>
      <c r="AL624" s="414"/>
      <c r="AM624" s="292"/>
    </row>
    <row r="625" spans="1:40" ht="30" outlineLevel="1">
      <c r="A625" s="532">
        <v>11</v>
      </c>
      <c r="B625" s="428" t="s">
        <v>104</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26"/>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58">Z625</f>
        <v>0</v>
      </c>
      <c r="AA626" s="411">
        <f t="shared" ref="AA626" si="1859">AA625</f>
        <v>0</v>
      </c>
      <c r="AB626" s="411">
        <f t="shared" ref="AB626" si="1860">AB625</f>
        <v>0</v>
      </c>
      <c r="AC626" s="411">
        <f t="shared" ref="AC626" si="1861">AC625</f>
        <v>0</v>
      </c>
      <c r="AD626" s="411">
        <f t="shared" ref="AD626" si="1862">AD625</f>
        <v>0</v>
      </c>
      <c r="AE626" s="411">
        <f t="shared" ref="AE626" si="1863">AE625</f>
        <v>0</v>
      </c>
      <c r="AF626" s="411">
        <f t="shared" ref="AF626" si="1864">AF625</f>
        <v>0</v>
      </c>
      <c r="AG626" s="411">
        <f t="shared" ref="AG626" si="1865">AG625</f>
        <v>0</v>
      </c>
      <c r="AH626" s="411">
        <f t="shared" ref="AH626" si="1866">AH625</f>
        <v>0</v>
      </c>
      <c r="AI626" s="411">
        <f t="shared" ref="AI626" si="1867">AI625</f>
        <v>0</v>
      </c>
      <c r="AJ626" s="411">
        <f t="shared" ref="AJ626" si="1868">AJ625</f>
        <v>0</v>
      </c>
      <c r="AK626" s="411">
        <f t="shared" ref="AK626" si="1869">AK625</f>
        <v>0</v>
      </c>
      <c r="AL626" s="411">
        <f t="shared" ref="AL626" si="1870">AL625</f>
        <v>0</v>
      </c>
      <c r="AM626" s="297"/>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21"/>
      <c r="AA627" s="421"/>
      <c r="AB627" s="421"/>
      <c r="AC627" s="421"/>
      <c r="AD627" s="421"/>
      <c r="AE627" s="421"/>
      <c r="AF627" s="421"/>
      <c r="AG627" s="421"/>
      <c r="AH627" s="421"/>
      <c r="AI627" s="421"/>
      <c r="AJ627" s="421"/>
      <c r="AK627" s="421"/>
      <c r="AL627" s="421"/>
      <c r="AM627" s="306"/>
    </row>
    <row r="628" spans="1:40" ht="45" outlineLevel="1">
      <c r="A628" s="532">
        <v>12</v>
      </c>
      <c r="B628" s="428" t="s">
        <v>105</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71">Z628</f>
        <v>0</v>
      </c>
      <c r="AA629" s="411">
        <f t="shared" ref="AA629" si="1872">AA628</f>
        <v>0</v>
      </c>
      <c r="AB629" s="411">
        <f t="shared" ref="AB629" si="1873">AB628</f>
        <v>0</v>
      </c>
      <c r="AC629" s="411">
        <f t="shared" ref="AC629" si="1874">AC628</f>
        <v>0</v>
      </c>
      <c r="AD629" s="411">
        <f t="shared" ref="AD629" si="1875">AD628</f>
        <v>0</v>
      </c>
      <c r="AE629" s="411">
        <f t="shared" ref="AE629" si="1876">AE628</f>
        <v>0</v>
      </c>
      <c r="AF629" s="411">
        <f t="shared" ref="AF629" si="1877">AF628</f>
        <v>0</v>
      </c>
      <c r="AG629" s="411">
        <f t="shared" ref="AG629" si="1878">AG628</f>
        <v>0</v>
      </c>
      <c r="AH629" s="411">
        <f t="shared" ref="AH629" si="1879">AH628</f>
        <v>0</v>
      </c>
      <c r="AI629" s="411">
        <f t="shared" ref="AI629" si="1880">AI628</f>
        <v>0</v>
      </c>
      <c r="AJ629" s="411">
        <f t="shared" ref="AJ629" si="1881">AJ628</f>
        <v>0</v>
      </c>
      <c r="AK629" s="411">
        <f t="shared" ref="AK629" si="1882">AK628</f>
        <v>0</v>
      </c>
      <c r="AL629" s="411">
        <f t="shared" ref="AL629" si="1883">AL628</f>
        <v>0</v>
      </c>
      <c r="AM629" s="297"/>
    </row>
    <row r="630" spans="1:40"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22"/>
      <c r="Z630" s="422"/>
      <c r="AA630" s="412"/>
      <c r="AB630" s="412"/>
      <c r="AC630" s="412"/>
      <c r="AD630" s="412"/>
      <c r="AE630" s="412"/>
      <c r="AF630" s="412"/>
      <c r="AG630" s="412"/>
      <c r="AH630" s="412"/>
      <c r="AI630" s="412"/>
      <c r="AJ630" s="412"/>
      <c r="AK630" s="412"/>
      <c r="AL630" s="412"/>
      <c r="AM630" s="306"/>
    </row>
    <row r="631" spans="1:40" ht="30" outlineLevel="1">
      <c r="A631" s="532">
        <v>13</v>
      </c>
      <c r="B631" s="428" t="s">
        <v>106</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0"/>
      <c r="Z631" s="410"/>
      <c r="AA631" s="410"/>
      <c r="AB631" s="410"/>
      <c r="AC631" s="410"/>
      <c r="AD631" s="410"/>
      <c r="AE631" s="410"/>
      <c r="AF631" s="415"/>
      <c r="AG631" s="415"/>
      <c r="AH631" s="415"/>
      <c r="AI631" s="415"/>
      <c r="AJ631" s="415"/>
      <c r="AK631" s="415"/>
      <c r="AL631" s="415"/>
      <c r="AM631" s="296">
        <f>SUM(Y631:AL631)</f>
        <v>0</v>
      </c>
    </row>
    <row r="632" spans="1:40" outlineLevel="1">
      <c r="A632" s="532"/>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84">Z631</f>
        <v>0</v>
      </c>
      <c r="AA632" s="411">
        <f t="shared" ref="AA632" si="1885">AA631</f>
        <v>0</v>
      </c>
      <c r="AB632" s="411">
        <f t="shared" ref="AB632" si="1886">AB631</f>
        <v>0</v>
      </c>
      <c r="AC632" s="411">
        <f t="shared" ref="AC632" si="1887">AC631</f>
        <v>0</v>
      </c>
      <c r="AD632" s="411">
        <f t="shared" ref="AD632" si="1888">AD631</f>
        <v>0</v>
      </c>
      <c r="AE632" s="411">
        <f t="shared" ref="AE632" si="1889">AE631</f>
        <v>0</v>
      </c>
      <c r="AF632" s="411">
        <f t="shared" ref="AF632" si="1890">AF631</f>
        <v>0</v>
      </c>
      <c r="AG632" s="411">
        <f t="shared" ref="AG632" si="1891">AG631</f>
        <v>0</v>
      </c>
      <c r="AH632" s="411">
        <f t="shared" ref="AH632" si="1892">AH631</f>
        <v>0</v>
      </c>
      <c r="AI632" s="411">
        <f t="shared" ref="AI632" si="1893">AI631</f>
        <v>0</v>
      </c>
      <c r="AJ632" s="411">
        <f t="shared" ref="AJ632" si="1894">AJ631</f>
        <v>0</v>
      </c>
      <c r="AK632" s="411">
        <f t="shared" ref="AK632" si="1895">AK631</f>
        <v>0</v>
      </c>
      <c r="AL632" s="411">
        <f t="shared" ref="AL632" si="1896">AL631</f>
        <v>0</v>
      </c>
      <c r="AM632" s="306"/>
    </row>
    <row r="633" spans="1:40" outlineLevel="1">
      <c r="A633" s="532"/>
      <c r="B633" s="315"/>
      <c r="C633" s="305"/>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12"/>
      <c r="AA633" s="412"/>
      <c r="AB633" s="412"/>
      <c r="AC633" s="412"/>
      <c r="AD633" s="412"/>
      <c r="AE633" s="412"/>
      <c r="AF633" s="412"/>
      <c r="AG633" s="412"/>
      <c r="AH633" s="412"/>
      <c r="AI633" s="412"/>
      <c r="AJ633" s="412"/>
      <c r="AK633" s="412"/>
      <c r="AL633" s="412"/>
      <c r="AM633" s="306"/>
    </row>
    <row r="634" spans="1:40" ht="15.75" outlineLevel="1">
      <c r="A634" s="532"/>
      <c r="B634" s="288" t="s">
        <v>107</v>
      </c>
      <c r="C634" s="289"/>
      <c r="D634" s="290"/>
      <c r="E634" s="290"/>
      <c r="F634" s="290"/>
      <c r="G634" s="290"/>
      <c r="H634" s="290"/>
      <c r="I634" s="290"/>
      <c r="J634" s="290"/>
      <c r="K634" s="290"/>
      <c r="L634" s="290"/>
      <c r="M634" s="290"/>
      <c r="N634" s="290"/>
      <c r="O634" s="290"/>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40" outlineLevel="1">
      <c r="A635" s="532">
        <v>14</v>
      </c>
      <c r="B635" s="315" t="s">
        <v>108</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10"/>
      <c r="Z635" s="410"/>
      <c r="AA635" s="410"/>
      <c r="AB635" s="410"/>
      <c r="AC635" s="410"/>
      <c r="AD635" s="410"/>
      <c r="AE635" s="410"/>
      <c r="AF635" s="410"/>
      <c r="AG635" s="410"/>
      <c r="AH635" s="410"/>
      <c r="AI635" s="410"/>
      <c r="AJ635" s="410"/>
      <c r="AK635" s="410"/>
      <c r="AL635" s="410"/>
      <c r="AM635" s="296">
        <f>SUM(Y635:AL635)</f>
        <v>0</v>
      </c>
    </row>
    <row r="636" spans="1:40" outlineLevel="1">
      <c r="A636" s="532"/>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Y635</f>
        <v>0</v>
      </c>
      <c r="Z636" s="411">
        <f t="shared" ref="Z636" si="1897">Z635</f>
        <v>0</v>
      </c>
      <c r="AA636" s="411">
        <f t="shared" ref="AA636" si="1898">AA635</f>
        <v>0</v>
      </c>
      <c r="AB636" s="411">
        <f t="shared" ref="AB636" si="1899">AB635</f>
        <v>0</v>
      </c>
      <c r="AC636" s="411">
        <f t="shared" ref="AC636" si="1900">AC635</f>
        <v>0</v>
      </c>
      <c r="AD636" s="411">
        <f t="shared" ref="AD636" si="1901">AD635</f>
        <v>0</v>
      </c>
      <c r="AE636" s="411">
        <f t="shared" ref="AE636" si="1902">AE635</f>
        <v>0</v>
      </c>
      <c r="AF636" s="411">
        <f t="shared" ref="AF636" si="1903">AF635</f>
        <v>0</v>
      </c>
      <c r="AG636" s="411">
        <f t="shared" ref="AG636" si="1904">AG635</f>
        <v>0</v>
      </c>
      <c r="AH636" s="411">
        <f t="shared" ref="AH636" si="1905">AH635</f>
        <v>0</v>
      </c>
      <c r="AI636" s="411">
        <f t="shared" ref="AI636" si="1906">AI635</f>
        <v>0</v>
      </c>
      <c r="AJ636" s="411">
        <f t="shared" ref="AJ636" si="1907">AJ635</f>
        <v>0</v>
      </c>
      <c r="AK636" s="411">
        <f t="shared" ref="AK636" si="1908">AK635</f>
        <v>0</v>
      </c>
      <c r="AL636" s="411">
        <f t="shared" ref="AL636" si="1909">AL635</f>
        <v>0</v>
      </c>
      <c r="AM636" s="516"/>
      <c r="AN636" s="630"/>
    </row>
    <row r="637" spans="1:40" outlineLevel="1">
      <c r="A637" s="532"/>
      <c r="B637" s="315"/>
      <c r="C637" s="305"/>
      <c r="D637" s="291"/>
      <c r="E637" s="291"/>
      <c r="F637" s="291"/>
      <c r="G637" s="291"/>
      <c r="H637" s="291"/>
      <c r="I637" s="291"/>
      <c r="J637" s="291"/>
      <c r="K637" s="291"/>
      <c r="L637" s="291"/>
      <c r="M637" s="291"/>
      <c r="N637" s="468"/>
      <c r="O637" s="291"/>
      <c r="P637" s="291"/>
      <c r="Q637" s="291"/>
      <c r="R637" s="291"/>
      <c r="S637" s="291"/>
      <c r="T637" s="291"/>
      <c r="U637" s="291"/>
      <c r="V637" s="291"/>
      <c r="W637" s="291"/>
      <c r="X637" s="291"/>
      <c r="Y637" s="412"/>
      <c r="Z637" s="412"/>
      <c r="AA637" s="412"/>
      <c r="AB637" s="412"/>
      <c r="AC637" s="412"/>
      <c r="AD637" s="412"/>
      <c r="AE637" s="412"/>
      <c r="AF637" s="412"/>
      <c r="AG637" s="412"/>
      <c r="AH637" s="412"/>
      <c r="AI637" s="412"/>
      <c r="AJ637" s="412"/>
      <c r="AK637" s="412"/>
      <c r="AL637" s="412"/>
      <c r="AM637" s="301"/>
      <c r="AN637" s="630"/>
    </row>
    <row r="638" spans="1:40" s="309" customFormat="1" ht="15.75" outlineLevel="1">
      <c r="A638" s="532"/>
      <c r="B638" s="288" t="s">
        <v>490</v>
      </c>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517"/>
      <c r="AN638" s="631"/>
    </row>
    <row r="639" spans="1:40" outlineLevel="1">
      <c r="A639" s="532">
        <v>15</v>
      </c>
      <c r="B639" s="294" t="s">
        <v>495</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outlineLevel="1">
      <c r="A640" s="532"/>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910">Z639</f>
        <v>0</v>
      </c>
      <c r="AA640" s="411">
        <f t="shared" si="1910"/>
        <v>0</v>
      </c>
      <c r="AB640" s="411">
        <f t="shared" si="1910"/>
        <v>0</v>
      </c>
      <c r="AC640" s="411">
        <f t="shared" si="1910"/>
        <v>0</v>
      </c>
      <c r="AD640" s="411">
        <f t="shared" si="1910"/>
        <v>0</v>
      </c>
      <c r="AE640" s="411">
        <f t="shared" si="1910"/>
        <v>0</v>
      </c>
      <c r="AF640" s="411">
        <f t="shared" si="1910"/>
        <v>0</v>
      </c>
      <c r="AG640" s="411">
        <f t="shared" si="1910"/>
        <v>0</v>
      </c>
      <c r="AH640" s="411">
        <f t="shared" si="1910"/>
        <v>0</v>
      </c>
      <c r="AI640" s="411">
        <f t="shared" si="1910"/>
        <v>0</v>
      </c>
      <c r="AJ640" s="411">
        <f t="shared" si="1910"/>
        <v>0</v>
      </c>
      <c r="AK640" s="411">
        <f t="shared" si="1910"/>
        <v>0</v>
      </c>
      <c r="AL640" s="411">
        <f t="shared" si="1910"/>
        <v>0</v>
      </c>
      <c r="AM640" s="297"/>
    </row>
    <row r="641" spans="1:39" outlineLevel="1">
      <c r="A641" s="532"/>
      <c r="B641" s="315"/>
      <c r="C641" s="305"/>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2"/>
      <c r="AF641" s="412"/>
      <c r="AG641" s="412"/>
      <c r="AH641" s="412"/>
      <c r="AI641" s="412"/>
      <c r="AJ641" s="412"/>
      <c r="AK641" s="412"/>
      <c r="AL641" s="412"/>
      <c r="AM641" s="306"/>
    </row>
    <row r="642" spans="1:39" s="283" customFormat="1" outlineLevel="1">
      <c r="A642" s="532">
        <v>16</v>
      </c>
      <c r="B642" s="324" t="s">
        <v>491</v>
      </c>
      <c r="C642" s="291" t="s">
        <v>25</v>
      </c>
      <c r="D642" s="295"/>
      <c r="E642" s="295"/>
      <c r="F642" s="295"/>
      <c r="G642" s="295"/>
      <c r="H642" s="295"/>
      <c r="I642" s="295"/>
      <c r="J642" s="295"/>
      <c r="K642" s="295"/>
      <c r="L642" s="295"/>
      <c r="M642" s="295"/>
      <c r="N642" s="295">
        <v>0</v>
      </c>
      <c r="O642" s="295"/>
      <c r="P642" s="295"/>
      <c r="Q642" s="295"/>
      <c r="R642" s="295"/>
      <c r="S642" s="295"/>
      <c r="T642" s="295"/>
      <c r="U642" s="295"/>
      <c r="V642" s="295"/>
      <c r="W642" s="295"/>
      <c r="X642" s="295"/>
      <c r="Y642" s="410"/>
      <c r="Z642" s="410"/>
      <c r="AA642" s="410"/>
      <c r="AB642" s="410"/>
      <c r="AC642" s="410"/>
      <c r="AD642" s="410"/>
      <c r="AE642" s="410"/>
      <c r="AF642" s="410"/>
      <c r="AG642" s="410"/>
      <c r="AH642" s="410"/>
      <c r="AI642" s="410"/>
      <c r="AJ642" s="410"/>
      <c r="AK642" s="410"/>
      <c r="AL642" s="410"/>
      <c r="AM642" s="296">
        <f>SUM(Y642:AL642)</f>
        <v>0</v>
      </c>
    </row>
    <row r="643" spans="1:39" s="283" customFormat="1" outlineLevel="1">
      <c r="A643" s="532"/>
      <c r="B643" s="294" t="s">
        <v>310</v>
      </c>
      <c r="C643" s="291" t="s">
        <v>163</v>
      </c>
      <c r="D643" s="295"/>
      <c r="E643" s="295"/>
      <c r="F643" s="295"/>
      <c r="G643" s="295"/>
      <c r="H643" s="295"/>
      <c r="I643" s="295"/>
      <c r="J643" s="295"/>
      <c r="K643" s="295"/>
      <c r="L643" s="295"/>
      <c r="M643" s="295"/>
      <c r="N643" s="295">
        <f>N642</f>
        <v>0</v>
      </c>
      <c r="O643" s="295"/>
      <c r="P643" s="295"/>
      <c r="Q643" s="295"/>
      <c r="R643" s="295"/>
      <c r="S643" s="295"/>
      <c r="T643" s="295"/>
      <c r="U643" s="295"/>
      <c r="V643" s="295"/>
      <c r="W643" s="295"/>
      <c r="X643" s="295"/>
      <c r="Y643" s="411">
        <f>Y642</f>
        <v>0</v>
      </c>
      <c r="Z643" s="411">
        <f t="shared" ref="Z643:AL643" si="1911">Z642</f>
        <v>0</v>
      </c>
      <c r="AA643" s="411">
        <f t="shared" si="1911"/>
        <v>0</v>
      </c>
      <c r="AB643" s="411">
        <f t="shared" si="1911"/>
        <v>0</v>
      </c>
      <c r="AC643" s="411">
        <f t="shared" si="1911"/>
        <v>0</v>
      </c>
      <c r="AD643" s="411">
        <f t="shared" si="1911"/>
        <v>0</v>
      </c>
      <c r="AE643" s="411">
        <f t="shared" si="1911"/>
        <v>0</v>
      </c>
      <c r="AF643" s="411">
        <f t="shared" si="1911"/>
        <v>0</v>
      </c>
      <c r="AG643" s="411">
        <f t="shared" si="1911"/>
        <v>0</v>
      </c>
      <c r="AH643" s="411">
        <f t="shared" si="1911"/>
        <v>0</v>
      </c>
      <c r="AI643" s="411">
        <f t="shared" si="1911"/>
        <v>0</v>
      </c>
      <c r="AJ643" s="411">
        <f t="shared" si="1911"/>
        <v>0</v>
      </c>
      <c r="AK643" s="411">
        <f t="shared" si="1911"/>
        <v>0</v>
      </c>
      <c r="AL643" s="411">
        <f t="shared" si="1911"/>
        <v>0</v>
      </c>
      <c r="AM643" s="297"/>
    </row>
    <row r="644" spans="1:39" s="283" customFormat="1" outlineLevel="1">
      <c r="A644" s="532"/>
      <c r="B644" s="324"/>
      <c r="C644" s="291"/>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2"/>
      <c r="Z644" s="412"/>
      <c r="AA644" s="412"/>
      <c r="AB644" s="412"/>
      <c r="AC644" s="412"/>
      <c r="AD644" s="412"/>
      <c r="AE644" s="416"/>
      <c r="AF644" s="416"/>
      <c r="AG644" s="416"/>
      <c r="AH644" s="416"/>
      <c r="AI644" s="416"/>
      <c r="AJ644" s="416"/>
      <c r="AK644" s="416"/>
      <c r="AL644" s="416"/>
      <c r="AM644" s="313"/>
    </row>
    <row r="645" spans="1:39" ht="15.75" outlineLevel="1">
      <c r="A645" s="532"/>
      <c r="B645" s="519" t="s">
        <v>496</v>
      </c>
      <c r="C645" s="320"/>
      <c r="D645" s="290"/>
      <c r="E645" s="289"/>
      <c r="F645" s="289"/>
      <c r="G645" s="289"/>
      <c r="H645" s="289"/>
      <c r="I645" s="289"/>
      <c r="J645" s="289"/>
      <c r="K645" s="289"/>
      <c r="L645" s="289"/>
      <c r="M645" s="289"/>
      <c r="N645" s="290"/>
      <c r="O645" s="289"/>
      <c r="P645" s="289"/>
      <c r="Q645" s="289"/>
      <c r="R645" s="289"/>
      <c r="S645" s="289"/>
      <c r="T645" s="289"/>
      <c r="U645" s="289"/>
      <c r="V645" s="289"/>
      <c r="W645" s="289"/>
      <c r="X645" s="289"/>
      <c r="Y645" s="414"/>
      <c r="Z645" s="414"/>
      <c r="AA645" s="414"/>
      <c r="AB645" s="414"/>
      <c r="AC645" s="414"/>
      <c r="AD645" s="414"/>
      <c r="AE645" s="414"/>
      <c r="AF645" s="414"/>
      <c r="AG645" s="414"/>
      <c r="AH645" s="414"/>
      <c r="AI645" s="414"/>
      <c r="AJ645" s="414"/>
      <c r="AK645" s="414"/>
      <c r="AL645" s="414"/>
      <c r="AM645" s="292"/>
    </row>
    <row r="646" spans="1:39" outlineLevel="1">
      <c r="A646" s="532">
        <v>17</v>
      </c>
      <c r="B646" s="428" t="s">
        <v>112</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12">Z646</f>
        <v>0</v>
      </c>
      <c r="AA647" s="411">
        <f t="shared" si="1912"/>
        <v>0</v>
      </c>
      <c r="AB647" s="411">
        <f t="shared" si="1912"/>
        <v>0</v>
      </c>
      <c r="AC647" s="411">
        <f t="shared" si="1912"/>
        <v>0</v>
      </c>
      <c r="AD647" s="411">
        <f t="shared" si="1912"/>
        <v>0</v>
      </c>
      <c r="AE647" s="411">
        <f t="shared" si="1912"/>
        <v>0</v>
      </c>
      <c r="AF647" s="411">
        <f t="shared" si="1912"/>
        <v>0</v>
      </c>
      <c r="AG647" s="411">
        <f t="shared" si="1912"/>
        <v>0</v>
      </c>
      <c r="AH647" s="411">
        <f t="shared" si="1912"/>
        <v>0</v>
      </c>
      <c r="AI647" s="411">
        <f t="shared" si="1912"/>
        <v>0</v>
      </c>
      <c r="AJ647" s="411">
        <f t="shared" si="1912"/>
        <v>0</v>
      </c>
      <c r="AK647" s="411">
        <f t="shared" si="1912"/>
        <v>0</v>
      </c>
      <c r="AL647" s="411">
        <f t="shared" si="1912"/>
        <v>0</v>
      </c>
      <c r="AM647" s="306"/>
    </row>
    <row r="648" spans="1:39" outlineLevel="1">
      <c r="A648" s="532"/>
      <c r="B648" s="294"/>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2"/>
      <c r="Z648" s="425"/>
      <c r="AA648" s="425"/>
      <c r="AB648" s="425"/>
      <c r="AC648" s="425"/>
      <c r="AD648" s="425"/>
      <c r="AE648" s="425"/>
      <c r="AF648" s="425"/>
      <c r="AG648" s="425"/>
      <c r="AH648" s="425"/>
      <c r="AI648" s="425"/>
      <c r="AJ648" s="425"/>
      <c r="AK648" s="425"/>
      <c r="AL648" s="425"/>
      <c r="AM648" s="306"/>
    </row>
    <row r="649" spans="1:39" outlineLevel="1">
      <c r="A649" s="532">
        <v>18</v>
      </c>
      <c r="B649" s="428" t="s">
        <v>109</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13">Z649</f>
        <v>0</v>
      </c>
      <c r="AA650" s="411">
        <f t="shared" si="1913"/>
        <v>0</v>
      </c>
      <c r="AB650" s="411">
        <f t="shared" si="1913"/>
        <v>0</v>
      </c>
      <c r="AC650" s="411">
        <f t="shared" si="1913"/>
        <v>0</v>
      </c>
      <c r="AD650" s="411">
        <f t="shared" si="1913"/>
        <v>0</v>
      </c>
      <c r="AE650" s="411">
        <f t="shared" si="1913"/>
        <v>0</v>
      </c>
      <c r="AF650" s="411">
        <f t="shared" si="1913"/>
        <v>0</v>
      </c>
      <c r="AG650" s="411">
        <f t="shared" si="1913"/>
        <v>0</v>
      </c>
      <c r="AH650" s="411">
        <f t="shared" si="1913"/>
        <v>0</v>
      </c>
      <c r="AI650" s="411">
        <f t="shared" si="1913"/>
        <v>0</v>
      </c>
      <c r="AJ650" s="411">
        <f t="shared" si="1913"/>
        <v>0</v>
      </c>
      <c r="AK650" s="411">
        <f t="shared" si="1913"/>
        <v>0</v>
      </c>
      <c r="AL650" s="411">
        <f t="shared" si="1913"/>
        <v>0</v>
      </c>
      <c r="AM650" s="306"/>
    </row>
    <row r="651" spans="1:39"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23"/>
      <c r="Z651" s="424"/>
      <c r="AA651" s="424"/>
      <c r="AB651" s="424"/>
      <c r="AC651" s="424"/>
      <c r="AD651" s="424"/>
      <c r="AE651" s="424"/>
      <c r="AF651" s="424"/>
      <c r="AG651" s="424"/>
      <c r="AH651" s="424"/>
      <c r="AI651" s="424"/>
      <c r="AJ651" s="424"/>
      <c r="AK651" s="424"/>
      <c r="AL651" s="424"/>
      <c r="AM651" s="297"/>
    </row>
    <row r="652" spans="1:39" outlineLevel="1">
      <c r="A652" s="532">
        <v>19</v>
      </c>
      <c r="B652" s="428" t="s">
        <v>111</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914">Z652</f>
        <v>0</v>
      </c>
      <c r="AA653" s="411">
        <f t="shared" si="1914"/>
        <v>0</v>
      </c>
      <c r="AB653" s="411">
        <f t="shared" si="1914"/>
        <v>0</v>
      </c>
      <c r="AC653" s="411">
        <f t="shared" si="1914"/>
        <v>0</v>
      </c>
      <c r="AD653" s="411">
        <f t="shared" si="1914"/>
        <v>0</v>
      </c>
      <c r="AE653" s="411">
        <f t="shared" si="1914"/>
        <v>0</v>
      </c>
      <c r="AF653" s="411">
        <f t="shared" si="1914"/>
        <v>0</v>
      </c>
      <c r="AG653" s="411">
        <f t="shared" si="1914"/>
        <v>0</v>
      </c>
      <c r="AH653" s="411">
        <f t="shared" si="1914"/>
        <v>0</v>
      </c>
      <c r="AI653" s="411">
        <f t="shared" si="1914"/>
        <v>0</v>
      </c>
      <c r="AJ653" s="411">
        <f t="shared" si="1914"/>
        <v>0</v>
      </c>
      <c r="AK653" s="411">
        <f t="shared" si="1914"/>
        <v>0</v>
      </c>
      <c r="AL653" s="411">
        <f t="shared" si="1914"/>
        <v>0</v>
      </c>
      <c r="AM653" s="297"/>
    </row>
    <row r="654" spans="1:39" outlineLevel="1">
      <c r="A654" s="532"/>
      <c r="B654" s="322"/>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outlineLevel="1">
      <c r="A655" s="532">
        <v>20</v>
      </c>
      <c r="B655" s="428" t="s">
        <v>110</v>
      </c>
      <c r="C655" s="291" t="s">
        <v>25</v>
      </c>
      <c r="D655" s="295"/>
      <c r="E655" s="295"/>
      <c r="F655" s="295"/>
      <c r="G655" s="295"/>
      <c r="H655" s="295"/>
      <c r="I655" s="295"/>
      <c r="J655" s="295"/>
      <c r="K655" s="295"/>
      <c r="L655" s="295"/>
      <c r="M655" s="295"/>
      <c r="N655" s="295">
        <v>12</v>
      </c>
      <c r="O655" s="295"/>
      <c r="P655" s="295"/>
      <c r="Q655" s="295"/>
      <c r="R655" s="295"/>
      <c r="S655" s="295"/>
      <c r="T655" s="295"/>
      <c r="U655" s="295"/>
      <c r="V655" s="295"/>
      <c r="W655" s="295"/>
      <c r="X655" s="295"/>
      <c r="Y655" s="426"/>
      <c r="Z655" s="410"/>
      <c r="AA655" s="410"/>
      <c r="AB655" s="410"/>
      <c r="AC655" s="410"/>
      <c r="AD655" s="410"/>
      <c r="AE655" s="410"/>
      <c r="AF655" s="415"/>
      <c r="AG655" s="415"/>
      <c r="AH655" s="415"/>
      <c r="AI655" s="415"/>
      <c r="AJ655" s="415"/>
      <c r="AK655" s="415"/>
      <c r="AL655" s="415"/>
      <c r="AM655" s="296">
        <f>SUM(Y655:AL655)</f>
        <v>0</v>
      </c>
    </row>
    <row r="656" spans="1:39" outlineLevel="1">
      <c r="A656" s="532"/>
      <c r="B656" s="294" t="s">
        <v>310</v>
      </c>
      <c r="C656" s="291" t="s">
        <v>163</v>
      </c>
      <c r="D656" s="295"/>
      <c r="E656" s="295"/>
      <c r="F656" s="295"/>
      <c r="G656" s="295"/>
      <c r="H656" s="295"/>
      <c r="I656" s="295"/>
      <c r="J656" s="295"/>
      <c r="K656" s="295"/>
      <c r="L656" s="295"/>
      <c r="M656" s="295"/>
      <c r="N656" s="295">
        <f>N655</f>
        <v>12</v>
      </c>
      <c r="O656" s="295"/>
      <c r="P656" s="295"/>
      <c r="Q656" s="295"/>
      <c r="R656" s="295"/>
      <c r="S656" s="295"/>
      <c r="T656" s="295"/>
      <c r="U656" s="295"/>
      <c r="V656" s="295"/>
      <c r="W656" s="295"/>
      <c r="X656" s="295"/>
      <c r="Y656" s="411">
        <f>Y655</f>
        <v>0</v>
      </c>
      <c r="Z656" s="411">
        <f t="shared" ref="Z656:AL656" si="1915">Z655</f>
        <v>0</v>
      </c>
      <c r="AA656" s="411">
        <f t="shared" si="1915"/>
        <v>0</v>
      </c>
      <c r="AB656" s="411">
        <f t="shared" si="1915"/>
        <v>0</v>
      </c>
      <c r="AC656" s="411">
        <f t="shared" si="1915"/>
        <v>0</v>
      </c>
      <c r="AD656" s="411">
        <f t="shared" si="1915"/>
        <v>0</v>
      </c>
      <c r="AE656" s="411">
        <f t="shared" si="1915"/>
        <v>0</v>
      </c>
      <c r="AF656" s="411">
        <f t="shared" si="1915"/>
        <v>0</v>
      </c>
      <c r="AG656" s="411">
        <f t="shared" si="1915"/>
        <v>0</v>
      </c>
      <c r="AH656" s="411">
        <f t="shared" si="1915"/>
        <v>0</v>
      </c>
      <c r="AI656" s="411">
        <f t="shared" si="1915"/>
        <v>0</v>
      </c>
      <c r="AJ656" s="411">
        <f t="shared" si="1915"/>
        <v>0</v>
      </c>
      <c r="AK656" s="411">
        <f t="shared" si="1915"/>
        <v>0</v>
      </c>
      <c r="AL656" s="411">
        <f t="shared" si="1915"/>
        <v>0</v>
      </c>
      <c r="AM656" s="306"/>
    </row>
    <row r="657" spans="1:39" ht="15.75" outlineLevel="1">
      <c r="A657" s="532"/>
      <c r="B657" s="323"/>
      <c r="C657" s="300"/>
      <c r="D657" s="291"/>
      <c r="E657" s="291"/>
      <c r="F657" s="291"/>
      <c r="G657" s="291"/>
      <c r="H657" s="291"/>
      <c r="I657" s="291"/>
      <c r="J657" s="291"/>
      <c r="K657" s="291"/>
      <c r="L657" s="291"/>
      <c r="M657" s="291"/>
      <c r="N657" s="300"/>
      <c r="O657" s="291"/>
      <c r="P657" s="291"/>
      <c r="Q657" s="291"/>
      <c r="R657" s="291"/>
      <c r="S657" s="291"/>
      <c r="T657" s="291"/>
      <c r="U657" s="291"/>
      <c r="V657" s="291"/>
      <c r="W657" s="291"/>
      <c r="X657" s="291"/>
      <c r="Y657" s="412"/>
      <c r="Z657" s="412"/>
      <c r="AA657" s="412"/>
      <c r="AB657" s="412"/>
      <c r="AC657" s="412"/>
      <c r="AD657" s="412"/>
      <c r="AE657" s="412"/>
      <c r="AF657" s="412"/>
      <c r="AG657" s="412"/>
      <c r="AH657" s="412"/>
      <c r="AI657" s="412"/>
      <c r="AJ657" s="412"/>
      <c r="AK657" s="412"/>
      <c r="AL657" s="412"/>
      <c r="AM657" s="306"/>
    </row>
    <row r="658" spans="1:39" ht="15.75" outlineLevel="1">
      <c r="A658" s="532"/>
      <c r="B658" s="518" t="s">
        <v>503</v>
      </c>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t="15.75" outlineLevel="1">
      <c r="A659" s="532"/>
      <c r="B659" s="504" t="s">
        <v>499</v>
      </c>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21</v>
      </c>
      <c r="B660" s="428" t="s">
        <v>927</v>
      </c>
      <c r="C660" s="291" t="s">
        <v>954</v>
      </c>
      <c r="D660" s="295">
        <v>1619122.9706166412</v>
      </c>
      <c r="E660" s="295"/>
      <c r="F660" s="295"/>
      <c r="G660" s="295"/>
      <c r="H660" s="295"/>
      <c r="I660" s="295"/>
      <c r="J660" s="295"/>
      <c r="K660" s="295"/>
      <c r="L660" s="295"/>
      <c r="M660" s="295"/>
      <c r="N660" s="291"/>
      <c r="O660" s="295"/>
      <c r="P660" s="295"/>
      <c r="Q660" s="295"/>
      <c r="R660" s="295"/>
      <c r="S660" s="295"/>
      <c r="T660" s="295"/>
      <c r="U660" s="295"/>
      <c r="V660" s="295"/>
      <c r="W660" s="295"/>
      <c r="X660" s="295"/>
      <c r="Y660" s="104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955</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16">Z660</f>
        <v>0</v>
      </c>
      <c r="AA661" s="411">
        <f t="shared" ref="AA661" si="1917">AA660</f>
        <v>0</v>
      </c>
      <c r="AB661" s="411">
        <f t="shared" ref="AB661" si="1918">AB660</f>
        <v>0</v>
      </c>
      <c r="AC661" s="411">
        <f t="shared" ref="AC661" si="1919">AC660</f>
        <v>0</v>
      </c>
      <c r="AD661" s="411">
        <f t="shared" ref="AD661" si="1920">AD660</f>
        <v>0</v>
      </c>
      <c r="AE661" s="411">
        <f t="shared" ref="AE661" si="1921">AE660</f>
        <v>0</v>
      </c>
      <c r="AF661" s="411">
        <f t="shared" ref="AF661" si="1922">AF660</f>
        <v>0</v>
      </c>
      <c r="AG661" s="411">
        <f t="shared" ref="AG661" si="1923">AG660</f>
        <v>0</v>
      </c>
      <c r="AH661" s="411">
        <f t="shared" ref="AH661" si="1924">AH660</f>
        <v>0</v>
      </c>
      <c r="AI661" s="411">
        <f t="shared" ref="AI661" si="1925">AI660</f>
        <v>0</v>
      </c>
      <c r="AJ661" s="411">
        <f t="shared" ref="AJ661" si="1926">AJ660</f>
        <v>0</v>
      </c>
      <c r="AK661" s="411">
        <f t="shared" ref="AK661" si="1927">AK660</f>
        <v>0</v>
      </c>
      <c r="AL661" s="411">
        <f t="shared" ref="AL661" si="1928">AL660</f>
        <v>0</v>
      </c>
      <c r="AM661" s="306"/>
    </row>
    <row r="662" spans="1:39"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22</v>
      </c>
      <c r="B663" s="428" t="s">
        <v>114</v>
      </c>
      <c r="C663" s="291" t="s">
        <v>954</v>
      </c>
      <c r="D663" s="295">
        <v>559078.76270850073</v>
      </c>
      <c r="E663" s="295"/>
      <c r="F663" s="295"/>
      <c r="G663" s="295"/>
      <c r="H663" s="295"/>
      <c r="I663" s="295"/>
      <c r="J663" s="295"/>
      <c r="K663" s="295"/>
      <c r="L663" s="295"/>
      <c r="M663" s="295"/>
      <c r="N663" s="291"/>
      <c r="O663" s="295"/>
      <c r="P663" s="295"/>
      <c r="Q663" s="295"/>
      <c r="R663" s="295"/>
      <c r="S663" s="295"/>
      <c r="T663" s="295"/>
      <c r="U663" s="295"/>
      <c r="V663" s="295"/>
      <c r="W663" s="295"/>
      <c r="X663" s="295"/>
      <c r="Y663" s="1040">
        <v>0.98000000000000009</v>
      </c>
      <c r="Z663" s="1040">
        <v>0.02</v>
      </c>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955</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0.98000000000000009</v>
      </c>
      <c r="Z664" s="411">
        <f t="shared" ref="Z664" si="1929">Z663</f>
        <v>0.02</v>
      </c>
      <c r="AA664" s="411">
        <f t="shared" ref="AA664" si="1930">AA663</f>
        <v>0</v>
      </c>
      <c r="AB664" s="411">
        <f t="shared" ref="AB664" si="1931">AB663</f>
        <v>0</v>
      </c>
      <c r="AC664" s="411">
        <f t="shared" ref="AC664" si="1932">AC663</f>
        <v>0</v>
      </c>
      <c r="AD664" s="411">
        <f t="shared" ref="AD664" si="1933">AD663</f>
        <v>0</v>
      </c>
      <c r="AE664" s="411">
        <f t="shared" ref="AE664" si="1934">AE663</f>
        <v>0</v>
      </c>
      <c r="AF664" s="411">
        <f t="shared" ref="AF664" si="1935">AF663</f>
        <v>0</v>
      </c>
      <c r="AG664" s="411">
        <f t="shared" ref="AG664" si="1936">AG663</f>
        <v>0</v>
      </c>
      <c r="AH664" s="411">
        <f t="shared" ref="AH664" si="1937">AH663</f>
        <v>0</v>
      </c>
      <c r="AI664" s="411">
        <f t="shared" ref="AI664" si="1938">AI663</f>
        <v>0</v>
      </c>
      <c r="AJ664" s="411">
        <f t="shared" ref="AJ664" si="1939">AJ663</f>
        <v>0</v>
      </c>
      <c r="AK664" s="411">
        <f t="shared" ref="AK664" si="1940">AK663</f>
        <v>0</v>
      </c>
      <c r="AL664" s="411">
        <f t="shared" ref="AL664" si="1941">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outlineLevel="1">
      <c r="A666" s="532">
        <v>23</v>
      </c>
      <c r="B666" s="428" t="s">
        <v>115</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42">Z666</f>
        <v>0</v>
      </c>
      <c r="AA667" s="411">
        <f t="shared" ref="AA667" si="1943">AA666</f>
        <v>0</v>
      </c>
      <c r="AB667" s="411">
        <f t="shared" ref="AB667" si="1944">AB666</f>
        <v>0</v>
      </c>
      <c r="AC667" s="411">
        <f t="shared" ref="AC667" si="1945">AC666</f>
        <v>0</v>
      </c>
      <c r="AD667" s="411">
        <f t="shared" ref="AD667" si="1946">AD666</f>
        <v>0</v>
      </c>
      <c r="AE667" s="411">
        <f t="shared" ref="AE667" si="1947">AE666</f>
        <v>0</v>
      </c>
      <c r="AF667" s="411">
        <f t="shared" ref="AF667" si="1948">AF666</f>
        <v>0</v>
      </c>
      <c r="AG667" s="411">
        <f t="shared" ref="AG667" si="1949">AG666</f>
        <v>0</v>
      </c>
      <c r="AH667" s="411">
        <f t="shared" ref="AH667" si="1950">AH666</f>
        <v>0</v>
      </c>
      <c r="AI667" s="411">
        <f t="shared" ref="AI667" si="1951">AI666</f>
        <v>0</v>
      </c>
      <c r="AJ667" s="411">
        <f t="shared" ref="AJ667" si="1952">AJ666</f>
        <v>0</v>
      </c>
      <c r="AK667" s="411">
        <f t="shared" ref="AK667" si="1953">AK666</f>
        <v>0</v>
      </c>
      <c r="AL667" s="411">
        <f t="shared" ref="AL667" si="1954">AL666</f>
        <v>0</v>
      </c>
      <c r="AM667" s="306"/>
    </row>
    <row r="668" spans="1:39" outlineLevel="1">
      <c r="A668" s="532"/>
      <c r="B668" s="430"/>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30" outlineLevel="1">
      <c r="A669" s="532">
        <v>24</v>
      </c>
      <c r="B669" s="428" t="s">
        <v>948</v>
      </c>
      <c r="C669" s="291" t="s">
        <v>954</v>
      </c>
      <c r="D669" s="295">
        <v>155649.90000000116</v>
      </c>
      <c r="E669" s="295"/>
      <c r="F669" s="295"/>
      <c r="G669" s="295"/>
      <c r="H669" s="295"/>
      <c r="I669" s="295"/>
      <c r="J669" s="295"/>
      <c r="K669" s="295"/>
      <c r="L669" s="295"/>
      <c r="M669" s="295"/>
      <c r="N669" s="291"/>
      <c r="O669" s="295"/>
      <c r="P669" s="295"/>
      <c r="Q669" s="295"/>
      <c r="R669" s="295"/>
      <c r="S669" s="295"/>
      <c r="T669" s="295"/>
      <c r="U669" s="295"/>
      <c r="V669" s="295"/>
      <c r="W669" s="295"/>
      <c r="X669" s="295"/>
      <c r="Y669" s="1040">
        <v>1</v>
      </c>
      <c r="Z669" s="410"/>
      <c r="AA669" s="410"/>
      <c r="AB669" s="410"/>
      <c r="AC669" s="410"/>
      <c r="AD669" s="410"/>
      <c r="AE669" s="410"/>
      <c r="AF669" s="410"/>
      <c r="AG669" s="410"/>
      <c r="AH669" s="410"/>
      <c r="AI669" s="410"/>
      <c r="AJ669" s="410"/>
      <c r="AK669" s="410"/>
      <c r="AL669" s="410"/>
      <c r="AM669" s="296">
        <f>SUM(Y669:AL669)</f>
        <v>1</v>
      </c>
    </row>
    <row r="670" spans="1:39" outlineLevel="1">
      <c r="A670" s="532"/>
      <c r="B670" s="294" t="s">
        <v>310</v>
      </c>
      <c r="C670" s="291" t="s">
        <v>955</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1">
        <f>Y669</f>
        <v>1</v>
      </c>
      <c r="Z670" s="411">
        <f t="shared" ref="Z670" si="1955">Z669</f>
        <v>0</v>
      </c>
      <c r="AA670" s="411">
        <f t="shared" ref="AA670" si="1956">AA669</f>
        <v>0</v>
      </c>
      <c r="AB670" s="411">
        <f t="shared" ref="AB670" si="1957">AB669</f>
        <v>0</v>
      </c>
      <c r="AC670" s="411">
        <f t="shared" ref="AC670" si="1958">AC669</f>
        <v>0</v>
      </c>
      <c r="AD670" s="411">
        <f t="shared" ref="AD670" si="1959">AD669</f>
        <v>0</v>
      </c>
      <c r="AE670" s="411">
        <f t="shared" ref="AE670" si="1960">AE669</f>
        <v>0</v>
      </c>
      <c r="AF670" s="411">
        <f t="shared" ref="AF670" si="1961">AF669</f>
        <v>0</v>
      </c>
      <c r="AG670" s="411">
        <f t="shared" ref="AG670" si="1962">AG669</f>
        <v>0</v>
      </c>
      <c r="AH670" s="411">
        <f t="shared" ref="AH670" si="1963">AH669</f>
        <v>0</v>
      </c>
      <c r="AI670" s="411">
        <f t="shared" ref="AI670" si="1964">AI669</f>
        <v>0</v>
      </c>
      <c r="AJ670" s="411">
        <f t="shared" ref="AJ670" si="1965">AJ669</f>
        <v>0</v>
      </c>
      <c r="AK670" s="411">
        <f t="shared" ref="AK670" si="1966">AK669</f>
        <v>0</v>
      </c>
      <c r="AL670" s="411">
        <f t="shared" ref="AL670" si="1967">AL669</f>
        <v>0</v>
      </c>
      <c r="AM670" s="306"/>
    </row>
    <row r="671" spans="1:39" outlineLevel="1">
      <c r="A671" s="532"/>
      <c r="B671" s="294"/>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ht="15.75" outlineLevel="1">
      <c r="A672" s="532"/>
      <c r="B672" s="288" t="s">
        <v>500</v>
      </c>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outlineLevel="1">
      <c r="A673" s="532">
        <v>25</v>
      </c>
      <c r="B673" s="428" t="s">
        <v>117</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68">Z673</f>
        <v>0</v>
      </c>
      <c r="AA674" s="411">
        <f t="shared" ref="AA674" si="1969">AA673</f>
        <v>0</v>
      </c>
      <c r="AB674" s="411">
        <f t="shared" ref="AB674" si="1970">AB673</f>
        <v>0</v>
      </c>
      <c r="AC674" s="411">
        <f t="shared" ref="AC674" si="1971">AC673</f>
        <v>0</v>
      </c>
      <c r="AD674" s="411">
        <f t="shared" ref="AD674" si="1972">AD673</f>
        <v>0</v>
      </c>
      <c r="AE674" s="411">
        <f t="shared" ref="AE674" si="1973">AE673</f>
        <v>0</v>
      </c>
      <c r="AF674" s="411">
        <f t="shared" ref="AF674" si="1974">AF673</f>
        <v>0</v>
      </c>
      <c r="AG674" s="411">
        <f t="shared" ref="AG674" si="1975">AG673</f>
        <v>0</v>
      </c>
      <c r="AH674" s="411">
        <f t="shared" ref="AH674" si="1976">AH673</f>
        <v>0</v>
      </c>
      <c r="AI674" s="411">
        <f t="shared" ref="AI674" si="1977">AI673</f>
        <v>0</v>
      </c>
      <c r="AJ674" s="411">
        <f t="shared" ref="AJ674" si="1978">AJ673</f>
        <v>0</v>
      </c>
      <c r="AK674" s="411">
        <f t="shared" ref="AK674" si="1979">AK673</f>
        <v>0</v>
      </c>
      <c r="AL674" s="411">
        <f t="shared" ref="AL674" si="1980">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outlineLevel="1">
      <c r="A676" s="532">
        <v>26</v>
      </c>
      <c r="B676" s="428" t="s">
        <v>118</v>
      </c>
      <c r="C676" s="291" t="s">
        <v>954</v>
      </c>
      <c r="D676" s="295">
        <v>16620623.98159511</v>
      </c>
      <c r="E676" s="295"/>
      <c r="F676" s="295"/>
      <c r="G676" s="295"/>
      <c r="H676" s="295"/>
      <c r="I676" s="295"/>
      <c r="J676" s="295"/>
      <c r="K676" s="295"/>
      <c r="L676" s="295"/>
      <c r="M676" s="295"/>
      <c r="N676" s="295">
        <v>12</v>
      </c>
      <c r="O676" s="295">
        <v>2236.41</v>
      </c>
      <c r="P676" s="295"/>
      <c r="Q676" s="295"/>
      <c r="R676" s="295"/>
      <c r="S676" s="295"/>
      <c r="T676" s="295"/>
      <c r="U676" s="295"/>
      <c r="V676" s="295"/>
      <c r="W676" s="295"/>
      <c r="X676" s="295"/>
      <c r="Y676" s="426"/>
      <c r="Z676" s="1041">
        <v>3.0303030303030304E-2</v>
      </c>
      <c r="AA676" s="1041">
        <v>0.36363636363636365</v>
      </c>
      <c r="AB676" s="1041">
        <v>0.39393939393939398</v>
      </c>
      <c r="AC676" s="1041">
        <v>0.21212121212121213</v>
      </c>
      <c r="AD676" s="1040"/>
      <c r="AE676" s="1040"/>
      <c r="AF676" s="415">
        <v>0</v>
      </c>
      <c r="AG676" s="415"/>
      <c r="AH676" s="415"/>
      <c r="AI676" s="415"/>
      <c r="AJ676" s="415"/>
      <c r="AK676" s="415"/>
      <c r="AL676" s="415"/>
      <c r="AM676" s="296">
        <f>SUM(Y676:AL676)</f>
        <v>1</v>
      </c>
    </row>
    <row r="677" spans="1:39" outlineLevel="1">
      <c r="A677" s="532"/>
      <c r="B677" s="294" t="s">
        <v>310</v>
      </c>
      <c r="C677" s="291" t="s">
        <v>955</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1">Z676</f>
        <v>3.0303030303030304E-2</v>
      </c>
      <c r="AA677" s="411">
        <f t="shared" ref="AA677" si="1982">AA676</f>
        <v>0.36363636363636365</v>
      </c>
      <c r="AB677" s="411">
        <f t="shared" ref="AB677" si="1983">AB676</f>
        <v>0.39393939393939398</v>
      </c>
      <c r="AC677" s="411">
        <f t="shared" ref="AC677" si="1984">AC676</f>
        <v>0.21212121212121213</v>
      </c>
      <c r="AD677" s="411">
        <f t="shared" ref="AD677" si="1985">AD676</f>
        <v>0</v>
      </c>
      <c r="AE677" s="411">
        <f t="shared" ref="AE677" si="1986">AE676</f>
        <v>0</v>
      </c>
      <c r="AF677" s="411">
        <f t="shared" ref="AF677" si="1987">AF676</f>
        <v>0</v>
      </c>
      <c r="AG677" s="411">
        <f t="shared" ref="AG677" si="1988">AG676</f>
        <v>0</v>
      </c>
      <c r="AH677" s="411">
        <f t="shared" ref="AH677" si="1989">AH676</f>
        <v>0</v>
      </c>
      <c r="AI677" s="411">
        <f t="shared" ref="AI677" si="1990">AI676</f>
        <v>0</v>
      </c>
      <c r="AJ677" s="411">
        <f t="shared" ref="AJ677" si="1991">AJ676</f>
        <v>0</v>
      </c>
      <c r="AK677" s="411">
        <f t="shared" ref="AK677" si="1992">AK676</f>
        <v>0</v>
      </c>
      <c r="AL677" s="411">
        <f t="shared" ref="AL677" si="1993">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27</v>
      </c>
      <c r="B679" s="428" t="s">
        <v>119</v>
      </c>
      <c r="C679" s="291" t="s">
        <v>954</v>
      </c>
      <c r="D679" s="295">
        <v>401670.70146982645</v>
      </c>
      <c r="E679" s="295"/>
      <c r="F679" s="295"/>
      <c r="G679" s="295"/>
      <c r="H679" s="295"/>
      <c r="I679" s="295"/>
      <c r="J679" s="295"/>
      <c r="K679" s="295"/>
      <c r="L679" s="295"/>
      <c r="M679" s="295"/>
      <c r="N679" s="295">
        <v>12</v>
      </c>
      <c r="O679" s="295">
        <v>159.74352575999998</v>
      </c>
      <c r="P679" s="295"/>
      <c r="Q679" s="295"/>
      <c r="R679" s="295"/>
      <c r="S679" s="295"/>
      <c r="T679" s="295"/>
      <c r="U679" s="295"/>
      <c r="V679" s="295"/>
      <c r="W679" s="295"/>
      <c r="X679" s="295"/>
      <c r="Y679" s="426"/>
      <c r="Z679" s="1041">
        <v>0.95961753636456104</v>
      </c>
      <c r="AA679" s="1041">
        <v>4.0382463635438924E-2</v>
      </c>
      <c r="AB679" s="410"/>
      <c r="AC679" s="410"/>
      <c r="AD679" s="410"/>
      <c r="AE679" s="410"/>
      <c r="AF679" s="415"/>
      <c r="AG679" s="415"/>
      <c r="AH679" s="415"/>
      <c r="AI679" s="415"/>
      <c r="AJ679" s="415"/>
      <c r="AK679" s="415"/>
      <c r="AL679" s="415"/>
      <c r="AM679" s="296">
        <f>SUM(Y679:AL679)</f>
        <v>1</v>
      </c>
    </row>
    <row r="680" spans="1:39" outlineLevel="1">
      <c r="A680" s="532"/>
      <c r="B680" s="294" t="s">
        <v>310</v>
      </c>
      <c r="C680" s="291" t="s">
        <v>955</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94">Z679</f>
        <v>0.95961753636456104</v>
      </c>
      <c r="AA680" s="411">
        <f t="shared" ref="AA680" si="1995">AA679</f>
        <v>4.0382463635438924E-2</v>
      </c>
      <c r="AB680" s="411">
        <f t="shared" ref="AB680" si="1996">AB679</f>
        <v>0</v>
      </c>
      <c r="AC680" s="411">
        <f t="shared" ref="AC680" si="1997">AC679</f>
        <v>0</v>
      </c>
      <c r="AD680" s="411">
        <f t="shared" ref="AD680" si="1998">AD679</f>
        <v>0</v>
      </c>
      <c r="AE680" s="411">
        <f t="shared" ref="AE680" si="1999">AE679</f>
        <v>0</v>
      </c>
      <c r="AF680" s="411">
        <f t="shared" ref="AF680" si="2000">AF679</f>
        <v>0</v>
      </c>
      <c r="AG680" s="411">
        <f t="shared" ref="AG680" si="2001">AG679</f>
        <v>0</v>
      </c>
      <c r="AH680" s="411">
        <f t="shared" ref="AH680" si="2002">AH679</f>
        <v>0</v>
      </c>
      <c r="AI680" s="411">
        <f t="shared" ref="AI680" si="2003">AI679</f>
        <v>0</v>
      </c>
      <c r="AJ680" s="411">
        <f t="shared" ref="AJ680" si="2004">AJ679</f>
        <v>0</v>
      </c>
      <c r="AK680" s="411">
        <f t="shared" ref="AK680" si="2005">AK679</f>
        <v>0</v>
      </c>
      <c r="AL680" s="411">
        <f t="shared" ref="AL680" si="2006">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28</v>
      </c>
      <c r="B682" s="428" t="s">
        <v>120</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07">Z682</f>
        <v>0</v>
      </c>
      <c r="AA683" s="411">
        <f t="shared" ref="AA683" si="2008">AA682</f>
        <v>0</v>
      </c>
      <c r="AB683" s="411">
        <f t="shared" ref="AB683" si="2009">AB682</f>
        <v>0</v>
      </c>
      <c r="AC683" s="411">
        <f t="shared" ref="AC683" si="2010">AC682</f>
        <v>0</v>
      </c>
      <c r="AD683" s="411">
        <f t="shared" ref="AD683" si="2011">AD682</f>
        <v>0</v>
      </c>
      <c r="AE683" s="411">
        <f t="shared" ref="AE683" si="2012">AE682</f>
        <v>0</v>
      </c>
      <c r="AF683" s="411">
        <f t="shared" ref="AF683" si="2013">AF682</f>
        <v>0</v>
      </c>
      <c r="AG683" s="411">
        <f t="shared" ref="AG683" si="2014">AG682</f>
        <v>0</v>
      </c>
      <c r="AH683" s="411">
        <f t="shared" ref="AH683" si="2015">AH682</f>
        <v>0</v>
      </c>
      <c r="AI683" s="411">
        <f t="shared" ref="AI683" si="2016">AI682</f>
        <v>0</v>
      </c>
      <c r="AJ683" s="411">
        <f t="shared" ref="AJ683" si="2017">AJ682</f>
        <v>0</v>
      </c>
      <c r="AK683" s="411">
        <f t="shared" ref="AK683" si="2018">AK682</f>
        <v>0</v>
      </c>
      <c r="AL683" s="411">
        <f t="shared" ref="AL683" si="2019">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29</v>
      </c>
      <c r="B685" s="428" t="s">
        <v>121</v>
      </c>
      <c r="C685" s="291" t="s">
        <v>25</v>
      </c>
      <c r="D685" s="295"/>
      <c r="E685" s="295"/>
      <c r="F685" s="295"/>
      <c r="G685" s="295"/>
      <c r="H685" s="295"/>
      <c r="I685" s="295"/>
      <c r="J685" s="295"/>
      <c r="K685" s="295"/>
      <c r="L685" s="295"/>
      <c r="M685" s="295"/>
      <c r="N685" s="295">
        <v>3</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3</v>
      </c>
      <c r="O686" s="295"/>
      <c r="P686" s="295"/>
      <c r="Q686" s="295"/>
      <c r="R686" s="295"/>
      <c r="S686" s="295"/>
      <c r="T686" s="295"/>
      <c r="U686" s="295"/>
      <c r="V686" s="295"/>
      <c r="W686" s="295"/>
      <c r="X686" s="295"/>
      <c r="Y686" s="411">
        <f>Y685</f>
        <v>0</v>
      </c>
      <c r="Z686" s="411">
        <f t="shared" ref="Z686" si="2020">Z685</f>
        <v>0</v>
      </c>
      <c r="AA686" s="411">
        <f t="shared" ref="AA686" si="2021">AA685</f>
        <v>0</v>
      </c>
      <c r="AB686" s="411">
        <f t="shared" ref="AB686" si="2022">AB685</f>
        <v>0</v>
      </c>
      <c r="AC686" s="411">
        <f t="shared" ref="AC686" si="2023">AC685</f>
        <v>0</v>
      </c>
      <c r="AD686" s="411">
        <f t="shared" ref="AD686" si="2024">AD685</f>
        <v>0</v>
      </c>
      <c r="AE686" s="411">
        <f t="shared" ref="AE686" si="2025">AE685</f>
        <v>0</v>
      </c>
      <c r="AF686" s="411">
        <f t="shared" ref="AF686" si="2026">AF685</f>
        <v>0</v>
      </c>
      <c r="AG686" s="411">
        <f t="shared" ref="AG686" si="2027">AG685</f>
        <v>0</v>
      </c>
      <c r="AH686" s="411">
        <f t="shared" ref="AH686" si="2028">AH685</f>
        <v>0</v>
      </c>
      <c r="AI686" s="411">
        <f t="shared" ref="AI686" si="2029">AI685</f>
        <v>0</v>
      </c>
      <c r="AJ686" s="411">
        <f t="shared" ref="AJ686" si="2030">AJ685</f>
        <v>0</v>
      </c>
      <c r="AK686" s="411">
        <f t="shared" ref="AK686" si="2031">AK685</f>
        <v>0</v>
      </c>
      <c r="AL686" s="411">
        <f t="shared" ref="AL686" si="2032">AL685</f>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30</v>
      </c>
      <c r="B688" s="428" t="s">
        <v>122</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33">Z688</f>
        <v>0</v>
      </c>
      <c r="AA689" s="411">
        <f t="shared" ref="AA689" si="2034">AA688</f>
        <v>0</v>
      </c>
      <c r="AB689" s="411">
        <f t="shared" ref="AB689" si="2035">AB688</f>
        <v>0</v>
      </c>
      <c r="AC689" s="411">
        <f t="shared" ref="AC689" si="2036">AC688</f>
        <v>0</v>
      </c>
      <c r="AD689" s="411">
        <f t="shared" ref="AD689" si="2037">AD688</f>
        <v>0</v>
      </c>
      <c r="AE689" s="411">
        <f t="shared" ref="AE689" si="2038">AE688</f>
        <v>0</v>
      </c>
      <c r="AF689" s="411">
        <f t="shared" ref="AF689" si="2039">AF688</f>
        <v>0</v>
      </c>
      <c r="AG689" s="411">
        <f t="shared" ref="AG689" si="2040">AG688</f>
        <v>0</v>
      </c>
      <c r="AH689" s="411">
        <f t="shared" ref="AH689" si="2041">AH688</f>
        <v>0</v>
      </c>
      <c r="AI689" s="411">
        <f t="shared" ref="AI689" si="2042">AI688</f>
        <v>0</v>
      </c>
      <c r="AJ689" s="411">
        <f t="shared" ref="AJ689" si="2043">AJ688</f>
        <v>0</v>
      </c>
      <c r="AK689" s="411">
        <f t="shared" ref="AK689" si="2044">AK688</f>
        <v>0</v>
      </c>
      <c r="AL689" s="411">
        <f t="shared" ref="AL689" si="2045">AL688</f>
        <v>0</v>
      </c>
      <c r="AM689" s="306"/>
    </row>
    <row r="690" spans="1:39" outlineLevel="1">
      <c r="A690" s="532"/>
      <c r="B690" s="294"/>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2">
        <v>31</v>
      </c>
      <c r="B691" s="428" t="s">
        <v>123</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outlineLevel="1">
      <c r="A692" s="532"/>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46">Z691</f>
        <v>0</v>
      </c>
      <c r="AA692" s="411">
        <f t="shared" ref="AA692" si="2047">AA691</f>
        <v>0</v>
      </c>
      <c r="AB692" s="411">
        <f t="shared" ref="AB692" si="2048">AB691</f>
        <v>0</v>
      </c>
      <c r="AC692" s="411">
        <f t="shared" ref="AC692" si="2049">AC691</f>
        <v>0</v>
      </c>
      <c r="AD692" s="411">
        <f t="shared" ref="AD692" si="2050">AD691</f>
        <v>0</v>
      </c>
      <c r="AE692" s="411">
        <f t="shared" ref="AE692" si="2051">AE691</f>
        <v>0</v>
      </c>
      <c r="AF692" s="411">
        <f t="shared" ref="AF692" si="2052">AF691</f>
        <v>0</v>
      </c>
      <c r="AG692" s="411">
        <f t="shared" ref="AG692" si="2053">AG691</f>
        <v>0</v>
      </c>
      <c r="AH692" s="411">
        <f t="shared" ref="AH692" si="2054">AH691</f>
        <v>0</v>
      </c>
      <c r="AI692" s="411">
        <f t="shared" ref="AI692" si="2055">AI691</f>
        <v>0</v>
      </c>
      <c r="AJ692" s="411">
        <f t="shared" ref="AJ692" si="2056">AJ691</f>
        <v>0</v>
      </c>
      <c r="AK692" s="411">
        <f t="shared" ref="AK692" si="2057">AK691</f>
        <v>0</v>
      </c>
      <c r="AL692" s="411">
        <f t="shared" ref="AL692" si="2058">AL691</f>
        <v>0</v>
      </c>
      <c r="AM692" s="306"/>
    </row>
    <row r="693" spans="1:39"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30" outlineLevel="1">
      <c r="A694" s="532">
        <v>32</v>
      </c>
      <c r="B694" s="428" t="s">
        <v>124</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outlineLevel="1">
      <c r="A695" s="532"/>
      <c r="B695" s="294" t="s">
        <v>310</v>
      </c>
      <c r="C695" s="291"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411">
        <f>Y694</f>
        <v>0</v>
      </c>
      <c r="Z695" s="411">
        <f t="shared" ref="Z695" si="2059">Z694</f>
        <v>0</v>
      </c>
      <c r="AA695" s="411">
        <f t="shared" ref="AA695" si="2060">AA694</f>
        <v>0</v>
      </c>
      <c r="AB695" s="411">
        <f t="shared" ref="AB695" si="2061">AB694</f>
        <v>0</v>
      </c>
      <c r="AC695" s="411">
        <f t="shared" ref="AC695" si="2062">AC694</f>
        <v>0</v>
      </c>
      <c r="AD695" s="411">
        <f t="shared" ref="AD695" si="2063">AD694</f>
        <v>0</v>
      </c>
      <c r="AE695" s="411">
        <f t="shared" ref="AE695" si="2064">AE694</f>
        <v>0</v>
      </c>
      <c r="AF695" s="411">
        <f t="shared" ref="AF695" si="2065">AF694</f>
        <v>0</v>
      </c>
      <c r="AG695" s="411">
        <f t="shared" ref="AG695" si="2066">AG694</f>
        <v>0</v>
      </c>
      <c r="AH695" s="411">
        <f t="shared" ref="AH695" si="2067">AH694</f>
        <v>0</v>
      </c>
      <c r="AI695" s="411">
        <f t="shared" ref="AI695" si="2068">AI694</f>
        <v>0</v>
      </c>
      <c r="AJ695" s="411">
        <f t="shared" ref="AJ695" si="2069">AJ694</f>
        <v>0</v>
      </c>
      <c r="AK695" s="411">
        <f t="shared" ref="AK695" si="2070">AK694</f>
        <v>0</v>
      </c>
      <c r="AL695" s="411">
        <f t="shared" ref="AL695" si="2071">AL694</f>
        <v>0</v>
      </c>
      <c r="AM695" s="306"/>
    </row>
    <row r="696" spans="1:39" outlineLevel="1">
      <c r="A696" s="532"/>
      <c r="B696" s="428"/>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15.75" outlineLevel="1">
      <c r="A697" s="532"/>
      <c r="B697" s="288" t="s">
        <v>501</v>
      </c>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33</v>
      </c>
      <c r="B698" s="428" t="s">
        <v>125</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72">Z698</f>
        <v>0</v>
      </c>
      <c r="AA699" s="411">
        <f t="shared" ref="AA699" si="2073">AA698</f>
        <v>0</v>
      </c>
      <c r="AB699" s="411">
        <f t="shared" ref="AB699" si="2074">AB698</f>
        <v>0</v>
      </c>
      <c r="AC699" s="411">
        <f t="shared" ref="AC699" si="2075">AC698</f>
        <v>0</v>
      </c>
      <c r="AD699" s="411">
        <f t="shared" ref="AD699" si="2076">AD698</f>
        <v>0</v>
      </c>
      <c r="AE699" s="411">
        <f t="shared" ref="AE699" si="2077">AE698</f>
        <v>0</v>
      </c>
      <c r="AF699" s="411">
        <f t="shared" ref="AF699" si="2078">AF698</f>
        <v>0</v>
      </c>
      <c r="AG699" s="411">
        <f t="shared" ref="AG699" si="2079">AG698</f>
        <v>0</v>
      </c>
      <c r="AH699" s="411">
        <f t="shared" ref="AH699" si="2080">AH698</f>
        <v>0</v>
      </c>
      <c r="AI699" s="411">
        <f t="shared" ref="AI699" si="2081">AI698</f>
        <v>0</v>
      </c>
      <c r="AJ699" s="411">
        <f t="shared" ref="AJ699" si="2082">AJ698</f>
        <v>0</v>
      </c>
      <c r="AK699" s="411">
        <f t="shared" ref="AK699" si="2083">AK698</f>
        <v>0</v>
      </c>
      <c r="AL699" s="411">
        <f t="shared" ref="AL699" si="2084">AL698</f>
        <v>0</v>
      </c>
      <c r="AM699" s="306"/>
    </row>
    <row r="700" spans="1:39"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outlineLevel="1">
      <c r="A701" s="532">
        <v>34</v>
      </c>
      <c r="B701" s="428" t="s">
        <v>126</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2"/>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85">Z701</f>
        <v>0</v>
      </c>
      <c r="AA702" s="411">
        <f t="shared" ref="AA702" si="2086">AA701</f>
        <v>0</v>
      </c>
      <c r="AB702" s="411">
        <f t="shared" ref="AB702" si="2087">AB701</f>
        <v>0</v>
      </c>
      <c r="AC702" s="411">
        <f t="shared" ref="AC702" si="2088">AC701</f>
        <v>0</v>
      </c>
      <c r="AD702" s="411">
        <f t="shared" ref="AD702" si="2089">AD701</f>
        <v>0</v>
      </c>
      <c r="AE702" s="411">
        <f t="shared" ref="AE702" si="2090">AE701</f>
        <v>0</v>
      </c>
      <c r="AF702" s="411">
        <f t="shared" ref="AF702" si="2091">AF701</f>
        <v>0</v>
      </c>
      <c r="AG702" s="411">
        <f t="shared" ref="AG702" si="2092">AG701</f>
        <v>0</v>
      </c>
      <c r="AH702" s="411">
        <f t="shared" ref="AH702" si="2093">AH701</f>
        <v>0</v>
      </c>
      <c r="AI702" s="411">
        <f t="shared" ref="AI702" si="2094">AI701</f>
        <v>0</v>
      </c>
      <c r="AJ702" s="411">
        <f t="shared" ref="AJ702" si="2095">AJ701</f>
        <v>0</v>
      </c>
      <c r="AK702" s="411">
        <f t="shared" ref="AK702" si="2096">AK701</f>
        <v>0</v>
      </c>
      <c r="AL702" s="411">
        <f t="shared" ref="AL702" si="2097">AL701</f>
        <v>0</v>
      </c>
      <c r="AM702" s="306"/>
    </row>
    <row r="703" spans="1:39" outlineLevel="1">
      <c r="A703" s="532"/>
      <c r="B703" s="428"/>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outlineLevel="1">
      <c r="A704" s="532">
        <v>35</v>
      </c>
      <c r="B704" s="428" t="s">
        <v>127</v>
      </c>
      <c r="C704" s="291" t="s">
        <v>25</v>
      </c>
      <c r="D704" s="295"/>
      <c r="E704" s="295"/>
      <c r="F704" s="295"/>
      <c r="G704" s="295"/>
      <c r="H704" s="295"/>
      <c r="I704" s="295"/>
      <c r="J704" s="295"/>
      <c r="K704" s="295"/>
      <c r="L704" s="295"/>
      <c r="M704" s="295"/>
      <c r="N704" s="295">
        <v>0</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outlineLevel="1">
      <c r="A705" s="532"/>
      <c r="B705" s="294" t="s">
        <v>310</v>
      </c>
      <c r="C705" s="291" t="s">
        <v>163</v>
      </c>
      <c r="D705" s="295"/>
      <c r="E705" s="295"/>
      <c r="F705" s="295"/>
      <c r="G705" s="295"/>
      <c r="H705" s="295"/>
      <c r="I705" s="295"/>
      <c r="J705" s="295"/>
      <c r="K705" s="295"/>
      <c r="L705" s="295"/>
      <c r="M705" s="295"/>
      <c r="N705" s="295">
        <f>N704</f>
        <v>0</v>
      </c>
      <c r="O705" s="295"/>
      <c r="P705" s="295"/>
      <c r="Q705" s="295"/>
      <c r="R705" s="295"/>
      <c r="S705" s="295"/>
      <c r="T705" s="295"/>
      <c r="U705" s="295"/>
      <c r="V705" s="295"/>
      <c r="W705" s="295"/>
      <c r="X705" s="295"/>
      <c r="Y705" s="411">
        <f>Y704</f>
        <v>0</v>
      </c>
      <c r="Z705" s="411">
        <f t="shared" ref="Z705" si="2098">Z704</f>
        <v>0</v>
      </c>
      <c r="AA705" s="411">
        <f t="shared" ref="AA705" si="2099">AA704</f>
        <v>0</v>
      </c>
      <c r="AB705" s="411">
        <f t="shared" ref="AB705" si="2100">AB704</f>
        <v>0</v>
      </c>
      <c r="AC705" s="411">
        <f t="shared" ref="AC705" si="2101">AC704</f>
        <v>0</v>
      </c>
      <c r="AD705" s="411">
        <f t="shared" ref="AD705" si="2102">AD704</f>
        <v>0</v>
      </c>
      <c r="AE705" s="411">
        <f t="shared" ref="AE705" si="2103">AE704</f>
        <v>0</v>
      </c>
      <c r="AF705" s="411">
        <f t="shared" ref="AF705" si="2104">AF704</f>
        <v>0</v>
      </c>
      <c r="AG705" s="411">
        <f t="shared" ref="AG705" si="2105">AG704</f>
        <v>0</v>
      </c>
      <c r="AH705" s="411">
        <f t="shared" ref="AH705" si="2106">AH704</f>
        <v>0</v>
      </c>
      <c r="AI705" s="411">
        <f t="shared" ref="AI705" si="2107">AI704</f>
        <v>0</v>
      </c>
      <c r="AJ705" s="411">
        <f t="shared" ref="AJ705" si="2108">AJ704</f>
        <v>0</v>
      </c>
      <c r="AK705" s="411">
        <f t="shared" ref="AK705" si="2109">AK704</f>
        <v>0</v>
      </c>
      <c r="AL705" s="411">
        <f t="shared" ref="AL705" si="2110">AL704</f>
        <v>0</v>
      </c>
      <c r="AM705" s="306"/>
    </row>
    <row r="706" spans="1:39" outlineLevel="1">
      <c r="A706" s="532"/>
      <c r="B706" s="431"/>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15.75" outlineLevel="1">
      <c r="A707" s="532"/>
      <c r="B707" s="288" t="s">
        <v>502</v>
      </c>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45" outlineLevel="1">
      <c r="A708" s="532">
        <v>36</v>
      </c>
      <c r="B708" s="428" t="s">
        <v>128</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1">Z708</f>
        <v>0</v>
      </c>
      <c r="AA709" s="411">
        <f t="shared" ref="AA709" si="2112">AA708</f>
        <v>0</v>
      </c>
      <c r="AB709" s="411">
        <f t="shared" ref="AB709" si="2113">AB708</f>
        <v>0</v>
      </c>
      <c r="AC709" s="411">
        <f t="shared" ref="AC709" si="2114">AC708</f>
        <v>0</v>
      </c>
      <c r="AD709" s="411">
        <f t="shared" ref="AD709" si="2115">AD708</f>
        <v>0</v>
      </c>
      <c r="AE709" s="411">
        <f t="shared" ref="AE709" si="2116">AE708</f>
        <v>0</v>
      </c>
      <c r="AF709" s="411">
        <f t="shared" ref="AF709" si="2117">AF708</f>
        <v>0</v>
      </c>
      <c r="AG709" s="411">
        <f t="shared" ref="AG709" si="2118">AG708</f>
        <v>0</v>
      </c>
      <c r="AH709" s="411">
        <f t="shared" ref="AH709" si="2119">AH708</f>
        <v>0</v>
      </c>
      <c r="AI709" s="411">
        <f t="shared" ref="AI709" si="2120">AI708</f>
        <v>0</v>
      </c>
      <c r="AJ709" s="411">
        <f t="shared" ref="AJ709" si="2121">AJ708</f>
        <v>0</v>
      </c>
      <c r="AK709" s="411">
        <f t="shared" ref="AK709" si="2122">AK708</f>
        <v>0</v>
      </c>
      <c r="AL709" s="411">
        <f t="shared" ref="AL709" si="2123">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37</v>
      </c>
      <c r="B711" s="428" t="s">
        <v>129</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24">Z711</f>
        <v>0</v>
      </c>
      <c r="AA712" s="411">
        <f t="shared" ref="AA712" si="2125">AA711</f>
        <v>0</v>
      </c>
      <c r="AB712" s="411">
        <f t="shared" ref="AB712" si="2126">AB711</f>
        <v>0</v>
      </c>
      <c r="AC712" s="411">
        <f t="shared" ref="AC712" si="2127">AC711</f>
        <v>0</v>
      </c>
      <c r="AD712" s="411">
        <f t="shared" ref="AD712" si="2128">AD711</f>
        <v>0</v>
      </c>
      <c r="AE712" s="411">
        <f t="shared" ref="AE712" si="2129">AE711</f>
        <v>0</v>
      </c>
      <c r="AF712" s="411">
        <f t="shared" ref="AF712" si="2130">AF711</f>
        <v>0</v>
      </c>
      <c r="AG712" s="411">
        <f t="shared" ref="AG712" si="2131">AG711</f>
        <v>0</v>
      </c>
      <c r="AH712" s="411">
        <f t="shared" ref="AH712" si="2132">AH711</f>
        <v>0</v>
      </c>
      <c r="AI712" s="411">
        <f t="shared" ref="AI712" si="2133">AI711</f>
        <v>0</v>
      </c>
      <c r="AJ712" s="411">
        <f t="shared" ref="AJ712" si="2134">AJ711</f>
        <v>0</v>
      </c>
      <c r="AK712" s="411">
        <f t="shared" ref="AK712" si="2135">AK711</f>
        <v>0</v>
      </c>
      <c r="AL712" s="411">
        <f t="shared" ref="AL712" si="2136">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outlineLevel="1">
      <c r="A714" s="532">
        <v>38</v>
      </c>
      <c r="B714" s="428" t="s">
        <v>130</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37">Z714</f>
        <v>0</v>
      </c>
      <c r="AA715" s="411">
        <f t="shared" ref="AA715" si="2138">AA714</f>
        <v>0</v>
      </c>
      <c r="AB715" s="411">
        <f t="shared" ref="AB715" si="2139">AB714</f>
        <v>0</v>
      </c>
      <c r="AC715" s="411">
        <f t="shared" ref="AC715" si="2140">AC714</f>
        <v>0</v>
      </c>
      <c r="AD715" s="411">
        <f t="shared" ref="AD715" si="2141">AD714</f>
        <v>0</v>
      </c>
      <c r="AE715" s="411">
        <f t="shared" ref="AE715" si="2142">AE714</f>
        <v>0</v>
      </c>
      <c r="AF715" s="411">
        <f t="shared" ref="AF715" si="2143">AF714</f>
        <v>0</v>
      </c>
      <c r="AG715" s="411">
        <f t="shared" ref="AG715" si="2144">AG714</f>
        <v>0</v>
      </c>
      <c r="AH715" s="411">
        <f t="shared" ref="AH715" si="2145">AH714</f>
        <v>0</v>
      </c>
      <c r="AI715" s="411">
        <f t="shared" ref="AI715" si="2146">AI714</f>
        <v>0</v>
      </c>
      <c r="AJ715" s="411">
        <f t="shared" ref="AJ715" si="2147">AJ714</f>
        <v>0</v>
      </c>
      <c r="AK715" s="411">
        <f t="shared" ref="AK715" si="2148">AK714</f>
        <v>0</v>
      </c>
      <c r="AL715" s="411">
        <f t="shared" ref="AL715" si="2149">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39</v>
      </c>
      <c r="B717" s="428" t="s">
        <v>131</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0">Z717</f>
        <v>0</v>
      </c>
      <c r="AA718" s="411">
        <f t="shared" ref="AA718" si="2151">AA717</f>
        <v>0</v>
      </c>
      <c r="AB718" s="411">
        <f t="shared" ref="AB718" si="2152">AB717</f>
        <v>0</v>
      </c>
      <c r="AC718" s="411">
        <f t="shared" ref="AC718" si="2153">AC717</f>
        <v>0</v>
      </c>
      <c r="AD718" s="411">
        <f t="shared" ref="AD718" si="2154">AD717</f>
        <v>0</v>
      </c>
      <c r="AE718" s="411">
        <f t="shared" ref="AE718" si="2155">AE717</f>
        <v>0</v>
      </c>
      <c r="AF718" s="411">
        <f t="shared" ref="AF718" si="2156">AF717</f>
        <v>0</v>
      </c>
      <c r="AG718" s="411">
        <f t="shared" ref="AG718" si="2157">AG717</f>
        <v>0</v>
      </c>
      <c r="AH718" s="411">
        <f t="shared" ref="AH718" si="2158">AH717</f>
        <v>0</v>
      </c>
      <c r="AI718" s="411">
        <f t="shared" ref="AI718" si="2159">AI717</f>
        <v>0</v>
      </c>
      <c r="AJ718" s="411">
        <f t="shared" ref="AJ718" si="2160">AJ717</f>
        <v>0</v>
      </c>
      <c r="AK718" s="411">
        <f t="shared" ref="AK718" si="2161">AK717</f>
        <v>0</v>
      </c>
      <c r="AL718" s="411">
        <f t="shared" ref="AL718" si="2162">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40</v>
      </c>
      <c r="B720" s="428" t="s">
        <v>132</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63">Z720</f>
        <v>0</v>
      </c>
      <c r="AA721" s="411">
        <f t="shared" ref="AA721" si="2164">AA720</f>
        <v>0</v>
      </c>
      <c r="AB721" s="411">
        <f t="shared" ref="AB721" si="2165">AB720</f>
        <v>0</v>
      </c>
      <c r="AC721" s="411">
        <f t="shared" ref="AC721" si="2166">AC720</f>
        <v>0</v>
      </c>
      <c r="AD721" s="411">
        <f t="shared" ref="AD721" si="2167">AD720</f>
        <v>0</v>
      </c>
      <c r="AE721" s="411">
        <f t="shared" ref="AE721" si="2168">AE720</f>
        <v>0</v>
      </c>
      <c r="AF721" s="411">
        <f t="shared" ref="AF721" si="2169">AF720</f>
        <v>0</v>
      </c>
      <c r="AG721" s="411">
        <f t="shared" ref="AG721" si="2170">AG720</f>
        <v>0</v>
      </c>
      <c r="AH721" s="411">
        <f t="shared" ref="AH721" si="2171">AH720</f>
        <v>0</v>
      </c>
      <c r="AI721" s="411">
        <f t="shared" ref="AI721" si="2172">AI720</f>
        <v>0</v>
      </c>
      <c r="AJ721" s="411">
        <f t="shared" ref="AJ721" si="2173">AJ720</f>
        <v>0</v>
      </c>
      <c r="AK721" s="411">
        <f t="shared" ref="AK721" si="2174">AK720</f>
        <v>0</v>
      </c>
      <c r="AL721" s="411">
        <f t="shared" ref="AL721" si="2175">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outlineLevel="1">
      <c r="A723" s="532">
        <v>41</v>
      </c>
      <c r="B723" s="428" t="s">
        <v>133</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76">Z723</f>
        <v>0</v>
      </c>
      <c r="AA724" s="411">
        <f t="shared" ref="AA724" si="2177">AA723</f>
        <v>0</v>
      </c>
      <c r="AB724" s="411">
        <f t="shared" ref="AB724" si="2178">AB723</f>
        <v>0</v>
      </c>
      <c r="AC724" s="411">
        <f t="shared" ref="AC724" si="2179">AC723</f>
        <v>0</v>
      </c>
      <c r="AD724" s="411">
        <f t="shared" ref="AD724" si="2180">AD723</f>
        <v>0</v>
      </c>
      <c r="AE724" s="411">
        <f t="shared" ref="AE724" si="2181">AE723</f>
        <v>0</v>
      </c>
      <c r="AF724" s="411">
        <f t="shared" ref="AF724" si="2182">AF723</f>
        <v>0</v>
      </c>
      <c r="AG724" s="411">
        <f t="shared" ref="AG724" si="2183">AG723</f>
        <v>0</v>
      </c>
      <c r="AH724" s="411">
        <f t="shared" ref="AH724" si="2184">AH723</f>
        <v>0</v>
      </c>
      <c r="AI724" s="411">
        <f t="shared" ref="AI724" si="2185">AI723</f>
        <v>0</v>
      </c>
      <c r="AJ724" s="411">
        <f t="shared" ref="AJ724" si="2186">AJ723</f>
        <v>0</v>
      </c>
      <c r="AK724" s="411">
        <f t="shared" ref="AK724" si="2187">AK723</f>
        <v>0</v>
      </c>
      <c r="AL724" s="411">
        <f t="shared" ref="AL724" si="2188">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42</v>
      </c>
      <c r="B726" s="428" t="s">
        <v>134</v>
      </c>
      <c r="C726" s="291" t="s">
        <v>25</v>
      </c>
      <c r="D726" s="295"/>
      <c r="E726" s="295"/>
      <c r="F726" s="295"/>
      <c r="G726" s="295"/>
      <c r="H726" s="295"/>
      <c r="I726" s="295"/>
      <c r="J726" s="295"/>
      <c r="K726" s="295"/>
      <c r="L726" s="295"/>
      <c r="M726" s="295"/>
      <c r="N726" s="291"/>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468"/>
      <c r="O727" s="295"/>
      <c r="P727" s="295"/>
      <c r="Q727" s="295"/>
      <c r="R727" s="295"/>
      <c r="S727" s="295"/>
      <c r="T727" s="295"/>
      <c r="U727" s="295"/>
      <c r="V727" s="295"/>
      <c r="W727" s="295"/>
      <c r="X727" s="295"/>
      <c r="Y727" s="411">
        <f>Y726</f>
        <v>0</v>
      </c>
      <c r="Z727" s="411">
        <f t="shared" ref="Z727" si="2189">Z726</f>
        <v>0</v>
      </c>
      <c r="AA727" s="411">
        <f t="shared" ref="AA727" si="2190">AA726</f>
        <v>0</v>
      </c>
      <c r="AB727" s="411">
        <f t="shared" ref="AB727" si="2191">AB726</f>
        <v>0</v>
      </c>
      <c r="AC727" s="411">
        <f t="shared" ref="AC727" si="2192">AC726</f>
        <v>0</v>
      </c>
      <c r="AD727" s="411">
        <f t="shared" ref="AD727" si="2193">AD726</f>
        <v>0</v>
      </c>
      <c r="AE727" s="411">
        <f t="shared" ref="AE727" si="2194">AE726</f>
        <v>0</v>
      </c>
      <c r="AF727" s="411">
        <f t="shared" ref="AF727" si="2195">AF726</f>
        <v>0</v>
      </c>
      <c r="AG727" s="411">
        <f t="shared" ref="AG727" si="2196">AG726</f>
        <v>0</v>
      </c>
      <c r="AH727" s="411">
        <f t="shared" ref="AH727" si="2197">AH726</f>
        <v>0</v>
      </c>
      <c r="AI727" s="411">
        <f t="shared" ref="AI727" si="2198">AI726</f>
        <v>0</v>
      </c>
      <c r="AJ727" s="411">
        <f t="shared" ref="AJ727" si="2199">AJ726</f>
        <v>0</v>
      </c>
      <c r="AK727" s="411">
        <f t="shared" ref="AK727" si="2200">AK726</f>
        <v>0</v>
      </c>
      <c r="AL727" s="411">
        <f t="shared" ref="AL727" si="2201">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43</v>
      </c>
      <c r="B729" s="428" t="s">
        <v>135</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02">Z729</f>
        <v>0</v>
      </c>
      <c r="AA730" s="411">
        <f t="shared" ref="AA730" si="2203">AA729</f>
        <v>0</v>
      </c>
      <c r="AB730" s="411">
        <f t="shared" ref="AB730" si="2204">AB729</f>
        <v>0</v>
      </c>
      <c r="AC730" s="411">
        <f t="shared" ref="AC730" si="2205">AC729</f>
        <v>0</v>
      </c>
      <c r="AD730" s="411">
        <f t="shared" ref="AD730" si="2206">AD729</f>
        <v>0</v>
      </c>
      <c r="AE730" s="411">
        <f t="shared" ref="AE730" si="2207">AE729</f>
        <v>0</v>
      </c>
      <c r="AF730" s="411">
        <f t="shared" ref="AF730" si="2208">AF729</f>
        <v>0</v>
      </c>
      <c r="AG730" s="411">
        <f t="shared" ref="AG730" si="2209">AG729</f>
        <v>0</v>
      </c>
      <c r="AH730" s="411">
        <f t="shared" ref="AH730" si="2210">AH729</f>
        <v>0</v>
      </c>
      <c r="AI730" s="411">
        <f t="shared" ref="AI730" si="2211">AI729</f>
        <v>0</v>
      </c>
      <c r="AJ730" s="411">
        <f t="shared" ref="AJ730" si="2212">AJ729</f>
        <v>0</v>
      </c>
      <c r="AK730" s="411">
        <f t="shared" ref="AK730" si="2213">AK729</f>
        <v>0</v>
      </c>
      <c r="AL730" s="411">
        <f t="shared" ref="AL730" si="2214">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45" outlineLevel="1">
      <c r="A732" s="532">
        <v>44</v>
      </c>
      <c r="B732" s="428" t="s">
        <v>136</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15">Z732</f>
        <v>0</v>
      </c>
      <c r="AA733" s="411">
        <f t="shared" ref="AA733" si="2216">AA732</f>
        <v>0</v>
      </c>
      <c r="AB733" s="411">
        <f t="shared" ref="AB733" si="2217">AB732</f>
        <v>0</v>
      </c>
      <c r="AC733" s="411">
        <f t="shared" ref="AC733" si="2218">AC732</f>
        <v>0</v>
      </c>
      <c r="AD733" s="411">
        <f t="shared" ref="AD733" si="2219">AD732</f>
        <v>0</v>
      </c>
      <c r="AE733" s="411">
        <f t="shared" ref="AE733" si="2220">AE732</f>
        <v>0</v>
      </c>
      <c r="AF733" s="411">
        <f t="shared" ref="AF733" si="2221">AF732</f>
        <v>0</v>
      </c>
      <c r="AG733" s="411">
        <f t="shared" ref="AG733" si="2222">AG732</f>
        <v>0</v>
      </c>
      <c r="AH733" s="411">
        <f t="shared" ref="AH733" si="2223">AH732</f>
        <v>0</v>
      </c>
      <c r="AI733" s="411">
        <f t="shared" ref="AI733" si="2224">AI732</f>
        <v>0</v>
      </c>
      <c r="AJ733" s="411">
        <f t="shared" ref="AJ733" si="2225">AJ732</f>
        <v>0</v>
      </c>
      <c r="AK733" s="411">
        <f t="shared" ref="AK733" si="2226">AK732</f>
        <v>0</v>
      </c>
      <c r="AL733" s="411">
        <f t="shared" ref="AL733" si="2227">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45</v>
      </c>
      <c r="B735" s="428" t="s">
        <v>137</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28">Z735</f>
        <v>0</v>
      </c>
      <c r="AA736" s="411">
        <f t="shared" ref="AA736" si="2229">AA735</f>
        <v>0</v>
      </c>
      <c r="AB736" s="411">
        <f t="shared" ref="AB736" si="2230">AB735</f>
        <v>0</v>
      </c>
      <c r="AC736" s="411">
        <f t="shared" ref="AC736" si="2231">AC735</f>
        <v>0</v>
      </c>
      <c r="AD736" s="411">
        <f t="shared" ref="AD736" si="2232">AD735</f>
        <v>0</v>
      </c>
      <c r="AE736" s="411">
        <f t="shared" ref="AE736" si="2233">AE735</f>
        <v>0</v>
      </c>
      <c r="AF736" s="411">
        <f t="shared" ref="AF736" si="2234">AF735</f>
        <v>0</v>
      </c>
      <c r="AG736" s="411">
        <f t="shared" ref="AG736" si="2235">AG735</f>
        <v>0</v>
      </c>
      <c r="AH736" s="411">
        <f t="shared" ref="AH736" si="2236">AH735</f>
        <v>0</v>
      </c>
      <c r="AI736" s="411">
        <f t="shared" ref="AI736" si="2237">AI735</f>
        <v>0</v>
      </c>
      <c r="AJ736" s="411">
        <f t="shared" ref="AJ736" si="2238">AJ735</f>
        <v>0</v>
      </c>
      <c r="AK736" s="411">
        <f t="shared" ref="AK736" si="2239">AK735</f>
        <v>0</v>
      </c>
      <c r="AL736" s="411">
        <f t="shared" ref="AL736" si="2240">AL735</f>
        <v>0</v>
      </c>
      <c r="AM736" s="306"/>
    </row>
    <row r="737" spans="1:39"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0" outlineLevel="1">
      <c r="A738" s="532">
        <v>46</v>
      </c>
      <c r="B738" s="428" t="s">
        <v>138</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1">Z738</f>
        <v>0</v>
      </c>
      <c r="AA739" s="411">
        <f t="shared" ref="AA739" si="2242">AA738</f>
        <v>0</v>
      </c>
      <c r="AB739" s="411">
        <f t="shared" ref="AB739" si="2243">AB738</f>
        <v>0</v>
      </c>
      <c r="AC739" s="411">
        <f t="shared" ref="AC739" si="2244">AC738</f>
        <v>0</v>
      </c>
      <c r="AD739" s="411">
        <f t="shared" ref="AD739" si="2245">AD738</f>
        <v>0</v>
      </c>
      <c r="AE739" s="411">
        <f t="shared" ref="AE739" si="2246">AE738</f>
        <v>0</v>
      </c>
      <c r="AF739" s="411">
        <f t="shared" ref="AF739" si="2247">AF738</f>
        <v>0</v>
      </c>
      <c r="AG739" s="411">
        <f t="shared" ref="AG739" si="2248">AG738</f>
        <v>0</v>
      </c>
      <c r="AH739" s="411">
        <f t="shared" ref="AH739" si="2249">AH738</f>
        <v>0</v>
      </c>
      <c r="AI739" s="411">
        <f t="shared" ref="AI739" si="2250">AI738</f>
        <v>0</v>
      </c>
      <c r="AJ739" s="411">
        <f t="shared" ref="AJ739" si="2251">AJ738</f>
        <v>0</v>
      </c>
      <c r="AK739" s="411">
        <f t="shared" ref="AK739" si="2252">AK738</f>
        <v>0</v>
      </c>
      <c r="AL739" s="411">
        <f t="shared" ref="AL739" si="2253">AL738</f>
        <v>0</v>
      </c>
      <c r="AM739" s="306"/>
    </row>
    <row r="740" spans="1:39"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outlineLevel="1">
      <c r="A741" s="532">
        <v>47</v>
      </c>
      <c r="B741" s="428" t="s">
        <v>139</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54">Z741</f>
        <v>0</v>
      </c>
      <c r="AA742" s="411">
        <f t="shared" ref="AA742" si="2255">AA741</f>
        <v>0</v>
      </c>
      <c r="AB742" s="411">
        <f t="shared" ref="AB742" si="2256">AB741</f>
        <v>0</v>
      </c>
      <c r="AC742" s="411">
        <f t="shared" ref="AC742" si="2257">AC741</f>
        <v>0</v>
      </c>
      <c r="AD742" s="411">
        <f t="shared" ref="AD742" si="2258">AD741</f>
        <v>0</v>
      </c>
      <c r="AE742" s="411">
        <f t="shared" ref="AE742" si="2259">AE741</f>
        <v>0</v>
      </c>
      <c r="AF742" s="411">
        <f t="shared" ref="AF742" si="2260">AF741</f>
        <v>0</v>
      </c>
      <c r="AG742" s="411">
        <f t="shared" ref="AG742" si="2261">AG741</f>
        <v>0</v>
      </c>
      <c r="AH742" s="411">
        <f t="shared" ref="AH742" si="2262">AH741</f>
        <v>0</v>
      </c>
      <c r="AI742" s="411">
        <f t="shared" ref="AI742" si="2263">AI741</f>
        <v>0</v>
      </c>
      <c r="AJ742" s="411">
        <f t="shared" ref="AJ742" si="2264">AJ741</f>
        <v>0</v>
      </c>
      <c r="AK742" s="411">
        <f t="shared" ref="AK742" si="2265">AK741</f>
        <v>0</v>
      </c>
      <c r="AL742" s="411">
        <f t="shared" ref="AL742" si="2266">AL741</f>
        <v>0</v>
      </c>
      <c r="AM742" s="306"/>
    </row>
    <row r="743" spans="1:39"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45" outlineLevel="1">
      <c r="A744" s="532">
        <v>48</v>
      </c>
      <c r="B744" s="428" t="s">
        <v>140</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outlineLevel="1">
      <c r="A745" s="532"/>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67">Z744</f>
        <v>0</v>
      </c>
      <c r="AA745" s="411">
        <f t="shared" ref="AA745" si="2268">AA744</f>
        <v>0</v>
      </c>
      <c r="AB745" s="411">
        <f t="shared" ref="AB745" si="2269">AB744</f>
        <v>0</v>
      </c>
      <c r="AC745" s="411">
        <f t="shared" ref="AC745" si="2270">AC744</f>
        <v>0</v>
      </c>
      <c r="AD745" s="411">
        <f t="shared" ref="AD745" si="2271">AD744</f>
        <v>0</v>
      </c>
      <c r="AE745" s="411">
        <f t="shared" ref="AE745" si="2272">AE744</f>
        <v>0</v>
      </c>
      <c r="AF745" s="411">
        <f t="shared" ref="AF745" si="2273">AF744</f>
        <v>0</v>
      </c>
      <c r="AG745" s="411">
        <f t="shared" ref="AG745" si="2274">AG744</f>
        <v>0</v>
      </c>
      <c r="AH745" s="411">
        <f t="shared" ref="AH745" si="2275">AH744</f>
        <v>0</v>
      </c>
      <c r="AI745" s="411">
        <f t="shared" ref="AI745" si="2276">AI744</f>
        <v>0</v>
      </c>
      <c r="AJ745" s="411">
        <f t="shared" ref="AJ745" si="2277">AJ744</f>
        <v>0</v>
      </c>
      <c r="AK745" s="411">
        <f t="shared" ref="AK745" si="2278">AK744</f>
        <v>0</v>
      </c>
      <c r="AL745" s="411">
        <f t="shared" ref="AL745" si="2279">AL744</f>
        <v>0</v>
      </c>
      <c r="AM745" s="306"/>
    </row>
    <row r="746" spans="1:39" outlineLevel="1">
      <c r="A746" s="532"/>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30" outlineLevel="1">
      <c r="A747" s="532">
        <v>49</v>
      </c>
      <c r="B747" s="428" t="s">
        <v>141</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outlineLevel="1">
      <c r="A748" s="532"/>
      <c r="B748" s="294" t="s">
        <v>310</v>
      </c>
      <c r="C748" s="291" t="s">
        <v>163</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280">Z747</f>
        <v>0</v>
      </c>
      <c r="AA748" s="411">
        <f t="shared" ref="AA748" si="2281">AA747</f>
        <v>0</v>
      </c>
      <c r="AB748" s="411">
        <f t="shared" ref="AB748" si="2282">AB747</f>
        <v>0</v>
      </c>
      <c r="AC748" s="411">
        <f t="shared" ref="AC748" si="2283">AC747</f>
        <v>0</v>
      </c>
      <c r="AD748" s="411">
        <f t="shared" ref="AD748" si="2284">AD747</f>
        <v>0</v>
      </c>
      <c r="AE748" s="411">
        <f t="shared" ref="AE748" si="2285">AE747</f>
        <v>0</v>
      </c>
      <c r="AF748" s="411">
        <f t="shared" ref="AF748" si="2286">AF747</f>
        <v>0</v>
      </c>
      <c r="AG748" s="411">
        <f t="shared" ref="AG748" si="2287">AG747</f>
        <v>0</v>
      </c>
      <c r="AH748" s="411">
        <f t="shared" ref="AH748" si="2288">AH747</f>
        <v>0</v>
      </c>
      <c r="AI748" s="411">
        <f t="shared" ref="AI748" si="2289">AI747</f>
        <v>0</v>
      </c>
      <c r="AJ748" s="411">
        <f t="shared" ref="AJ748" si="2290">AJ747</f>
        <v>0</v>
      </c>
      <c r="AK748" s="411">
        <f t="shared" ref="AK748" si="2291">AK747</f>
        <v>0</v>
      </c>
      <c r="AL748" s="411">
        <f t="shared" ref="AL748" si="2292">AL747</f>
        <v>0</v>
      </c>
      <c r="AM748" s="306"/>
    </row>
    <row r="749" spans="1:39" outlineLevel="1">
      <c r="A749" s="532"/>
      <c r="B749" s="294"/>
      <c r="C749" s="305"/>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12"/>
      <c r="AA749" s="412"/>
      <c r="AB749" s="412"/>
      <c r="AC749" s="412"/>
      <c r="AD749" s="412"/>
      <c r="AE749" s="412"/>
      <c r="AF749" s="412"/>
      <c r="AG749" s="412"/>
      <c r="AH749" s="412"/>
      <c r="AI749" s="412"/>
      <c r="AJ749" s="412"/>
      <c r="AK749" s="412"/>
      <c r="AL749" s="412"/>
      <c r="AM749" s="306"/>
    </row>
    <row r="750" spans="1:39" ht="15.75">
      <c r="B750" s="327" t="s">
        <v>311</v>
      </c>
      <c r="C750" s="329"/>
      <c r="D750" s="329">
        <f>SUM(D593:D748)</f>
        <v>19356146.316390082</v>
      </c>
      <c r="E750" s="329"/>
      <c r="F750" s="329"/>
      <c r="G750" s="329"/>
      <c r="H750" s="329"/>
      <c r="I750" s="329"/>
      <c r="J750" s="329"/>
      <c r="K750" s="329"/>
      <c r="L750" s="329"/>
      <c r="M750" s="329"/>
      <c r="N750" s="329"/>
      <c r="O750" s="329">
        <f>SUM(O593:O748)</f>
        <v>2396.1535257599999</v>
      </c>
      <c r="P750" s="329"/>
      <c r="Q750" s="329"/>
      <c r="R750" s="329"/>
      <c r="S750" s="329"/>
      <c r="T750" s="329"/>
      <c r="U750" s="329"/>
      <c r="V750" s="329"/>
      <c r="W750" s="329"/>
      <c r="X750" s="329"/>
      <c r="Y750" s="329">
        <f>IF(Y591="kWh",SUMPRODUCT(D593:D748,Y593:Y748))</f>
        <v>2322670.0580709735</v>
      </c>
      <c r="Z750" s="329">
        <f>IF(Z591="kWh",SUMPRODUCT(D593:D748,Z593:Z748))</f>
        <v>900287.09639801877</v>
      </c>
      <c r="AA750" s="329">
        <f>IF(AA591="kw",SUMPRODUCT(N593:N748,O593:O748,AA593:AA748),SUMPRODUCT(D593:D748,AA593:AA748))</f>
        <v>9836.2900454399987</v>
      </c>
      <c r="AB750" s="329">
        <f>IF(AB591="kw",SUMPRODUCT(N593:N748,O593:O748,AB593:AB748),SUMPRODUCT(D593:D748,AB593:AB748))</f>
        <v>10572.12</v>
      </c>
      <c r="AC750" s="329">
        <f>IF(AC591="kw",SUMPRODUCT(N593:N748,O593:O748,AC593:AC748),SUMPRODUCT(D593:D748,AC593:AC748))</f>
        <v>5692.6799999999994</v>
      </c>
      <c r="AD750" s="329">
        <f>IF(AD591="kw",SUMPRODUCT(N593:N748,O593:O748,AD593:AD748),SUMPRODUCT(D593:D748,AD593:AD748))</f>
        <v>0</v>
      </c>
      <c r="AE750" s="329">
        <f>IF(AE591="kw",SUMPRODUCT(N593:N748,O593:O748,AE593:AE748),SUMPRODUCT(D593:D748,AE593:AE748))</f>
        <v>0</v>
      </c>
      <c r="AF750" s="329">
        <f>IF(AF591="kw",SUMPRODUCT(N593:N748,O593:O748,AF593:AF748),SUMPRODUCT(D593:D748,AF593:AF748))</f>
        <v>0</v>
      </c>
      <c r="AG750" s="329">
        <f>IF(AG591="kw",SUMPRODUCT(N593:N748,O593:O748,AG593:AG748),SUMPRODUCT(D593:D748,AG593:AG748))</f>
        <v>0</v>
      </c>
      <c r="AH750" s="329">
        <f>IF(AH591="kw",SUMPRODUCT(N593:N748,O593:O748,AH593:AH748),SUMPRODUCT(D593:D748,AH593:AH748))</f>
        <v>0</v>
      </c>
      <c r="AI750" s="329">
        <f>IF(AI591="kw",SUMPRODUCT(N593:N748,O593:O748,AI593:AI748),SUMPRODUCT(D593:D748,AI593:AI748))</f>
        <v>0</v>
      </c>
      <c r="AJ750" s="329">
        <f>IF(AJ591="kw",SUMPRODUCT(N593:N748,O593:O748,AJ593:AJ748),SUMPRODUCT(D593:D748,AJ593:AJ748))</f>
        <v>0</v>
      </c>
      <c r="AK750" s="329">
        <f>IF(AK591="kw",SUMPRODUCT(N593:N748,O593:O748,AK593:AK748),SUMPRODUCT(D593:D748,AK593:AK748))</f>
        <v>0</v>
      </c>
      <c r="AL750" s="329">
        <f>IF(AL591="kw",SUMPRODUCT(N593:N748,O593:O748,AL593:AL748),SUMPRODUCT(D593:D748,AL593:AL748))</f>
        <v>0</v>
      </c>
      <c r="AM750" s="330"/>
    </row>
    <row r="751" spans="1:39" ht="15.75">
      <c r="B751" s="391" t="s">
        <v>312</v>
      </c>
      <c r="C751" s="392"/>
      <c r="D751" s="392"/>
      <c r="E751" s="392"/>
      <c r="F751" s="392"/>
      <c r="G751" s="392"/>
      <c r="H751" s="392"/>
      <c r="I751" s="392"/>
      <c r="J751" s="392"/>
      <c r="K751" s="392"/>
      <c r="L751" s="392"/>
      <c r="M751" s="392"/>
      <c r="N751" s="392"/>
      <c r="O751" s="392"/>
      <c r="P751" s="392"/>
      <c r="Q751" s="392"/>
      <c r="R751" s="392"/>
      <c r="S751" s="392"/>
      <c r="T751" s="392"/>
      <c r="U751" s="392"/>
      <c r="V751" s="392"/>
      <c r="W751" s="392"/>
      <c r="X751" s="392"/>
      <c r="Y751" s="392">
        <f>HLOOKUP(Y402,'2. LRAMVA Threshold'!$B$42:$Q$53,10,FALSE)</f>
        <v>4365765.92957245</v>
      </c>
      <c r="Z751" s="392">
        <f>HLOOKUP(Z402,'2. LRAMVA Threshold'!$B$42:$Q$53,10,FALSE)</f>
        <v>1133690.8300986523</v>
      </c>
      <c r="AA751" s="392">
        <f>HLOOKUP(AA402,'2. LRAMVA Threshold'!$B$42:$Q$53,10,FALSE)</f>
        <v>8871.3761118055845</v>
      </c>
      <c r="AB751" s="392">
        <f>HLOOKUP(AB402,'2. LRAMVA Threshold'!$B$42:$Q$53,10,FALSE)</f>
        <v>1545.7177676787485</v>
      </c>
      <c r="AC751" s="392">
        <f>HLOOKUP(AC402,'2. LRAMVA Threshold'!$B$42:$Q$53,10,FALSE)</f>
        <v>40431.832780544399</v>
      </c>
      <c r="AD751" s="392">
        <f>HLOOKUP(AD402,'2. LRAMVA Threshold'!$B$42:$Q$53,10,FALSE)</f>
        <v>0</v>
      </c>
      <c r="AE751" s="392">
        <f>HLOOKUP(AE402,'2. LRAMVA Threshold'!$B$42:$Q$53,10,FALSE)</f>
        <v>0</v>
      </c>
      <c r="AF751" s="392">
        <f>HLOOKUP(AF402,'2. LRAMVA Threshold'!$B$42:$Q$53,10,FALSE)</f>
        <v>2343.7724587326593</v>
      </c>
      <c r="AG751" s="392">
        <f>HLOOKUP(AG402,'2. LRAMVA Threshold'!$B$42:$Q$53,10,FALSE)</f>
        <v>0</v>
      </c>
      <c r="AH751" s="392">
        <f>HLOOKUP(AH402,'2. LRAMVA Threshold'!$B$42:$Q$53,10,FALSE)</f>
        <v>0</v>
      </c>
      <c r="AI751" s="392">
        <f>HLOOKUP(AI402,'2. LRAMVA Threshold'!$B$42:$Q$53,10,FALSE)</f>
        <v>0</v>
      </c>
      <c r="AJ751" s="392">
        <f>HLOOKUP(AJ402,'2. LRAMVA Threshold'!$B$42:$Q$53,10,FALSE)</f>
        <v>0</v>
      </c>
      <c r="AK751" s="392">
        <f>HLOOKUP(AK402,'2. LRAMVA Threshold'!$B$42:$Q$53,10,FALSE)</f>
        <v>0</v>
      </c>
      <c r="AL751" s="392">
        <f>HLOOKUP(AL402,'2. LRAMVA Threshold'!$B$42:$Q$53,10,FALSE)</f>
        <v>0</v>
      </c>
      <c r="AM751" s="442"/>
    </row>
    <row r="752" spans="1:39">
      <c r="B752" s="394"/>
      <c r="C752" s="432"/>
      <c r="D752" s="433"/>
      <c r="E752" s="433"/>
      <c r="F752" s="433"/>
      <c r="G752" s="433"/>
      <c r="H752" s="433"/>
      <c r="I752" s="433"/>
      <c r="J752" s="433"/>
      <c r="K752" s="433"/>
      <c r="L752" s="433"/>
      <c r="M752" s="433"/>
      <c r="N752" s="433"/>
      <c r="O752" s="434"/>
      <c r="P752" s="433"/>
      <c r="Q752" s="433"/>
      <c r="R752" s="433"/>
      <c r="S752" s="435"/>
      <c r="T752" s="435"/>
      <c r="U752" s="435"/>
      <c r="V752" s="435"/>
      <c r="W752" s="433"/>
      <c r="X752" s="433"/>
      <c r="Y752" s="436"/>
      <c r="Z752" s="436"/>
      <c r="AA752" s="436"/>
      <c r="AB752" s="436"/>
      <c r="AC752" s="436"/>
      <c r="AD752" s="436"/>
      <c r="AE752" s="436"/>
      <c r="AF752" s="399"/>
      <c r="AG752" s="399"/>
      <c r="AH752" s="399"/>
      <c r="AI752" s="399"/>
      <c r="AJ752" s="399"/>
      <c r="AK752" s="399"/>
      <c r="AL752" s="399"/>
      <c r="AM752" s="400"/>
    </row>
    <row r="753" spans="2:40">
      <c r="B753" s="324" t="s">
        <v>313</v>
      </c>
      <c r="C753" s="338"/>
      <c r="D753" s="338"/>
      <c r="E753" s="376"/>
      <c r="F753" s="376"/>
      <c r="G753" s="376"/>
      <c r="H753" s="376"/>
      <c r="I753" s="376"/>
      <c r="J753" s="376"/>
      <c r="K753" s="376"/>
      <c r="L753" s="376"/>
      <c r="M753" s="376"/>
      <c r="N753" s="376"/>
      <c r="O753" s="291"/>
      <c r="P753" s="340"/>
      <c r="Q753" s="340"/>
      <c r="R753" s="340"/>
      <c r="S753" s="339"/>
      <c r="T753" s="339"/>
      <c r="U753" s="339"/>
      <c r="V753" s="339"/>
      <c r="W753" s="340"/>
      <c r="X753" s="340"/>
      <c r="Y753" s="341">
        <f>HLOOKUP(Y$35,'3.  Distribution Rates'!$C$122:$P$133,10,FALSE)</f>
        <v>4.8999999999999998E-3</v>
      </c>
      <c r="Z753" s="341">
        <f>HLOOKUP(Z$35,'3.  Distribution Rates'!$C$122:$P$133,10,FALSE)</f>
        <v>1.4E-2</v>
      </c>
      <c r="AA753" s="341">
        <f>HLOOKUP(AA$35,'3.  Distribution Rates'!$C$122:$P$133,10,FALSE)</f>
        <v>2.7650000000000001</v>
      </c>
      <c r="AB753" s="341">
        <f>HLOOKUP(AB$35,'3.  Distribution Rates'!$C$122:$P$133,10,FALSE)</f>
        <v>3.0695000000000001</v>
      </c>
      <c r="AC753" s="341">
        <f>HLOOKUP(AC$35,'3.  Distribution Rates'!$C$122:$P$133,10,FALSE)</f>
        <v>2.7576999999999998</v>
      </c>
      <c r="AD753" s="341">
        <f>HLOOKUP(AD$35,'3.  Distribution Rates'!$C$122:$P$133,10,FALSE)</f>
        <v>2.23E-2</v>
      </c>
      <c r="AE753" s="341">
        <f>HLOOKUP(AE$35,'3.  Distribution Rates'!$C$122:$P$133,10,FALSE)</f>
        <v>8.3886000000000003</v>
      </c>
      <c r="AF753" s="341">
        <f>HLOOKUP(AF$35,'3.  Distribution Rates'!$C$122:$P$133,10,FALSE)</f>
        <v>10.284599999999999</v>
      </c>
      <c r="AG753" s="341">
        <f>HLOOKUP(AG$35,'3.  Distribution Rates'!$C$122:$P$133,10,FALSE)</f>
        <v>0</v>
      </c>
      <c r="AH753" s="341">
        <f>HLOOKUP(AH$35,'3.  Distribution Rates'!$C$122:$P$133,10,FALSE)</f>
        <v>0</v>
      </c>
      <c r="AI753" s="341">
        <f>HLOOKUP(AI$35,'3.  Distribution Rates'!$C$122:$P$133,10,FALSE)</f>
        <v>0</v>
      </c>
      <c r="AJ753" s="341">
        <f>HLOOKUP(AJ$35,'3.  Distribution Rates'!$C$122:$P$133,10,FALSE)</f>
        <v>0</v>
      </c>
      <c r="AK753" s="341">
        <f>HLOOKUP(AK$35,'3.  Distribution Rates'!$C$122:$P$133,10,FALSE)</f>
        <v>0</v>
      </c>
      <c r="AL753" s="341">
        <f>HLOOKUP(AL$35,'3.  Distribution Rates'!$C$122:$P$133,10,FALSE)</f>
        <v>0</v>
      </c>
      <c r="AM753" s="348"/>
      <c r="AN753" s="443"/>
    </row>
    <row r="754" spans="2:40">
      <c r="B754" s="324" t="s">
        <v>314</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LRAM'!Y141*Y753</f>
        <v>0</v>
      </c>
      <c r="Z754" s="378">
        <f>'4.  2011-2014 LRAM'!Z141*Z753</f>
        <v>0</v>
      </c>
      <c r="AA754" s="378">
        <f>'4.  2011-2014 LRAM'!AA141*AA753</f>
        <v>0</v>
      </c>
      <c r="AB754" s="378">
        <f>'4.  2011-2014 LRAM'!AB141*AB753</f>
        <v>0</v>
      </c>
      <c r="AC754" s="378">
        <f>'4.  2011-2014 LRAM'!AC141*AC753</f>
        <v>0</v>
      </c>
      <c r="AD754" s="378">
        <f>'4.  2011-2014 LRAM'!AD141*AD753</f>
        <v>0</v>
      </c>
      <c r="AE754" s="378">
        <f>'4.  2011-2014 LRAM'!AE141*AE753</f>
        <v>0</v>
      </c>
      <c r="AF754" s="378">
        <f>'4.  2011-2014 LRAM'!AF141*AF753</f>
        <v>0</v>
      </c>
      <c r="AG754" s="378">
        <f>'4.  2011-2014 LRAM'!AG141*AG753</f>
        <v>0</v>
      </c>
      <c r="AH754" s="378">
        <f>'4.  2011-2014 LRAM'!AH141*AH753</f>
        <v>0</v>
      </c>
      <c r="AI754" s="378">
        <f>'4.  2011-2014 LRAM'!AI141*AI753</f>
        <v>0</v>
      </c>
      <c r="AJ754" s="378">
        <f>'4.  2011-2014 LRAM'!AJ141*AJ753</f>
        <v>0</v>
      </c>
      <c r="AK754" s="378">
        <f>'4.  2011-2014 LRAM'!AK141*AK753</f>
        <v>0</v>
      </c>
      <c r="AL754" s="378">
        <f>'4.  2011-2014 LRAM'!AL141*AL753</f>
        <v>0</v>
      </c>
      <c r="AM754" s="629">
        <f t="shared" ref="AM754:AM761" si="2293">SUM(Y754:AL754)</f>
        <v>0</v>
      </c>
      <c r="AN754" s="443"/>
    </row>
    <row r="755" spans="2:40">
      <c r="B755" s="324" t="s">
        <v>315</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LRAM'!Y270*Y753</f>
        <v>0</v>
      </c>
      <c r="Z755" s="378">
        <f>'4.  2011-2014 LRAM'!Z270*Z753</f>
        <v>0</v>
      </c>
      <c r="AA755" s="378">
        <f>'4.  2011-2014 LRAM'!AA270*AA753</f>
        <v>0</v>
      </c>
      <c r="AB755" s="378">
        <f>'4.  2011-2014 LRAM'!AB270*AB753</f>
        <v>0</v>
      </c>
      <c r="AC755" s="378">
        <f>'4.  2011-2014 LRAM'!AC270*AC753</f>
        <v>0</v>
      </c>
      <c r="AD755" s="378">
        <f>'4.  2011-2014 LRAM'!AD270*AD753</f>
        <v>0</v>
      </c>
      <c r="AE755" s="378">
        <f>'4.  2011-2014 LRAM'!AE270*AE753</f>
        <v>0</v>
      </c>
      <c r="AF755" s="378">
        <f>'4.  2011-2014 LRAM'!AF270*AF753</f>
        <v>0</v>
      </c>
      <c r="AG755" s="378">
        <f>'4.  2011-2014 LRAM'!AG270*AG753</f>
        <v>0</v>
      </c>
      <c r="AH755" s="378">
        <f>'4.  2011-2014 LRAM'!AH270*AH753</f>
        <v>0</v>
      </c>
      <c r="AI755" s="378">
        <f>'4.  2011-2014 LRAM'!AI270*AI753</f>
        <v>0</v>
      </c>
      <c r="AJ755" s="378">
        <f>'4.  2011-2014 LRAM'!AJ270*AJ753</f>
        <v>0</v>
      </c>
      <c r="AK755" s="378">
        <f>'4.  2011-2014 LRAM'!AK270*AK753</f>
        <v>0</v>
      </c>
      <c r="AL755" s="378">
        <f>'4.  2011-2014 LRAM'!AL270*AL753</f>
        <v>0</v>
      </c>
      <c r="AM755" s="629">
        <f t="shared" si="2293"/>
        <v>0</v>
      </c>
      <c r="AN755" s="443"/>
    </row>
    <row r="756" spans="2:40">
      <c r="B756" s="324" t="s">
        <v>316</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'4.  2011-2014 LRAM'!Y399*Y753</f>
        <v>0</v>
      </c>
      <c r="Z756" s="378">
        <f>'4.  2011-2014 LRAM'!Z399*Z753</f>
        <v>0</v>
      </c>
      <c r="AA756" s="378">
        <f>'4.  2011-2014 LRAM'!AA399*AA753</f>
        <v>0</v>
      </c>
      <c r="AB756" s="378">
        <f>'4.  2011-2014 LRAM'!AB399*AB753</f>
        <v>0</v>
      </c>
      <c r="AC756" s="378">
        <f>'4.  2011-2014 LRAM'!AC399*AC753</f>
        <v>0</v>
      </c>
      <c r="AD756" s="378">
        <f>'4.  2011-2014 LRAM'!AD399*AD753</f>
        <v>0</v>
      </c>
      <c r="AE756" s="378">
        <f>'4.  2011-2014 LRAM'!AE399*AE753</f>
        <v>0</v>
      </c>
      <c r="AF756" s="378">
        <f>'4.  2011-2014 LRAM'!AF399*AF753</f>
        <v>0</v>
      </c>
      <c r="AG756" s="378">
        <f>'4.  2011-2014 LRAM'!AG399*AG753</f>
        <v>0</v>
      </c>
      <c r="AH756" s="378">
        <f>'4.  2011-2014 LRAM'!AH399*AH753</f>
        <v>0</v>
      </c>
      <c r="AI756" s="378">
        <f>'4.  2011-2014 LRAM'!AI399*AI753</f>
        <v>0</v>
      </c>
      <c r="AJ756" s="378">
        <f>'4.  2011-2014 LRAM'!AJ399*AJ753</f>
        <v>0</v>
      </c>
      <c r="AK756" s="378">
        <f>'4.  2011-2014 LRAM'!AK399*AK753</f>
        <v>0</v>
      </c>
      <c r="AL756" s="378">
        <f>'4.  2011-2014 LRAM'!AL399*AL753</f>
        <v>0</v>
      </c>
      <c r="AM756" s="629">
        <f t="shared" si="2293"/>
        <v>0</v>
      </c>
      <c r="AN756" s="443"/>
    </row>
    <row r="757" spans="2:40">
      <c r="B757" s="324" t="s">
        <v>317</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'4.  2011-2014 LRAM'!Y529*Y753</f>
        <v>9024.6857630706872</v>
      </c>
      <c r="Z757" s="378">
        <f>'4.  2011-2014 LRAM'!Z529*Z753</f>
        <v>23454.209176691998</v>
      </c>
      <c r="AA757" s="378">
        <f>'4.  2011-2014 LRAM'!AA529*AA753</f>
        <v>10040.357258277158</v>
      </c>
      <c r="AB757" s="378">
        <f>'4.  2011-2014 LRAM'!AB529*AB753</f>
        <v>16321.027393122593</v>
      </c>
      <c r="AC757" s="378">
        <f>'4.  2011-2014 LRAM'!AC529*AC753</f>
        <v>5722.1995786413672</v>
      </c>
      <c r="AD757" s="378">
        <f>'4.  2011-2014 LRAM'!AD529*AD753</f>
        <v>0</v>
      </c>
      <c r="AE757" s="378">
        <f>'4.  2011-2014 LRAM'!AE529*AE753</f>
        <v>0</v>
      </c>
      <c r="AF757" s="378">
        <f>'4.  2011-2014 LRAM'!AF529*AF753</f>
        <v>0</v>
      </c>
      <c r="AG757" s="378">
        <f>'4.  2011-2014 LRAM'!AG529*AG753</f>
        <v>0</v>
      </c>
      <c r="AH757" s="378">
        <f>'4.  2011-2014 LRAM'!AH529*AH753</f>
        <v>0</v>
      </c>
      <c r="AI757" s="378">
        <f>'4.  2011-2014 LRAM'!AI529*AI753</f>
        <v>0</v>
      </c>
      <c r="AJ757" s="378">
        <f>'4.  2011-2014 LRAM'!AJ529*AJ753</f>
        <v>0</v>
      </c>
      <c r="AK757" s="378">
        <f>'4.  2011-2014 LRAM'!AK529*AK753</f>
        <v>0</v>
      </c>
      <c r="AL757" s="378">
        <f>'4.  2011-2014 LRAM'!AL529*AL753</f>
        <v>0</v>
      </c>
      <c r="AM757" s="629">
        <f t="shared" si="2293"/>
        <v>64562.47916980381</v>
      </c>
      <c r="AN757" s="443"/>
    </row>
    <row r="758" spans="2:40">
      <c r="B758" s="324" t="s">
        <v>318</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2294">Y210*Y753</f>
        <v>12783.771699999999</v>
      </c>
      <c r="Z758" s="378">
        <f t="shared" si="2294"/>
        <v>22343.2804</v>
      </c>
      <c r="AA758" s="378">
        <f t="shared" si="2294"/>
        <v>30006.996600000009</v>
      </c>
      <c r="AB758" s="378">
        <f t="shared" si="2294"/>
        <v>27872.287800000006</v>
      </c>
      <c r="AC758" s="378">
        <f t="shared" si="2294"/>
        <v>349519.28140799998</v>
      </c>
      <c r="AD758" s="378">
        <f t="shared" si="2294"/>
        <v>0</v>
      </c>
      <c r="AE758" s="378">
        <f t="shared" si="2294"/>
        <v>0</v>
      </c>
      <c r="AF758" s="378">
        <f t="shared" si="2294"/>
        <v>0</v>
      </c>
      <c r="AG758" s="378">
        <f t="shared" si="2294"/>
        <v>0</v>
      </c>
      <c r="AH758" s="378">
        <f t="shared" si="2294"/>
        <v>0</v>
      </c>
      <c r="AI758" s="378">
        <f t="shared" si="2294"/>
        <v>0</v>
      </c>
      <c r="AJ758" s="378">
        <f t="shared" si="2294"/>
        <v>0</v>
      </c>
      <c r="AK758" s="378">
        <f t="shared" si="2294"/>
        <v>0</v>
      </c>
      <c r="AL758" s="378">
        <f t="shared" si="2294"/>
        <v>0</v>
      </c>
      <c r="AM758" s="629">
        <f t="shared" si="2293"/>
        <v>442525.61790800001</v>
      </c>
      <c r="AN758" s="443"/>
    </row>
    <row r="759" spans="2:40">
      <c r="B759" s="324" t="s">
        <v>319</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 t="shared" ref="Y759:AL759" si="2295">Y394*Y753</f>
        <v>26904.361399999998</v>
      </c>
      <c r="Z759" s="378">
        <f t="shared" si="2295"/>
        <v>8209.2075690032798</v>
      </c>
      <c r="AA759" s="378">
        <f t="shared" si="2295"/>
        <v>14043.103200000001</v>
      </c>
      <c r="AB759" s="378">
        <f t="shared" si="2295"/>
        <v>9151.9598100000003</v>
      </c>
      <c r="AC759" s="378">
        <f t="shared" si="2295"/>
        <v>13564.905683999999</v>
      </c>
      <c r="AD759" s="378">
        <f t="shared" si="2295"/>
        <v>0</v>
      </c>
      <c r="AE759" s="378">
        <f t="shared" si="2295"/>
        <v>0</v>
      </c>
      <c r="AF759" s="378">
        <f t="shared" si="2295"/>
        <v>0</v>
      </c>
      <c r="AG759" s="378">
        <f t="shared" si="2295"/>
        <v>0</v>
      </c>
      <c r="AH759" s="378">
        <f t="shared" si="2295"/>
        <v>0</v>
      </c>
      <c r="AI759" s="378">
        <f t="shared" si="2295"/>
        <v>0</v>
      </c>
      <c r="AJ759" s="378">
        <f t="shared" si="2295"/>
        <v>0</v>
      </c>
      <c r="AK759" s="378">
        <f t="shared" si="2295"/>
        <v>0</v>
      </c>
      <c r="AL759" s="378">
        <f t="shared" si="2295"/>
        <v>0</v>
      </c>
      <c r="AM759" s="629">
        <f t="shared" si="2293"/>
        <v>71873.53766300327</v>
      </c>
      <c r="AN759" s="443"/>
    </row>
    <row r="760" spans="2:40">
      <c r="B760" s="324" t="s">
        <v>320</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 t="shared" ref="Y760:AL760" si="2296">Y582*Y753</f>
        <v>36495.221919548901</v>
      </c>
      <c r="Z760" s="378">
        <f t="shared" si="2296"/>
        <v>9387.7153418671696</v>
      </c>
      <c r="AA760" s="378">
        <f t="shared" si="2296"/>
        <v>44203.3914</v>
      </c>
      <c r="AB760" s="378">
        <f t="shared" si="2296"/>
        <v>28187.218500000003</v>
      </c>
      <c r="AC760" s="378">
        <f t="shared" si="2296"/>
        <v>26336.917463999998</v>
      </c>
      <c r="AD760" s="378">
        <f t="shared" si="2296"/>
        <v>0</v>
      </c>
      <c r="AE760" s="378">
        <f t="shared" si="2296"/>
        <v>0</v>
      </c>
      <c r="AF760" s="378">
        <f t="shared" si="2296"/>
        <v>2961.9647999999997</v>
      </c>
      <c r="AG760" s="378">
        <f t="shared" si="2296"/>
        <v>0</v>
      </c>
      <c r="AH760" s="378">
        <f t="shared" si="2296"/>
        <v>0</v>
      </c>
      <c r="AI760" s="378">
        <f t="shared" si="2296"/>
        <v>0</v>
      </c>
      <c r="AJ760" s="378">
        <f t="shared" si="2296"/>
        <v>0</v>
      </c>
      <c r="AK760" s="378">
        <f t="shared" si="2296"/>
        <v>0</v>
      </c>
      <c r="AL760" s="378">
        <f t="shared" si="2296"/>
        <v>0</v>
      </c>
      <c r="AM760" s="629">
        <f t="shared" si="2293"/>
        <v>147572.42942541608</v>
      </c>
      <c r="AN760" s="443"/>
    </row>
    <row r="761" spans="2:40">
      <c r="B761" s="324" t="s">
        <v>321</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378">
        <f>Y750*Y753</f>
        <v>11381.083284547769</v>
      </c>
      <c r="Z761" s="378">
        <f t="shared" ref="Z761:AL761" si="2297">Z750*Z753</f>
        <v>12604.019349572263</v>
      </c>
      <c r="AA761" s="378">
        <f t="shared" si="2297"/>
        <v>27197.341975641597</v>
      </c>
      <c r="AB761" s="378">
        <f t="shared" si="2297"/>
        <v>32451.122340000005</v>
      </c>
      <c r="AC761" s="378">
        <f t="shared" si="2297"/>
        <v>15698.703635999997</v>
      </c>
      <c r="AD761" s="378">
        <f t="shared" si="2297"/>
        <v>0</v>
      </c>
      <c r="AE761" s="378">
        <f t="shared" si="2297"/>
        <v>0</v>
      </c>
      <c r="AF761" s="378">
        <f t="shared" si="2297"/>
        <v>0</v>
      </c>
      <c r="AG761" s="378">
        <f t="shared" si="2297"/>
        <v>0</v>
      </c>
      <c r="AH761" s="378">
        <f t="shared" si="2297"/>
        <v>0</v>
      </c>
      <c r="AI761" s="378">
        <f t="shared" si="2297"/>
        <v>0</v>
      </c>
      <c r="AJ761" s="378">
        <f t="shared" si="2297"/>
        <v>0</v>
      </c>
      <c r="AK761" s="378">
        <f t="shared" si="2297"/>
        <v>0</v>
      </c>
      <c r="AL761" s="378">
        <f t="shared" si="2297"/>
        <v>0</v>
      </c>
      <c r="AM761" s="629">
        <f t="shared" si="2293"/>
        <v>99332.270585761624</v>
      </c>
      <c r="AN761" s="443"/>
    </row>
    <row r="762" spans="2:40" ht="15.75">
      <c r="B762" s="349" t="s">
        <v>322</v>
      </c>
      <c r="C762" s="345"/>
      <c r="D762" s="336"/>
      <c r="E762" s="334"/>
      <c r="F762" s="334"/>
      <c r="G762" s="334"/>
      <c r="H762" s="334"/>
      <c r="I762" s="334"/>
      <c r="J762" s="334"/>
      <c r="K762" s="334"/>
      <c r="L762" s="334"/>
      <c r="M762" s="334"/>
      <c r="N762" s="334"/>
      <c r="O762" s="300"/>
      <c r="P762" s="334"/>
      <c r="Q762" s="334"/>
      <c r="R762" s="334"/>
      <c r="S762" s="336"/>
      <c r="T762" s="336"/>
      <c r="U762" s="336"/>
      <c r="V762" s="336"/>
      <c r="W762" s="334"/>
      <c r="X762" s="334"/>
      <c r="Y762" s="346">
        <f>SUM(Y754:Y761)</f>
        <v>96589.124067167359</v>
      </c>
      <c r="Z762" s="346">
        <f>SUM(Z754:Z761)</f>
        <v>75998.431837134704</v>
      </c>
      <c r="AA762" s="346">
        <f t="shared" ref="AA762:AE762" si="2298">SUM(AA754:AA761)</f>
        <v>125491.19043391877</v>
      </c>
      <c r="AB762" s="346">
        <f t="shared" si="2298"/>
        <v>113983.61584312261</v>
      </c>
      <c r="AC762" s="346">
        <f t="shared" si="2298"/>
        <v>410842.00777064136</v>
      </c>
      <c r="AD762" s="346">
        <f t="shared" si="2298"/>
        <v>0</v>
      </c>
      <c r="AE762" s="346">
        <f t="shared" si="2298"/>
        <v>0</v>
      </c>
      <c r="AF762" s="346">
        <f t="shared" ref="AF762:AL762" si="2299">SUM(AF754:AF761)</f>
        <v>2961.9647999999997</v>
      </c>
      <c r="AG762" s="346">
        <f t="shared" si="2299"/>
        <v>0</v>
      </c>
      <c r="AH762" s="346">
        <f t="shared" si="2299"/>
        <v>0</v>
      </c>
      <c r="AI762" s="346">
        <f t="shared" si="2299"/>
        <v>0</v>
      </c>
      <c r="AJ762" s="346">
        <f t="shared" si="2299"/>
        <v>0</v>
      </c>
      <c r="AK762" s="346">
        <f t="shared" si="2299"/>
        <v>0</v>
      </c>
      <c r="AL762" s="346">
        <f t="shared" si="2299"/>
        <v>0</v>
      </c>
      <c r="AM762" s="407">
        <f>SUM(AM754:AM761)</f>
        <v>825866.3347519848</v>
      </c>
      <c r="AN762" s="443"/>
    </row>
    <row r="763" spans="2:40" ht="15.75">
      <c r="B763" s="349" t="s">
        <v>323</v>
      </c>
      <c r="C763" s="345"/>
      <c r="D763" s="350"/>
      <c r="E763" s="334"/>
      <c r="F763" s="334"/>
      <c r="G763" s="334"/>
      <c r="H763" s="334"/>
      <c r="I763" s="334"/>
      <c r="J763" s="334"/>
      <c r="K763" s="334"/>
      <c r="L763" s="334"/>
      <c r="M763" s="334"/>
      <c r="N763" s="334"/>
      <c r="O763" s="300"/>
      <c r="P763" s="334"/>
      <c r="Q763" s="334"/>
      <c r="R763" s="334"/>
      <c r="S763" s="336"/>
      <c r="T763" s="336"/>
      <c r="U763" s="336"/>
      <c r="V763" s="336"/>
      <c r="W763" s="334"/>
      <c r="X763" s="334"/>
      <c r="Y763" s="347">
        <f>Y751*Y753</f>
        <v>21392.253054905003</v>
      </c>
      <c r="Z763" s="347">
        <f t="shared" ref="Z763:AE763" si="2300">Z751*Z753</f>
        <v>15871.671621381132</v>
      </c>
      <c r="AA763" s="347">
        <f t="shared" si="2300"/>
        <v>24529.354949142442</v>
      </c>
      <c r="AB763" s="347">
        <f t="shared" si="2300"/>
        <v>4744.5806878899184</v>
      </c>
      <c r="AC763" s="347">
        <f t="shared" si="2300"/>
        <v>111498.86525890729</v>
      </c>
      <c r="AD763" s="347">
        <f t="shared" si="2300"/>
        <v>0</v>
      </c>
      <c r="AE763" s="347">
        <f t="shared" si="2300"/>
        <v>0</v>
      </c>
      <c r="AF763" s="347">
        <f t="shared" ref="AF763:AL763" si="2301">AF751*AF753</f>
        <v>24104.762229081905</v>
      </c>
      <c r="AG763" s="347">
        <f t="shared" si="2301"/>
        <v>0</v>
      </c>
      <c r="AH763" s="347">
        <f t="shared" si="2301"/>
        <v>0</v>
      </c>
      <c r="AI763" s="347">
        <f t="shared" si="2301"/>
        <v>0</v>
      </c>
      <c r="AJ763" s="347">
        <f t="shared" si="2301"/>
        <v>0</v>
      </c>
      <c r="AK763" s="347">
        <f t="shared" si="2301"/>
        <v>0</v>
      </c>
      <c r="AL763" s="347">
        <f t="shared" si="2301"/>
        <v>0</v>
      </c>
      <c r="AM763" s="407">
        <f>SUM(Y763:AL763)</f>
        <v>202141.4878013077</v>
      </c>
      <c r="AN763" s="443"/>
    </row>
    <row r="764" spans="2:40" ht="15.75">
      <c r="B764" s="349" t="s">
        <v>324</v>
      </c>
      <c r="C764" s="345"/>
      <c r="D764" s="350"/>
      <c r="E764" s="334"/>
      <c r="F764" s="334"/>
      <c r="G764" s="334"/>
      <c r="H764" s="334"/>
      <c r="I764" s="334"/>
      <c r="J764" s="334"/>
      <c r="K764" s="334"/>
      <c r="L764" s="334"/>
      <c r="M764" s="334"/>
      <c r="N764" s="334"/>
      <c r="O764" s="300"/>
      <c r="P764" s="334"/>
      <c r="Q764" s="334"/>
      <c r="R764" s="334"/>
      <c r="S764" s="350"/>
      <c r="T764" s="350"/>
      <c r="U764" s="350"/>
      <c r="V764" s="350"/>
      <c r="W764" s="334"/>
      <c r="X764" s="334"/>
      <c r="Y764" s="351"/>
      <c r="Z764" s="351"/>
      <c r="AA764" s="351"/>
      <c r="AB764" s="351"/>
      <c r="AC764" s="351"/>
      <c r="AD764" s="351"/>
      <c r="AE764" s="351"/>
      <c r="AF764" s="351"/>
      <c r="AG764" s="351"/>
      <c r="AH764" s="351"/>
      <c r="AI764" s="351"/>
      <c r="AJ764" s="351"/>
      <c r="AK764" s="351"/>
      <c r="AL764" s="351"/>
      <c r="AM764" s="407">
        <f>AM762-AM763</f>
        <v>623724.84695067711</v>
      </c>
      <c r="AN764" s="443"/>
    </row>
    <row r="765" spans="2:40">
      <c r="B765" s="324"/>
      <c r="C765" s="350"/>
      <c r="D765" s="350"/>
      <c r="E765" s="334"/>
      <c r="F765" s="334"/>
      <c r="G765" s="334"/>
      <c r="H765" s="334"/>
      <c r="I765" s="334"/>
      <c r="J765" s="334"/>
      <c r="K765" s="334"/>
      <c r="L765" s="334"/>
      <c r="M765" s="334"/>
      <c r="N765" s="334"/>
      <c r="O765" s="300"/>
      <c r="P765" s="334"/>
      <c r="Q765" s="334"/>
      <c r="R765" s="334"/>
      <c r="S765" s="350"/>
      <c r="T765" s="345"/>
      <c r="U765" s="350"/>
      <c r="V765" s="350"/>
      <c r="W765" s="334"/>
      <c r="X765" s="334"/>
      <c r="Y765" s="352"/>
      <c r="Z765" s="352"/>
      <c r="AA765" s="352"/>
      <c r="AB765" s="352"/>
      <c r="AC765" s="352"/>
      <c r="AD765" s="352"/>
      <c r="AE765" s="352"/>
      <c r="AF765" s="352"/>
      <c r="AG765" s="352"/>
      <c r="AH765" s="352"/>
      <c r="AI765" s="352"/>
      <c r="AJ765" s="352"/>
      <c r="AK765" s="352"/>
      <c r="AL765" s="352"/>
      <c r="AM765" s="348"/>
      <c r="AN765" s="443"/>
    </row>
    <row r="766" spans="2:40">
      <c r="B766" s="439" t="s">
        <v>325</v>
      </c>
      <c r="C766" s="304"/>
      <c r="D766" s="279"/>
      <c r="E766" s="279"/>
      <c r="F766" s="279"/>
      <c r="G766" s="279"/>
      <c r="H766" s="279"/>
      <c r="I766" s="279"/>
      <c r="J766" s="279"/>
      <c r="K766" s="279"/>
      <c r="L766" s="279"/>
      <c r="M766" s="279"/>
      <c r="N766" s="279"/>
      <c r="O766" s="357"/>
      <c r="P766" s="279"/>
      <c r="Q766" s="279"/>
      <c r="R766" s="279"/>
      <c r="S766" s="304"/>
      <c r="T766" s="309"/>
      <c r="U766" s="309"/>
      <c r="V766" s="279"/>
      <c r="W766" s="279"/>
      <c r="X766" s="309"/>
      <c r="Y766" s="291">
        <f>SUMPRODUCT(E593:E748,Y593:Y748)</f>
        <v>0</v>
      </c>
      <c r="Z766" s="291">
        <f>SUMPRODUCT(E593:E748,Z593:Z748)</f>
        <v>0</v>
      </c>
      <c r="AA766" s="291">
        <f t="shared" ref="AA766:AL766" si="2302">IF(AA591="kw",SUMPRODUCT($N$593:$N$748,$P$593:$P$748,AA593:AA748),SUMPRODUCT($E$593:$E$748,AA593:AA748))</f>
        <v>0</v>
      </c>
      <c r="AB766" s="291">
        <f t="shared" si="2302"/>
        <v>0</v>
      </c>
      <c r="AC766" s="291">
        <f t="shared" si="2302"/>
        <v>0</v>
      </c>
      <c r="AD766" s="291">
        <f t="shared" si="2302"/>
        <v>0</v>
      </c>
      <c r="AE766" s="291">
        <f t="shared" si="2302"/>
        <v>0</v>
      </c>
      <c r="AF766" s="291">
        <f t="shared" si="2302"/>
        <v>0</v>
      </c>
      <c r="AG766" s="291">
        <f t="shared" si="2302"/>
        <v>0</v>
      </c>
      <c r="AH766" s="291">
        <f t="shared" si="2302"/>
        <v>0</v>
      </c>
      <c r="AI766" s="291">
        <f t="shared" si="2302"/>
        <v>0</v>
      </c>
      <c r="AJ766" s="291">
        <f t="shared" si="2302"/>
        <v>0</v>
      </c>
      <c r="AK766" s="291">
        <f t="shared" si="2302"/>
        <v>0</v>
      </c>
      <c r="AL766" s="291">
        <f t="shared" si="2302"/>
        <v>0</v>
      </c>
      <c r="AM766" s="337"/>
    </row>
    <row r="767" spans="2:40">
      <c r="B767" s="440" t="s">
        <v>326</v>
      </c>
      <c r="C767" s="364"/>
      <c r="D767" s="384"/>
      <c r="E767" s="384"/>
      <c r="F767" s="384"/>
      <c r="G767" s="384"/>
      <c r="H767" s="384"/>
      <c r="I767" s="384"/>
      <c r="J767" s="384"/>
      <c r="K767" s="384"/>
      <c r="L767" s="384"/>
      <c r="M767" s="384"/>
      <c r="N767" s="384"/>
      <c r="O767" s="383"/>
      <c r="P767" s="384"/>
      <c r="Q767" s="384"/>
      <c r="R767" s="384"/>
      <c r="S767" s="364"/>
      <c r="T767" s="385"/>
      <c r="U767" s="385"/>
      <c r="V767" s="384"/>
      <c r="W767" s="384"/>
      <c r="X767" s="385"/>
      <c r="Y767" s="326">
        <f>SUMPRODUCT(F593:F748,Y593:Y748)</f>
        <v>0</v>
      </c>
      <c r="Z767" s="326">
        <f>SUMPRODUCT(F593:F748,Z593:Z748)</f>
        <v>0</v>
      </c>
      <c r="AA767" s="326">
        <f t="shared" ref="AA767:AL767" si="2303">IF(AA591="kw",SUMPRODUCT($N$593:$N$748,$Q$593:$Q$748,AA593:AA748),SUMPRODUCT($F$593:$F$748,AA593:AA748))</f>
        <v>0</v>
      </c>
      <c r="AB767" s="326">
        <f t="shared" si="2303"/>
        <v>0</v>
      </c>
      <c r="AC767" s="326">
        <f t="shared" si="2303"/>
        <v>0</v>
      </c>
      <c r="AD767" s="326">
        <f t="shared" si="2303"/>
        <v>0</v>
      </c>
      <c r="AE767" s="326">
        <f t="shared" si="2303"/>
        <v>0</v>
      </c>
      <c r="AF767" s="326">
        <f t="shared" si="2303"/>
        <v>0</v>
      </c>
      <c r="AG767" s="326">
        <f t="shared" si="2303"/>
        <v>0</v>
      </c>
      <c r="AH767" s="326">
        <f t="shared" si="2303"/>
        <v>0</v>
      </c>
      <c r="AI767" s="326">
        <f t="shared" si="2303"/>
        <v>0</v>
      </c>
      <c r="AJ767" s="326">
        <f t="shared" si="2303"/>
        <v>0</v>
      </c>
      <c r="AK767" s="326">
        <f t="shared" si="2303"/>
        <v>0</v>
      </c>
      <c r="AL767" s="326">
        <f t="shared" si="2303"/>
        <v>0</v>
      </c>
      <c r="AM767" s="386"/>
    </row>
    <row r="768" spans="2:40" ht="20.25" customHeight="1">
      <c r="B768" s="368" t="s">
        <v>956</v>
      </c>
      <c r="C768" s="387"/>
      <c r="D768" s="388"/>
      <c r="E768" s="388"/>
      <c r="F768" s="388"/>
      <c r="G768" s="388"/>
      <c r="H768" s="388"/>
      <c r="I768" s="388"/>
      <c r="J768" s="388"/>
      <c r="K768" s="388"/>
      <c r="L768" s="388"/>
      <c r="M768" s="388"/>
      <c r="N768" s="388"/>
      <c r="O768" s="388"/>
      <c r="P768" s="388"/>
      <c r="Q768" s="388"/>
      <c r="R768" s="388"/>
      <c r="S768" s="371"/>
      <c r="T768" s="372"/>
      <c r="U768" s="388"/>
      <c r="V768" s="388"/>
      <c r="W768" s="388"/>
      <c r="X768" s="388"/>
      <c r="Y768" s="409"/>
      <c r="Z768" s="409"/>
      <c r="AA768" s="409"/>
      <c r="AB768" s="409"/>
      <c r="AC768" s="409"/>
      <c r="AD768" s="409"/>
      <c r="AE768" s="409"/>
      <c r="AF768" s="409"/>
      <c r="AG768" s="409"/>
      <c r="AH768" s="409"/>
      <c r="AI768" s="409"/>
      <c r="AJ768" s="409"/>
      <c r="AK768" s="409"/>
      <c r="AL768" s="409"/>
      <c r="AM768" s="389"/>
    </row>
    <row r="771" spans="1:39" ht="15.75">
      <c r="B771" s="280" t="s">
        <v>327</v>
      </c>
      <c r="C771" s="281"/>
      <c r="D771" s="590" t="s">
        <v>526</v>
      </c>
      <c r="E771" s="253"/>
      <c r="F771" s="590"/>
      <c r="G771" s="253"/>
      <c r="H771" s="253"/>
      <c r="I771" s="253"/>
      <c r="J771" s="253"/>
      <c r="K771" s="253"/>
      <c r="L771" s="253"/>
      <c r="M771" s="253"/>
      <c r="N771" s="253"/>
      <c r="O771" s="281"/>
      <c r="P771" s="253"/>
      <c r="Q771" s="253"/>
      <c r="R771" s="253"/>
      <c r="S771" s="253"/>
      <c r="T771" s="253"/>
      <c r="U771" s="253"/>
      <c r="V771" s="253"/>
      <c r="W771" s="253"/>
      <c r="X771" s="253"/>
      <c r="Y771" s="270"/>
      <c r="Z771" s="267"/>
      <c r="AA771" s="267"/>
      <c r="AB771" s="267"/>
      <c r="AC771" s="267"/>
      <c r="AD771" s="267"/>
      <c r="AE771" s="267"/>
      <c r="AF771" s="267"/>
      <c r="AG771" s="267"/>
      <c r="AH771" s="267"/>
      <c r="AI771" s="267"/>
      <c r="AJ771" s="267"/>
      <c r="AK771" s="267"/>
      <c r="AL771" s="267"/>
    </row>
    <row r="772" spans="1:39" ht="33" customHeight="1">
      <c r="B772" s="1114" t="s">
        <v>211</v>
      </c>
      <c r="C772" s="1116" t="s">
        <v>33</v>
      </c>
      <c r="D772" s="284" t="s">
        <v>422</v>
      </c>
      <c r="E772" s="1118" t="s">
        <v>209</v>
      </c>
      <c r="F772" s="1119"/>
      <c r="G772" s="1119"/>
      <c r="H772" s="1119"/>
      <c r="I772" s="1119"/>
      <c r="J772" s="1119"/>
      <c r="K772" s="1119"/>
      <c r="L772" s="1119"/>
      <c r="M772" s="1120"/>
      <c r="N772" s="1121" t="s">
        <v>213</v>
      </c>
      <c r="O772" s="284" t="s">
        <v>423</v>
      </c>
      <c r="P772" s="1118" t="s">
        <v>212</v>
      </c>
      <c r="Q772" s="1119"/>
      <c r="R772" s="1119"/>
      <c r="S772" s="1119"/>
      <c r="T772" s="1119"/>
      <c r="U772" s="1119"/>
      <c r="V772" s="1119"/>
      <c r="W772" s="1119"/>
      <c r="X772" s="1120"/>
      <c r="Y772" s="1111" t="s">
        <v>243</v>
      </c>
      <c r="Z772" s="1112"/>
      <c r="AA772" s="1112"/>
      <c r="AB772" s="1112"/>
      <c r="AC772" s="1112"/>
      <c r="AD772" s="1112"/>
      <c r="AE772" s="1112"/>
      <c r="AF772" s="1112"/>
      <c r="AG772" s="1112"/>
      <c r="AH772" s="1112"/>
      <c r="AI772" s="1112"/>
      <c r="AJ772" s="1112"/>
      <c r="AK772" s="1112"/>
      <c r="AL772" s="1112"/>
      <c r="AM772" s="1113"/>
    </row>
    <row r="773" spans="1:39" ht="65.25" customHeight="1">
      <c r="B773" s="1115"/>
      <c r="C773" s="1117"/>
      <c r="D773" s="285">
        <v>2019</v>
      </c>
      <c r="E773" s="285">
        <v>2020</v>
      </c>
      <c r="F773" s="285">
        <v>2021</v>
      </c>
      <c r="G773" s="285">
        <v>2022</v>
      </c>
      <c r="H773" s="285">
        <v>2023</v>
      </c>
      <c r="I773" s="285">
        <v>2024</v>
      </c>
      <c r="J773" s="285">
        <v>2025</v>
      </c>
      <c r="K773" s="285">
        <v>2026</v>
      </c>
      <c r="L773" s="285">
        <v>2027</v>
      </c>
      <c r="M773" s="285">
        <v>2028</v>
      </c>
      <c r="N773" s="1122"/>
      <c r="O773" s="285">
        <v>2019</v>
      </c>
      <c r="P773" s="285">
        <v>2020</v>
      </c>
      <c r="Q773" s="285">
        <v>2021</v>
      </c>
      <c r="R773" s="285">
        <v>2022</v>
      </c>
      <c r="S773" s="285">
        <v>2023</v>
      </c>
      <c r="T773" s="285">
        <v>2024</v>
      </c>
      <c r="U773" s="285">
        <v>2025</v>
      </c>
      <c r="V773" s="285">
        <v>2026</v>
      </c>
      <c r="W773" s="285">
        <v>2027</v>
      </c>
      <c r="X773" s="285">
        <v>2028</v>
      </c>
      <c r="Y773" s="285" t="str">
        <f>'1.  LRAMVA Summary'!D52</f>
        <v>Residential</v>
      </c>
      <c r="Z773" s="285" t="str">
        <f>'1.  LRAMVA Summary'!E52</f>
        <v>GS&lt;50 kW</v>
      </c>
      <c r="AA773" s="285" t="str">
        <f>'1.  LRAMVA Summary'!F52</f>
        <v>General Service 50 to 999 kW</v>
      </c>
      <c r="AB773" s="285" t="str">
        <f>'1.  LRAMVA Summary'!G52</f>
        <v>General Service 1,000 to 4,999 kW</v>
      </c>
      <c r="AC773" s="285" t="str">
        <f>'1.  LRAMVA Summary'!H52</f>
        <v>Large Use</v>
      </c>
      <c r="AD773" s="285" t="str">
        <f>'1.  LRAMVA Summary'!I52</f>
        <v>Unmetered Scattered Load</v>
      </c>
      <c r="AE773" s="285" t="str">
        <f>'1.  LRAMVA Summary'!J52</f>
        <v>Sentinel Lighting</v>
      </c>
      <c r="AF773" s="285" t="str">
        <f>'1.  LRAMVA Summary'!K52</f>
        <v>Street Lighting</v>
      </c>
      <c r="AG773" s="285" t="str">
        <f>'1.  LRAMVA Summary'!L52</f>
        <v/>
      </c>
      <c r="AH773" s="285" t="str">
        <f>'1.  LRAMVA Summary'!M52</f>
        <v/>
      </c>
      <c r="AI773" s="285" t="str">
        <f>'1.  LRAMVA Summary'!N52</f>
        <v/>
      </c>
      <c r="AJ773" s="285" t="str">
        <f>'1.  LRAMVA Summary'!O52</f>
        <v/>
      </c>
      <c r="AK773" s="285" t="str">
        <f>'1.  LRAMVA Summary'!P52</f>
        <v/>
      </c>
      <c r="AL773" s="285" t="str">
        <f>'1.  LRAMVA Summary'!Q52</f>
        <v/>
      </c>
      <c r="AM773" s="287" t="str">
        <f>'1.  LRAMVA Summary'!R52</f>
        <v>Total</v>
      </c>
    </row>
    <row r="774" spans="1:39" ht="15.75" customHeight="1">
      <c r="A774" s="532"/>
      <c r="B774" s="518" t="s">
        <v>504</v>
      </c>
      <c r="C774" s="289"/>
      <c r="D774" s="289"/>
      <c r="E774" s="289"/>
      <c r="F774" s="289"/>
      <c r="G774" s="289"/>
      <c r="H774" s="289"/>
      <c r="I774" s="289"/>
      <c r="J774" s="289"/>
      <c r="K774" s="289"/>
      <c r="L774" s="289"/>
      <c r="M774" s="289"/>
      <c r="N774" s="290"/>
      <c r="O774" s="289"/>
      <c r="P774" s="289"/>
      <c r="Q774" s="289"/>
      <c r="R774" s="289"/>
      <c r="S774" s="289"/>
      <c r="T774" s="289"/>
      <c r="U774" s="289"/>
      <c r="V774" s="289"/>
      <c r="W774" s="289"/>
      <c r="X774" s="289"/>
      <c r="Y774" s="291" t="str">
        <f>'1.  LRAMVA Summary'!D53</f>
        <v>kWh</v>
      </c>
      <c r="Z774" s="291" t="str">
        <f>'1.  LRAMVA Summary'!E53</f>
        <v>kWh</v>
      </c>
      <c r="AA774" s="291" t="str">
        <f>'1.  LRAMVA Summary'!F53</f>
        <v>kW</v>
      </c>
      <c r="AB774" s="291" t="str">
        <f>'1.  LRAMVA Summary'!G53</f>
        <v>kW</v>
      </c>
      <c r="AC774" s="291" t="str">
        <f>'1.  LRAMVA Summary'!H53</f>
        <v>kW</v>
      </c>
      <c r="AD774" s="291" t="str">
        <f>'1.  LRAMVA Summary'!I53</f>
        <v>kWh</v>
      </c>
      <c r="AE774" s="291" t="str">
        <f>'1.  LRAMVA Summary'!J53</f>
        <v>kW</v>
      </c>
      <c r="AF774" s="291" t="str">
        <f>'1.  LRAMVA Summary'!K53</f>
        <v>kW</v>
      </c>
      <c r="AG774" s="291">
        <f>'1.  LRAMVA Summary'!L53</f>
        <v>0</v>
      </c>
      <c r="AH774" s="291">
        <f>'1.  LRAMVA Summary'!M53</f>
        <v>0</v>
      </c>
      <c r="AI774" s="291">
        <f>'1.  LRAMVA Summary'!N53</f>
        <v>0</v>
      </c>
      <c r="AJ774" s="291">
        <f>'1.  LRAMVA Summary'!O53</f>
        <v>0</v>
      </c>
      <c r="AK774" s="291">
        <f>'1.  LRAMVA Summary'!P53</f>
        <v>0</v>
      </c>
      <c r="AL774" s="291">
        <f>'1.  LRAMVA Summary'!Q53</f>
        <v>0</v>
      </c>
      <c r="AM774" s="292"/>
    </row>
    <row r="775" spans="1:39" ht="15.75" outlineLevel="1">
      <c r="A775" s="532"/>
      <c r="B775" s="504" t="s">
        <v>497</v>
      </c>
      <c r="C775" s="289"/>
      <c r="D775" s="289"/>
      <c r="E775" s="289"/>
      <c r="F775" s="289"/>
      <c r="G775" s="289"/>
      <c r="H775" s="289"/>
      <c r="I775" s="289"/>
      <c r="J775" s="289"/>
      <c r="K775" s="289"/>
      <c r="L775" s="289"/>
      <c r="M775" s="289"/>
      <c r="N775" s="290"/>
      <c r="O775" s="289"/>
      <c r="P775" s="289"/>
      <c r="Q775" s="289"/>
      <c r="R775" s="289"/>
      <c r="S775" s="289"/>
      <c r="T775" s="289"/>
      <c r="U775" s="289"/>
      <c r="V775" s="289"/>
      <c r="W775" s="289"/>
      <c r="X775" s="289"/>
      <c r="Y775" s="291"/>
      <c r="Z775" s="291"/>
      <c r="AA775" s="291"/>
      <c r="AB775" s="291"/>
      <c r="AC775" s="291"/>
      <c r="AD775" s="291"/>
      <c r="AE775" s="291"/>
      <c r="AF775" s="291"/>
      <c r="AG775" s="291"/>
      <c r="AH775" s="291"/>
      <c r="AI775" s="291"/>
      <c r="AJ775" s="291"/>
      <c r="AK775" s="291"/>
      <c r="AL775" s="291"/>
      <c r="AM775" s="292"/>
    </row>
    <row r="776" spans="1:39" outlineLevel="1">
      <c r="A776" s="532">
        <v>1</v>
      </c>
      <c r="B776" s="428" t="s">
        <v>95</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04">Z776</f>
        <v>0</v>
      </c>
      <c r="AA777" s="411">
        <f t="shared" ref="AA777" si="2305">AA776</f>
        <v>0</v>
      </c>
      <c r="AB777" s="411">
        <f t="shared" ref="AB777" si="2306">AB776</f>
        <v>0</v>
      </c>
      <c r="AC777" s="411">
        <f t="shared" ref="AC777" si="2307">AC776</f>
        <v>0</v>
      </c>
      <c r="AD777" s="411">
        <f t="shared" ref="AD777" si="2308">AD776</f>
        <v>0</v>
      </c>
      <c r="AE777" s="411">
        <f t="shared" ref="AE777" si="2309">AE776</f>
        <v>0</v>
      </c>
      <c r="AF777" s="411">
        <f t="shared" ref="AF777" si="2310">AF776</f>
        <v>0</v>
      </c>
      <c r="AG777" s="411">
        <f t="shared" ref="AG777" si="2311">AG776</f>
        <v>0</v>
      </c>
      <c r="AH777" s="411">
        <f t="shared" ref="AH777" si="2312">AH776</f>
        <v>0</v>
      </c>
      <c r="AI777" s="411">
        <f t="shared" ref="AI777" si="2313">AI776</f>
        <v>0</v>
      </c>
      <c r="AJ777" s="411">
        <f t="shared" ref="AJ777" si="2314">AJ776</f>
        <v>0</v>
      </c>
      <c r="AK777" s="411">
        <f t="shared" ref="AK777" si="2315">AK776</f>
        <v>0</v>
      </c>
      <c r="AL777" s="411">
        <f t="shared" ref="AL777" si="2316">AL776</f>
        <v>0</v>
      </c>
      <c r="AM777" s="297"/>
    </row>
    <row r="778" spans="1:39" ht="15.75" outlineLevel="1">
      <c r="A778" s="532"/>
      <c r="B778" s="298"/>
      <c r="C778" s="299"/>
      <c r="D778" s="299"/>
      <c r="E778" s="299"/>
      <c r="F778" s="299"/>
      <c r="G778" s="299"/>
      <c r="H778" s="299"/>
      <c r="I778" s="299"/>
      <c r="J778" s="299"/>
      <c r="K778" s="299"/>
      <c r="L778" s="299"/>
      <c r="M778" s="299"/>
      <c r="N778" s="300"/>
      <c r="O778" s="299"/>
      <c r="P778" s="299"/>
      <c r="Q778" s="299"/>
      <c r="R778" s="299"/>
      <c r="S778" s="299"/>
      <c r="T778" s="299"/>
      <c r="U778" s="299"/>
      <c r="V778" s="299"/>
      <c r="W778" s="299"/>
      <c r="X778" s="299"/>
      <c r="Y778" s="412"/>
      <c r="Z778" s="413"/>
      <c r="AA778" s="413"/>
      <c r="AB778" s="413"/>
      <c r="AC778" s="413"/>
      <c r="AD778" s="413"/>
      <c r="AE778" s="413"/>
      <c r="AF778" s="413"/>
      <c r="AG778" s="413"/>
      <c r="AH778" s="413"/>
      <c r="AI778" s="413"/>
      <c r="AJ778" s="413"/>
      <c r="AK778" s="413"/>
      <c r="AL778" s="413"/>
      <c r="AM778" s="302"/>
    </row>
    <row r="779" spans="1:39" outlineLevel="1">
      <c r="A779" s="532">
        <v>2</v>
      </c>
      <c r="B779" s="428" t="s">
        <v>96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17">Z779</f>
        <v>0</v>
      </c>
      <c r="AA780" s="411">
        <f t="shared" ref="AA780" si="2318">AA779</f>
        <v>0</v>
      </c>
      <c r="AB780" s="411">
        <f t="shared" ref="AB780" si="2319">AB779</f>
        <v>0</v>
      </c>
      <c r="AC780" s="411">
        <f t="shared" ref="AC780" si="2320">AC779</f>
        <v>0</v>
      </c>
      <c r="AD780" s="411">
        <f t="shared" ref="AD780" si="2321">AD779</f>
        <v>0</v>
      </c>
      <c r="AE780" s="411">
        <f t="shared" ref="AE780" si="2322">AE779</f>
        <v>0</v>
      </c>
      <c r="AF780" s="411">
        <f t="shared" ref="AF780" si="2323">AF779</f>
        <v>0</v>
      </c>
      <c r="AG780" s="411">
        <f t="shared" ref="AG780" si="2324">AG779</f>
        <v>0</v>
      </c>
      <c r="AH780" s="411">
        <f t="shared" ref="AH780" si="2325">AH779</f>
        <v>0</v>
      </c>
      <c r="AI780" s="411">
        <f t="shared" ref="AI780" si="2326">AI779</f>
        <v>0</v>
      </c>
      <c r="AJ780" s="411">
        <f t="shared" ref="AJ780" si="2327">AJ779</f>
        <v>0</v>
      </c>
      <c r="AK780" s="411">
        <f t="shared" ref="AK780" si="2328">AK779</f>
        <v>0</v>
      </c>
      <c r="AL780" s="411">
        <f t="shared" ref="AL780" si="2329">AL779</f>
        <v>0</v>
      </c>
      <c r="AM780" s="297"/>
    </row>
    <row r="781" spans="1:39" ht="15.75" outlineLevel="1">
      <c r="A781" s="532"/>
      <c r="B781" s="298"/>
      <c r="C781" s="299"/>
      <c r="D781" s="304"/>
      <c r="E781" s="304"/>
      <c r="F781" s="304"/>
      <c r="G781" s="304"/>
      <c r="H781" s="304"/>
      <c r="I781" s="304"/>
      <c r="J781" s="304"/>
      <c r="K781" s="304"/>
      <c r="L781" s="304"/>
      <c r="M781" s="304"/>
      <c r="N781" s="300"/>
      <c r="O781" s="304"/>
      <c r="P781" s="304"/>
      <c r="Q781" s="304"/>
      <c r="R781" s="304"/>
      <c r="S781" s="304"/>
      <c r="T781" s="304"/>
      <c r="U781" s="304"/>
      <c r="V781" s="304"/>
      <c r="W781" s="304"/>
      <c r="X781" s="304"/>
      <c r="Y781" s="412"/>
      <c r="Z781" s="413"/>
      <c r="AA781" s="413"/>
      <c r="AB781" s="413"/>
      <c r="AC781" s="413"/>
      <c r="AD781" s="413"/>
      <c r="AE781" s="413"/>
      <c r="AF781" s="413"/>
      <c r="AG781" s="413"/>
      <c r="AH781" s="413"/>
      <c r="AI781" s="413"/>
      <c r="AJ781" s="413"/>
      <c r="AK781" s="413"/>
      <c r="AL781" s="413"/>
      <c r="AM781" s="302"/>
    </row>
    <row r="782" spans="1:39" outlineLevel="1">
      <c r="A782" s="532">
        <v>3</v>
      </c>
      <c r="B782" s="428" t="s">
        <v>97</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39"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0">Z782</f>
        <v>0</v>
      </c>
      <c r="AA783" s="411">
        <f t="shared" ref="AA783" si="2331">AA782</f>
        <v>0</v>
      </c>
      <c r="AB783" s="411">
        <f t="shared" ref="AB783" si="2332">AB782</f>
        <v>0</v>
      </c>
      <c r="AC783" s="411">
        <f t="shared" ref="AC783" si="2333">AC782</f>
        <v>0</v>
      </c>
      <c r="AD783" s="411">
        <f t="shared" ref="AD783" si="2334">AD782</f>
        <v>0</v>
      </c>
      <c r="AE783" s="411">
        <f t="shared" ref="AE783" si="2335">AE782</f>
        <v>0</v>
      </c>
      <c r="AF783" s="411">
        <f t="shared" ref="AF783" si="2336">AF782</f>
        <v>0</v>
      </c>
      <c r="AG783" s="411">
        <f t="shared" ref="AG783" si="2337">AG782</f>
        <v>0</v>
      </c>
      <c r="AH783" s="411">
        <f t="shared" ref="AH783" si="2338">AH782</f>
        <v>0</v>
      </c>
      <c r="AI783" s="411">
        <f t="shared" ref="AI783" si="2339">AI782</f>
        <v>0</v>
      </c>
      <c r="AJ783" s="411">
        <f t="shared" ref="AJ783" si="2340">AJ782</f>
        <v>0</v>
      </c>
      <c r="AK783" s="411">
        <f t="shared" ref="AK783" si="2341">AK782</f>
        <v>0</v>
      </c>
      <c r="AL783" s="411">
        <f t="shared" ref="AL783" si="2342">AL782</f>
        <v>0</v>
      </c>
      <c r="AM783" s="297"/>
    </row>
    <row r="784" spans="1:39" outlineLevel="1">
      <c r="A784" s="532"/>
      <c r="B784" s="294"/>
      <c r="C784" s="305"/>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12"/>
      <c r="Z784" s="412"/>
      <c r="AA784" s="412"/>
      <c r="AB784" s="412"/>
      <c r="AC784" s="412"/>
      <c r="AD784" s="412"/>
      <c r="AE784" s="412"/>
      <c r="AF784" s="412"/>
      <c r="AG784" s="412"/>
      <c r="AH784" s="412"/>
      <c r="AI784" s="412"/>
      <c r="AJ784" s="412"/>
      <c r="AK784" s="412"/>
      <c r="AL784" s="412"/>
      <c r="AM784" s="306"/>
    </row>
    <row r="785" spans="1:39" outlineLevel="1">
      <c r="A785" s="532">
        <v>4</v>
      </c>
      <c r="B785" s="520" t="s">
        <v>683</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outlineLevel="1">
      <c r="A786" s="532"/>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43">Z785</f>
        <v>0</v>
      </c>
      <c r="AA786" s="411">
        <f t="shared" ref="AA786" si="2344">AA785</f>
        <v>0</v>
      </c>
      <c r="AB786" s="411">
        <f t="shared" ref="AB786" si="2345">AB785</f>
        <v>0</v>
      </c>
      <c r="AC786" s="411">
        <f t="shared" ref="AC786" si="2346">AC785</f>
        <v>0</v>
      </c>
      <c r="AD786" s="411">
        <f t="shared" ref="AD786" si="2347">AD785</f>
        <v>0</v>
      </c>
      <c r="AE786" s="411">
        <f t="shared" ref="AE786" si="2348">AE785</f>
        <v>0</v>
      </c>
      <c r="AF786" s="411">
        <f t="shared" ref="AF786" si="2349">AF785</f>
        <v>0</v>
      </c>
      <c r="AG786" s="411">
        <f t="shared" ref="AG786" si="2350">AG785</f>
        <v>0</v>
      </c>
      <c r="AH786" s="411">
        <f t="shared" ref="AH786" si="2351">AH785</f>
        <v>0</v>
      </c>
      <c r="AI786" s="411">
        <f t="shared" ref="AI786" si="2352">AI785</f>
        <v>0</v>
      </c>
      <c r="AJ786" s="411">
        <f t="shared" ref="AJ786" si="2353">AJ785</f>
        <v>0</v>
      </c>
      <c r="AK786" s="411">
        <f t="shared" ref="AK786" si="2354">AK785</f>
        <v>0</v>
      </c>
      <c r="AL786" s="411">
        <f t="shared" ref="AL786" si="2355">AL785</f>
        <v>0</v>
      </c>
      <c r="AM786" s="297"/>
    </row>
    <row r="787" spans="1:39" outlineLevel="1">
      <c r="A787" s="532"/>
      <c r="B787" s="294"/>
      <c r="C787" s="305"/>
      <c r="D787" s="304"/>
      <c r="E787" s="304"/>
      <c r="F787" s="304"/>
      <c r="G787" s="304"/>
      <c r="H787" s="304"/>
      <c r="I787" s="304"/>
      <c r="J787" s="304"/>
      <c r="K787" s="304"/>
      <c r="L787" s="304"/>
      <c r="M787" s="304"/>
      <c r="N787" s="291"/>
      <c r="O787" s="304"/>
      <c r="P787" s="304"/>
      <c r="Q787" s="304"/>
      <c r="R787" s="304"/>
      <c r="S787" s="304"/>
      <c r="T787" s="304"/>
      <c r="U787" s="304"/>
      <c r="V787" s="304"/>
      <c r="W787" s="304"/>
      <c r="X787" s="304"/>
      <c r="Y787" s="412"/>
      <c r="Z787" s="412"/>
      <c r="AA787" s="412"/>
      <c r="AB787" s="412"/>
      <c r="AC787" s="412"/>
      <c r="AD787" s="412"/>
      <c r="AE787" s="412"/>
      <c r="AF787" s="412"/>
      <c r="AG787" s="412"/>
      <c r="AH787" s="412"/>
      <c r="AI787" s="412"/>
      <c r="AJ787" s="412"/>
      <c r="AK787" s="412"/>
      <c r="AL787" s="412"/>
      <c r="AM787" s="306"/>
    </row>
    <row r="788" spans="1:39" ht="15.75" customHeight="1" outlineLevel="1">
      <c r="A788" s="532">
        <v>5</v>
      </c>
      <c r="B788" s="428" t="s">
        <v>98</v>
      </c>
      <c r="C788" s="291" t="s">
        <v>25</v>
      </c>
      <c r="D788" s="295"/>
      <c r="E788" s="295"/>
      <c r="F788" s="295"/>
      <c r="G788" s="295"/>
      <c r="H788" s="295"/>
      <c r="I788" s="295"/>
      <c r="J788" s="295"/>
      <c r="K788" s="295"/>
      <c r="L788" s="295"/>
      <c r="M788" s="295"/>
      <c r="N788" s="291"/>
      <c r="O788" s="295"/>
      <c r="P788" s="295"/>
      <c r="Q788" s="295"/>
      <c r="R788" s="295"/>
      <c r="S788" s="295"/>
      <c r="T788" s="295"/>
      <c r="U788" s="295"/>
      <c r="V788" s="295"/>
      <c r="W788" s="295"/>
      <c r="X788" s="295"/>
      <c r="Y788" s="415"/>
      <c r="Z788" s="415"/>
      <c r="AA788" s="415"/>
      <c r="AB788" s="415"/>
      <c r="AC788" s="415"/>
      <c r="AD788" s="415"/>
      <c r="AE788" s="415"/>
      <c r="AF788" s="410"/>
      <c r="AG788" s="410"/>
      <c r="AH788" s="410"/>
      <c r="AI788" s="410"/>
      <c r="AJ788" s="410"/>
      <c r="AK788" s="410"/>
      <c r="AL788" s="410"/>
      <c r="AM788" s="296">
        <f>SUM(Y788:AL788)</f>
        <v>0</v>
      </c>
    </row>
    <row r="789" spans="1:39" ht="20.25" customHeight="1" outlineLevel="1">
      <c r="A789" s="532"/>
      <c r="B789" s="294" t="s">
        <v>342</v>
      </c>
      <c r="C789" s="291" t="s">
        <v>163</v>
      </c>
      <c r="D789" s="295"/>
      <c r="E789" s="295"/>
      <c r="F789" s="295"/>
      <c r="G789" s="295"/>
      <c r="H789" s="295"/>
      <c r="I789" s="295"/>
      <c r="J789" s="295"/>
      <c r="K789" s="295"/>
      <c r="L789" s="295"/>
      <c r="M789" s="295"/>
      <c r="N789" s="468"/>
      <c r="O789" s="295"/>
      <c r="P789" s="295"/>
      <c r="Q789" s="295"/>
      <c r="R789" s="295"/>
      <c r="S789" s="295"/>
      <c r="T789" s="295"/>
      <c r="U789" s="295"/>
      <c r="V789" s="295"/>
      <c r="W789" s="295"/>
      <c r="X789" s="295"/>
      <c r="Y789" s="411">
        <f>Y788</f>
        <v>0</v>
      </c>
      <c r="Z789" s="411">
        <f t="shared" ref="Z789" si="2356">Z788</f>
        <v>0</v>
      </c>
      <c r="AA789" s="411">
        <f t="shared" ref="AA789" si="2357">AA788</f>
        <v>0</v>
      </c>
      <c r="AB789" s="411">
        <f t="shared" ref="AB789" si="2358">AB788</f>
        <v>0</v>
      </c>
      <c r="AC789" s="411">
        <f t="shared" ref="AC789" si="2359">AC788</f>
        <v>0</v>
      </c>
      <c r="AD789" s="411">
        <f t="shared" ref="AD789" si="2360">AD788</f>
        <v>0</v>
      </c>
      <c r="AE789" s="411">
        <f t="shared" ref="AE789" si="2361">AE788</f>
        <v>0</v>
      </c>
      <c r="AF789" s="411">
        <f t="shared" ref="AF789" si="2362">AF788</f>
        <v>0</v>
      </c>
      <c r="AG789" s="411">
        <f t="shared" ref="AG789" si="2363">AG788</f>
        <v>0</v>
      </c>
      <c r="AH789" s="411">
        <f t="shared" ref="AH789" si="2364">AH788</f>
        <v>0</v>
      </c>
      <c r="AI789" s="411">
        <f t="shared" ref="AI789" si="2365">AI788</f>
        <v>0</v>
      </c>
      <c r="AJ789" s="411">
        <f t="shared" ref="AJ789" si="2366">AJ788</f>
        <v>0</v>
      </c>
      <c r="AK789" s="411">
        <f t="shared" ref="AK789" si="2367">AK788</f>
        <v>0</v>
      </c>
      <c r="AL789" s="411">
        <f t="shared" ref="AL789" si="2368">AL788</f>
        <v>0</v>
      </c>
      <c r="AM789" s="297"/>
    </row>
    <row r="790" spans="1:39" outlineLevel="1">
      <c r="A790" s="532"/>
      <c r="B790" s="294"/>
      <c r="C790" s="291"/>
      <c r="D790" s="291"/>
      <c r="E790" s="291"/>
      <c r="F790" s="291"/>
      <c r="G790" s="291"/>
      <c r="H790" s="291"/>
      <c r="I790" s="291"/>
      <c r="J790" s="291"/>
      <c r="K790" s="291"/>
      <c r="L790" s="291"/>
      <c r="M790" s="291"/>
      <c r="N790" s="291"/>
      <c r="O790" s="291"/>
      <c r="P790" s="291"/>
      <c r="Q790" s="291"/>
      <c r="R790" s="291"/>
      <c r="S790" s="291"/>
      <c r="T790" s="291"/>
      <c r="U790" s="291"/>
      <c r="V790" s="291"/>
      <c r="W790" s="291"/>
      <c r="X790" s="291"/>
      <c r="Y790" s="422"/>
      <c r="Z790" s="423"/>
      <c r="AA790" s="423"/>
      <c r="AB790" s="423"/>
      <c r="AC790" s="423"/>
      <c r="AD790" s="423"/>
      <c r="AE790" s="423"/>
      <c r="AF790" s="423"/>
      <c r="AG790" s="423"/>
      <c r="AH790" s="423"/>
      <c r="AI790" s="423"/>
      <c r="AJ790" s="423"/>
      <c r="AK790" s="423"/>
      <c r="AL790" s="423"/>
      <c r="AM790" s="297"/>
    </row>
    <row r="791" spans="1:39" ht="15.75" outlineLevel="1">
      <c r="A791" s="532"/>
      <c r="B791" s="319" t="s">
        <v>498</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414"/>
      <c r="Z791" s="414"/>
      <c r="AA791" s="414"/>
      <c r="AB791" s="414"/>
      <c r="AC791" s="414"/>
      <c r="AD791" s="414"/>
      <c r="AE791" s="414"/>
      <c r="AF791" s="414"/>
      <c r="AG791" s="414"/>
      <c r="AH791" s="414"/>
      <c r="AI791" s="414"/>
      <c r="AJ791" s="414"/>
      <c r="AK791" s="414"/>
      <c r="AL791" s="414"/>
      <c r="AM791" s="292"/>
    </row>
    <row r="792" spans="1:39" outlineLevel="1">
      <c r="A792" s="532">
        <v>6</v>
      </c>
      <c r="B792" s="428" t="s">
        <v>99</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69">Z792</f>
        <v>0</v>
      </c>
      <c r="AA793" s="411">
        <f t="shared" ref="AA793" si="2370">AA792</f>
        <v>0</v>
      </c>
      <c r="AB793" s="411">
        <f t="shared" ref="AB793" si="2371">AB792</f>
        <v>0</v>
      </c>
      <c r="AC793" s="411">
        <f t="shared" ref="AC793" si="2372">AC792</f>
        <v>0</v>
      </c>
      <c r="AD793" s="411">
        <f t="shared" ref="AD793" si="2373">AD792</f>
        <v>0</v>
      </c>
      <c r="AE793" s="411">
        <f t="shared" ref="AE793" si="2374">AE792</f>
        <v>0</v>
      </c>
      <c r="AF793" s="411">
        <f t="shared" ref="AF793" si="2375">AF792</f>
        <v>0</v>
      </c>
      <c r="AG793" s="411">
        <f t="shared" ref="AG793" si="2376">AG792</f>
        <v>0</v>
      </c>
      <c r="AH793" s="411">
        <f t="shared" ref="AH793" si="2377">AH792</f>
        <v>0</v>
      </c>
      <c r="AI793" s="411">
        <f t="shared" ref="AI793" si="2378">AI792</f>
        <v>0</v>
      </c>
      <c r="AJ793" s="411">
        <f t="shared" ref="AJ793" si="2379">AJ792</f>
        <v>0</v>
      </c>
      <c r="AK793" s="411">
        <f t="shared" ref="AK793" si="2380">AK792</f>
        <v>0</v>
      </c>
      <c r="AL793" s="411">
        <f t="shared" ref="AL793" si="2381">AL792</f>
        <v>0</v>
      </c>
      <c r="AM793" s="311"/>
    </row>
    <row r="794" spans="1:39" outlineLevel="1">
      <c r="A794" s="532"/>
      <c r="B794" s="310"/>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6"/>
      <c r="AA794" s="416"/>
      <c r="AB794" s="416"/>
      <c r="AC794" s="416"/>
      <c r="AD794" s="416"/>
      <c r="AE794" s="416"/>
      <c r="AF794" s="416"/>
      <c r="AG794" s="416"/>
      <c r="AH794" s="416"/>
      <c r="AI794" s="416"/>
      <c r="AJ794" s="416"/>
      <c r="AK794" s="416"/>
      <c r="AL794" s="416"/>
      <c r="AM794" s="313"/>
    </row>
    <row r="795" spans="1:39" ht="30" outlineLevel="1">
      <c r="A795" s="532">
        <v>7</v>
      </c>
      <c r="B795" s="428" t="s">
        <v>100</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82">Z795</f>
        <v>0</v>
      </c>
      <c r="AA796" s="411">
        <f t="shared" ref="AA796" si="2383">AA795</f>
        <v>0</v>
      </c>
      <c r="AB796" s="411">
        <f t="shared" ref="AB796" si="2384">AB795</f>
        <v>0</v>
      </c>
      <c r="AC796" s="411">
        <f t="shared" ref="AC796" si="2385">AC795</f>
        <v>0</v>
      </c>
      <c r="AD796" s="411">
        <f t="shared" ref="AD796" si="2386">AD795</f>
        <v>0</v>
      </c>
      <c r="AE796" s="411">
        <f t="shared" ref="AE796" si="2387">AE795</f>
        <v>0</v>
      </c>
      <c r="AF796" s="411">
        <f t="shared" ref="AF796" si="2388">AF795</f>
        <v>0</v>
      </c>
      <c r="AG796" s="411">
        <f t="shared" ref="AG796" si="2389">AG795</f>
        <v>0</v>
      </c>
      <c r="AH796" s="411">
        <f t="shared" ref="AH796" si="2390">AH795</f>
        <v>0</v>
      </c>
      <c r="AI796" s="411">
        <f t="shared" ref="AI796" si="2391">AI795</f>
        <v>0</v>
      </c>
      <c r="AJ796" s="411">
        <f t="shared" ref="AJ796" si="2392">AJ795</f>
        <v>0</v>
      </c>
      <c r="AK796" s="411">
        <f t="shared" ref="AK796" si="2393">AK795</f>
        <v>0</v>
      </c>
      <c r="AL796" s="411">
        <f t="shared" ref="AL796" si="2394">AL795</f>
        <v>0</v>
      </c>
      <c r="AM796" s="311"/>
    </row>
    <row r="797" spans="1:39" outlineLevel="1">
      <c r="A797" s="532"/>
      <c r="B797" s="314"/>
      <c r="C797" s="312"/>
      <c r="D797" s="291"/>
      <c r="E797" s="291"/>
      <c r="F797" s="291"/>
      <c r="G797" s="291"/>
      <c r="H797" s="291"/>
      <c r="I797" s="291"/>
      <c r="J797" s="291"/>
      <c r="K797" s="291"/>
      <c r="L797" s="291"/>
      <c r="M797" s="291"/>
      <c r="N797" s="291"/>
      <c r="O797" s="291"/>
      <c r="P797" s="291"/>
      <c r="Q797" s="291"/>
      <c r="R797" s="291"/>
      <c r="S797" s="291"/>
      <c r="T797" s="291"/>
      <c r="U797" s="291"/>
      <c r="V797" s="291"/>
      <c r="W797" s="291"/>
      <c r="X797" s="291"/>
      <c r="Y797" s="416"/>
      <c r="Z797" s="417"/>
      <c r="AA797" s="416"/>
      <c r="AB797" s="416"/>
      <c r="AC797" s="416"/>
      <c r="AD797" s="416"/>
      <c r="AE797" s="416"/>
      <c r="AF797" s="416"/>
      <c r="AG797" s="416"/>
      <c r="AH797" s="416"/>
      <c r="AI797" s="416"/>
      <c r="AJ797" s="416"/>
      <c r="AK797" s="416"/>
      <c r="AL797" s="416"/>
      <c r="AM797" s="313"/>
    </row>
    <row r="798" spans="1:39" ht="30" outlineLevel="1">
      <c r="A798" s="532">
        <v>8</v>
      </c>
      <c r="B798" s="428" t="s">
        <v>101</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95">Z798</f>
        <v>0</v>
      </c>
      <c r="AA799" s="411">
        <f t="shared" ref="AA799" si="2396">AA798</f>
        <v>0</v>
      </c>
      <c r="AB799" s="411">
        <f t="shared" ref="AB799" si="2397">AB798</f>
        <v>0</v>
      </c>
      <c r="AC799" s="411">
        <f t="shared" ref="AC799" si="2398">AC798</f>
        <v>0</v>
      </c>
      <c r="AD799" s="411">
        <f t="shared" ref="AD799" si="2399">AD798</f>
        <v>0</v>
      </c>
      <c r="AE799" s="411">
        <f t="shared" ref="AE799" si="2400">AE798</f>
        <v>0</v>
      </c>
      <c r="AF799" s="411">
        <f t="shared" ref="AF799" si="2401">AF798</f>
        <v>0</v>
      </c>
      <c r="AG799" s="411">
        <f t="shared" ref="AG799" si="2402">AG798</f>
        <v>0</v>
      </c>
      <c r="AH799" s="411">
        <f t="shared" ref="AH799" si="2403">AH798</f>
        <v>0</v>
      </c>
      <c r="AI799" s="411">
        <f t="shared" ref="AI799" si="2404">AI798</f>
        <v>0</v>
      </c>
      <c r="AJ799" s="411">
        <f t="shared" ref="AJ799" si="2405">AJ798</f>
        <v>0</v>
      </c>
      <c r="AK799" s="411">
        <f t="shared" ref="AK799" si="2406">AK798</f>
        <v>0</v>
      </c>
      <c r="AL799" s="411">
        <f t="shared" ref="AL799" si="2407">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30" outlineLevel="1">
      <c r="A801" s="532">
        <v>9</v>
      </c>
      <c r="B801" s="428" t="s">
        <v>102</v>
      </c>
      <c r="C801" s="291" t="s">
        <v>25</v>
      </c>
      <c r="D801" s="295"/>
      <c r="E801" s="295"/>
      <c r="F801" s="295"/>
      <c r="G801" s="295"/>
      <c r="H801" s="295"/>
      <c r="I801" s="295"/>
      <c r="J801" s="295"/>
      <c r="K801" s="295"/>
      <c r="L801" s="295"/>
      <c r="M801" s="295"/>
      <c r="N801" s="295">
        <v>12</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outlineLevel="1">
      <c r="A802" s="532"/>
      <c r="B802" s="294" t="s">
        <v>342</v>
      </c>
      <c r="C802" s="291" t="s">
        <v>163</v>
      </c>
      <c r="D802" s="295"/>
      <c r="E802" s="295"/>
      <c r="F802" s="295"/>
      <c r="G802" s="295"/>
      <c r="H802" s="295"/>
      <c r="I802" s="295"/>
      <c r="J802" s="295"/>
      <c r="K802" s="295"/>
      <c r="L802" s="295"/>
      <c r="M802" s="295"/>
      <c r="N802" s="295">
        <f>N801</f>
        <v>12</v>
      </c>
      <c r="O802" s="295"/>
      <c r="P802" s="295"/>
      <c r="Q802" s="295"/>
      <c r="R802" s="295"/>
      <c r="S802" s="295"/>
      <c r="T802" s="295"/>
      <c r="U802" s="295"/>
      <c r="V802" s="295"/>
      <c r="W802" s="295"/>
      <c r="X802" s="295"/>
      <c r="Y802" s="411">
        <f>Y801</f>
        <v>0</v>
      </c>
      <c r="Z802" s="411">
        <f t="shared" ref="Z802" si="2408">Z801</f>
        <v>0</v>
      </c>
      <c r="AA802" s="411">
        <f t="shared" ref="AA802" si="2409">AA801</f>
        <v>0</v>
      </c>
      <c r="AB802" s="411">
        <f t="shared" ref="AB802" si="2410">AB801</f>
        <v>0</v>
      </c>
      <c r="AC802" s="411">
        <f t="shared" ref="AC802" si="2411">AC801</f>
        <v>0</v>
      </c>
      <c r="AD802" s="411">
        <f t="shared" ref="AD802" si="2412">AD801</f>
        <v>0</v>
      </c>
      <c r="AE802" s="411">
        <f t="shared" ref="AE802" si="2413">AE801</f>
        <v>0</v>
      </c>
      <c r="AF802" s="411">
        <f t="shared" ref="AF802" si="2414">AF801</f>
        <v>0</v>
      </c>
      <c r="AG802" s="411">
        <f t="shared" ref="AG802" si="2415">AG801</f>
        <v>0</v>
      </c>
      <c r="AH802" s="411">
        <f t="shared" ref="AH802" si="2416">AH801</f>
        <v>0</v>
      </c>
      <c r="AI802" s="411">
        <f t="shared" ref="AI802" si="2417">AI801</f>
        <v>0</v>
      </c>
      <c r="AJ802" s="411">
        <f t="shared" ref="AJ802" si="2418">AJ801</f>
        <v>0</v>
      </c>
      <c r="AK802" s="411">
        <f t="shared" ref="AK802" si="2419">AK801</f>
        <v>0</v>
      </c>
      <c r="AL802" s="411">
        <f t="shared" ref="AL802" si="2420">AL801</f>
        <v>0</v>
      </c>
      <c r="AM802" s="311"/>
    </row>
    <row r="803" spans="1:39"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6"/>
      <c r="AA803" s="416"/>
      <c r="AB803" s="416"/>
      <c r="AC803" s="416"/>
      <c r="AD803" s="416"/>
      <c r="AE803" s="416"/>
      <c r="AF803" s="416"/>
      <c r="AG803" s="416"/>
      <c r="AH803" s="416"/>
      <c r="AI803" s="416"/>
      <c r="AJ803" s="416"/>
      <c r="AK803" s="416"/>
      <c r="AL803" s="416"/>
      <c r="AM803" s="313"/>
    </row>
    <row r="804" spans="1:39" ht="30" outlineLevel="1">
      <c r="A804" s="532">
        <v>10</v>
      </c>
      <c r="B804" s="428" t="s">
        <v>103</v>
      </c>
      <c r="C804" s="291" t="s">
        <v>25</v>
      </c>
      <c r="D804" s="295"/>
      <c r="E804" s="295"/>
      <c r="F804" s="295"/>
      <c r="G804" s="295"/>
      <c r="H804" s="295"/>
      <c r="I804" s="295"/>
      <c r="J804" s="295"/>
      <c r="K804" s="295"/>
      <c r="L804" s="295"/>
      <c r="M804" s="295"/>
      <c r="N804" s="295">
        <v>3</v>
      </c>
      <c r="O804" s="295"/>
      <c r="P804" s="295"/>
      <c r="Q804" s="295"/>
      <c r="R804" s="295"/>
      <c r="S804" s="295"/>
      <c r="T804" s="295"/>
      <c r="U804" s="295"/>
      <c r="V804" s="295"/>
      <c r="W804" s="295"/>
      <c r="X804" s="295"/>
      <c r="Y804" s="415"/>
      <c r="Z804" s="415"/>
      <c r="AA804" s="415"/>
      <c r="AB804" s="415"/>
      <c r="AC804" s="415"/>
      <c r="AD804" s="415"/>
      <c r="AE804" s="415"/>
      <c r="AF804" s="415"/>
      <c r="AG804" s="415"/>
      <c r="AH804" s="415"/>
      <c r="AI804" s="415"/>
      <c r="AJ804" s="415"/>
      <c r="AK804" s="415"/>
      <c r="AL804" s="415"/>
      <c r="AM804" s="296">
        <f>SUM(Y804:AL804)</f>
        <v>0</v>
      </c>
    </row>
    <row r="805" spans="1:39" outlineLevel="1">
      <c r="A805" s="532"/>
      <c r="B805" s="294" t="s">
        <v>342</v>
      </c>
      <c r="C805" s="291" t="s">
        <v>163</v>
      </c>
      <c r="D805" s="295"/>
      <c r="E805" s="295"/>
      <c r="F805" s="295"/>
      <c r="G805" s="295"/>
      <c r="H805" s="295"/>
      <c r="I805" s="295"/>
      <c r="J805" s="295"/>
      <c r="K805" s="295"/>
      <c r="L805" s="295"/>
      <c r="M805" s="295"/>
      <c r="N805" s="295">
        <f>N804</f>
        <v>3</v>
      </c>
      <c r="O805" s="295"/>
      <c r="P805" s="295"/>
      <c r="Q805" s="295"/>
      <c r="R805" s="295"/>
      <c r="S805" s="295"/>
      <c r="T805" s="295"/>
      <c r="U805" s="295"/>
      <c r="V805" s="295"/>
      <c r="W805" s="295"/>
      <c r="X805" s="295"/>
      <c r="Y805" s="411">
        <f>Y804</f>
        <v>0</v>
      </c>
      <c r="Z805" s="411">
        <f t="shared" ref="Z805" si="2421">Z804</f>
        <v>0</v>
      </c>
      <c r="AA805" s="411">
        <f t="shared" ref="AA805" si="2422">AA804</f>
        <v>0</v>
      </c>
      <c r="AB805" s="411">
        <f t="shared" ref="AB805" si="2423">AB804</f>
        <v>0</v>
      </c>
      <c r="AC805" s="411">
        <f t="shared" ref="AC805" si="2424">AC804</f>
        <v>0</v>
      </c>
      <c r="AD805" s="411">
        <f t="shared" ref="AD805" si="2425">AD804</f>
        <v>0</v>
      </c>
      <c r="AE805" s="411">
        <f t="shared" ref="AE805" si="2426">AE804</f>
        <v>0</v>
      </c>
      <c r="AF805" s="411">
        <f t="shared" ref="AF805" si="2427">AF804</f>
        <v>0</v>
      </c>
      <c r="AG805" s="411">
        <f t="shared" ref="AG805" si="2428">AG804</f>
        <v>0</v>
      </c>
      <c r="AH805" s="411">
        <f t="shared" ref="AH805" si="2429">AH804</f>
        <v>0</v>
      </c>
      <c r="AI805" s="411">
        <f t="shared" ref="AI805" si="2430">AI804</f>
        <v>0</v>
      </c>
      <c r="AJ805" s="411">
        <f t="shared" ref="AJ805" si="2431">AJ804</f>
        <v>0</v>
      </c>
      <c r="AK805" s="411">
        <f t="shared" ref="AK805" si="2432">AK804</f>
        <v>0</v>
      </c>
      <c r="AL805" s="411">
        <f t="shared" ref="AL805" si="2433">AL804</f>
        <v>0</v>
      </c>
      <c r="AM805" s="311"/>
    </row>
    <row r="806" spans="1:39" outlineLevel="1">
      <c r="A806" s="532"/>
      <c r="B806" s="314"/>
      <c r="C806" s="312"/>
      <c r="D806" s="316"/>
      <c r="E806" s="316"/>
      <c r="F806" s="316"/>
      <c r="G806" s="316"/>
      <c r="H806" s="316"/>
      <c r="I806" s="316"/>
      <c r="J806" s="316"/>
      <c r="K806" s="316"/>
      <c r="L806" s="316"/>
      <c r="M806" s="316"/>
      <c r="N806" s="291"/>
      <c r="O806" s="316"/>
      <c r="P806" s="316"/>
      <c r="Q806" s="316"/>
      <c r="R806" s="316"/>
      <c r="S806" s="316"/>
      <c r="T806" s="316"/>
      <c r="U806" s="316"/>
      <c r="V806" s="316"/>
      <c r="W806" s="316"/>
      <c r="X806" s="316"/>
      <c r="Y806" s="416"/>
      <c r="Z806" s="417"/>
      <c r="AA806" s="416"/>
      <c r="AB806" s="416"/>
      <c r="AC806" s="416"/>
      <c r="AD806" s="416"/>
      <c r="AE806" s="416"/>
      <c r="AF806" s="416"/>
      <c r="AG806" s="416"/>
      <c r="AH806" s="416"/>
      <c r="AI806" s="416"/>
      <c r="AJ806" s="416"/>
      <c r="AK806" s="416"/>
      <c r="AL806" s="416"/>
      <c r="AM806" s="313"/>
    </row>
    <row r="807" spans="1:39" ht="15.75" outlineLevel="1">
      <c r="A807" s="532"/>
      <c r="B807" s="288" t="s">
        <v>10</v>
      </c>
      <c r="C807" s="289"/>
      <c r="D807" s="289"/>
      <c r="E807" s="289"/>
      <c r="F807" s="289"/>
      <c r="G807" s="289"/>
      <c r="H807" s="289"/>
      <c r="I807" s="289"/>
      <c r="J807" s="289"/>
      <c r="K807" s="289"/>
      <c r="L807" s="289"/>
      <c r="M807" s="289"/>
      <c r="N807" s="290"/>
      <c r="O807" s="289"/>
      <c r="P807" s="289"/>
      <c r="Q807" s="289"/>
      <c r="R807" s="289"/>
      <c r="S807" s="289"/>
      <c r="T807" s="289"/>
      <c r="U807" s="289"/>
      <c r="V807" s="289"/>
      <c r="W807" s="289"/>
      <c r="X807" s="289"/>
      <c r="Y807" s="414"/>
      <c r="Z807" s="414"/>
      <c r="AA807" s="414"/>
      <c r="AB807" s="414"/>
      <c r="AC807" s="414"/>
      <c r="AD807" s="414"/>
      <c r="AE807" s="414"/>
      <c r="AF807" s="414"/>
      <c r="AG807" s="414"/>
      <c r="AH807" s="414"/>
      <c r="AI807" s="414"/>
      <c r="AJ807" s="414"/>
      <c r="AK807" s="414"/>
      <c r="AL807" s="414"/>
      <c r="AM807" s="292"/>
    </row>
    <row r="808" spans="1:39" ht="30" outlineLevel="1">
      <c r="A808" s="532">
        <v>11</v>
      </c>
      <c r="B808" s="428" t="s">
        <v>104</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26"/>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34">Z808</f>
        <v>0</v>
      </c>
      <c r="AA809" s="411">
        <f t="shared" ref="AA809" si="2435">AA808</f>
        <v>0</v>
      </c>
      <c r="AB809" s="411">
        <f t="shared" ref="AB809" si="2436">AB808</f>
        <v>0</v>
      </c>
      <c r="AC809" s="411">
        <f t="shared" ref="AC809" si="2437">AC808</f>
        <v>0</v>
      </c>
      <c r="AD809" s="411">
        <f t="shared" ref="AD809" si="2438">AD808</f>
        <v>0</v>
      </c>
      <c r="AE809" s="411">
        <f t="shared" ref="AE809" si="2439">AE808</f>
        <v>0</v>
      </c>
      <c r="AF809" s="411">
        <f t="shared" ref="AF809" si="2440">AF808</f>
        <v>0</v>
      </c>
      <c r="AG809" s="411">
        <f t="shared" ref="AG809" si="2441">AG808</f>
        <v>0</v>
      </c>
      <c r="AH809" s="411">
        <f t="shared" ref="AH809" si="2442">AH808</f>
        <v>0</v>
      </c>
      <c r="AI809" s="411">
        <f t="shared" ref="AI809" si="2443">AI808</f>
        <v>0</v>
      </c>
      <c r="AJ809" s="411">
        <f t="shared" ref="AJ809" si="2444">AJ808</f>
        <v>0</v>
      </c>
      <c r="AK809" s="411">
        <f t="shared" ref="AK809" si="2445">AK808</f>
        <v>0</v>
      </c>
      <c r="AL809" s="411">
        <f t="shared" ref="AL809" si="2446">AL808</f>
        <v>0</v>
      </c>
      <c r="AM809" s="297"/>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21"/>
      <c r="AA810" s="421"/>
      <c r="AB810" s="421"/>
      <c r="AC810" s="421"/>
      <c r="AD810" s="421"/>
      <c r="AE810" s="421"/>
      <c r="AF810" s="421"/>
      <c r="AG810" s="421"/>
      <c r="AH810" s="421"/>
      <c r="AI810" s="421"/>
      <c r="AJ810" s="421"/>
      <c r="AK810" s="421"/>
      <c r="AL810" s="421"/>
      <c r="AM810" s="306"/>
    </row>
    <row r="811" spans="1:39" ht="45" outlineLevel="1">
      <c r="A811" s="532">
        <v>12</v>
      </c>
      <c r="B811" s="428" t="s">
        <v>105</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47">Z811</f>
        <v>0</v>
      </c>
      <c r="AA812" s="411">
        <f t="shared" ref="AA812" si="2448">AA811</f>
        <v>0</v>
      </c>
      <c r="AB812" s="411">
        <f t="shared" ref="AB812" si="2449">AB811</f>
        <v>0</v>
      </c>
      <c r="AC812" s="411">
        <f t="shared" ref="AC812" si="2450">AC811</f>
        <v>0</v>
      </c>
      <c r="AD812" s="411">
        <f t="shared" ref="AD812" si="2451">AD811</f>
        <v>0</v>
      </c>
      <c r="AE812" s="411">
        <f t="shared" ref="AE812" si="2452">AE811</f>
        <v>0</v>
      </c>
      <c r="AF812" s="411">
        <f t="shared" ref="AF812" si="2453">AF811</f>
        <v>0</v>
      </c>
      <c r="AG812" s="411">
        <f t="shared" ref="AG812" si="2454">AG811</f>
        <v>0</v>
      </c>
      <c r="AH812" s="411">
        <f t="shared" ref="AH812" si="2455">AH811</f>
        <v>0</v>
      </c>
      <c r="AI812" s="411">
        <f t="shared" ref="AI812" si="2456">AI811</f>
        <v>0</v>
      </c>
      <c r="AJ812" s="411">
        <f t="shared" ref="AJ812" si="2457">AJ811</f>
        <v>0</v>
      </c>
      <c r="AK812" s="411">
        <f t="shared" ref="AK812" si="2458">AK811</f>
        <v>0</v>
      </c>
      <c r="AL812" s="411">
        <f t="shared" ref="AL812" si="2459">AL811</f>
        <v>0</v>
      </c>
      <c r="AM812" s="297"/>
    </row>
    <row r="813" spans="1:39"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22"/>
      <c r="Z813" s="422"/>
      <c r="AA813" s="412"/>
      <c r="AB813" s="412"/>
      <c r="AC813" s="412"/>
      <c r="AD813" s="412"/>
      <c r="AE813" s="412"/>
      <c r="AF813" s="412"/>
      <c r="AG813" s="412"/>
      <c r="AH813" s="412"/>
      <c r="AI813" s="412"/>
      <c r="AJ813" s="412"/>
      <c r="AK813" s="412"/>
      <c r="AL813" s="412"/>
      <c r="AM813" s="306"/>
    </row>
    <row r="814" spans="1:39" ht="30" outlineLevel="1">
      <c r="A814" s="532">
        <v>13</v>
      </c>
      <c r="B814" s="428" t="s">
        <v>106</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0"/>
      <c r="Z814" s="415"/>
      <c r="AA814" s="415"/>
      <c r="AB814" s="415"/>
      <c r="AC814" s="415"/>
      <c r="AD814" s="415"/>
      <c r="AE814" s="415"/>
      <c r="AF814" s="415"/>
      <c r="AG814" s="415"/>
      <c r="AH814" s="415"/>
      <c r="AI814" s="415"/>
      <c r="AJ814" s="415"/>
      <c r="AK814" s="415"/>
      <c r="AL814" s="415"/>
      <c r="AM814" s="296">
        <f>SUM(Y814:AL814)</f>
        <v>0</v>
      </c>
    </row>
    <row r="815" spans="1:39" outlineLevel="1">
      <c r="A815" s="532"/>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460">Z814</f>
        <v>0</v>
      </c>
      <c r="AA815" s="411">
        <f t="shared" ref="AA815" si="2461">AA814</f>
        <v>0</v>
      </c>
      <c r="AB815" s="411">
        <f t="shared" ref="AB815" si="2462">AB814</f>
        <v>0</v>
      </c>
      <c r="AC815" s="411">
        <f t="shared" ref="AC815" si="2463">AC814</f>
        <v>0</v>
      </c>
      <c r="AD815" s="411">
        <f t="shared" ref="AD815" si="2464">AD814</f>
        <v>0</v>
      </c>
      <c r="AE815" s="411">
        <f t="shared" ref="AE815" si="2465">AE814</f>
        <v>0</v>
      </c>
      <c r="AF815" s="411">
        <f t="shared" ref="AF815" si="2466">AF814</f>
        <v>0</v>
      </c>
      <c r="AG815" s="411">
        <f t="shared" ref="AG815" si="2467">AG814</f>
        <v>0</v>
      </c>
      <c r="AH815" s="411">
        <f t="shared" ref="AH815" si="2468">AH814</f>
        <v>0</v>
      </c>
      <c r="AI815" s="411">
        <f t="shared" ref="AI815" si="2469">AI814</f>
        <v>0</v>
      </c>
      <c r="AJ815" s="411">
        <f t="shared" ref="AJ815" si="2470">AJ814</f>
        <v>0</v>
      </c>
      <c r="AK815" s="411">
        <f t="shared" ref="AK815" si="2471">AK814</f>
        <v>0</v>
      </c>
      <c r="AL815" s="411">
        <f t="shared" ref="AL815" si="2472">AL814</f>
        <v>0</v>
      </c>
      <c r="AM815" s="306"/>
    </row>
    <row r="816" spans="1:39" outlineLevel="1">
      <c r="A816" s="532"/>
      <c r="B816" s="315"/>
      <c r="C816" s="305"/>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12"/>
      <c r="AA816" s="412"/>
      <c r="AB816" s="412"/>
      <c r="AC816" s="412"/>
      <c r="AD816" s="412"/>
      <c r="AE816" s="412"/>
      <c r="AF816" s="412"/>
      <c r="AG816" s="412"/>
      <c r="AH816" s="412"/>
      <c r="AI816" s="412"/>
      <c r="AJ816" s="412"/>
      <c r="AK816" s="412"/>
      <c r="AL816" s="412"/>
      <c r="AM816" s="306"/>
    </row>
    <row r="817" spans="1:39" ht="15.75" outlineLevel="1">
      <c r="A817" s="532"/>
      <c r="B817" s="288" t="s">
        <v>107</v>
      </c>
      <c r="C817" s="289"/>
      <c r="D817" s="290"/>
      <c r="E817" s="290"/>
      <c r="F817" s="290"/>
      <c r="G817" s="290"/>
      <c r="H817" s="290"/>
      <c r="I817" s="290"/>
      <c r="J817" s="290"/>
      <c r="K817" s="290"/>
      <c r="L817" s="290"/>
      <c r="M817" s="290"/>
      <c r="N817" s="290"/>
      <c r="O817" s="290"/>
      <c r="P817" s="289"/>
      <c r="Q817" s="289"/>
      <c r="R817" s="289"/>
      <c r="S817" s="289"/>
      <c r="T817" s="289"/>
      <c r="U817" s="289"/>
      <c r="V817" s="289"/>
      <c r="W817" s="289"/>
      <c r="X817" s="289"/>
      <c r="Y817" s="414"/>
      <c r="Z817" s="414"/>
      <c r="AA817" s="414"/>
      <c r="AB817" s="414"/>
      <c r="AC817" s="414"/>
      <c r="AD817" s="414"/>
      <c r="AE817" s="414"/>
      <c r="AF817" s="414"/>
      <c r="AG817" s="414"/>
      <c r="AH817" s="414"/>
      <c r="AI817" s="414"/>
      <c r="AJ817" s="414"/>
      <c r="AK817" s="414"/>
      <c r="AL817" s="414"/>
      <c r="AM817" s="292"/>
    </row>
    <row r="818" spans="1:39" outlineLevel="1">
      <c r="A818" s="532">
        <v>14</v>
      </c>
      <c r="B818" s="315" t="s">
        <v>108</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15"/>
      <c r="Z818" s="415"/>
      <c r="AA818" s="415"/>
      <c r="AB818" s="415"/>
      <c r="AC818" s="415"/>
      <c r="AD818" s="415"/>
      <c r="AE818" s="415"/>
      <c r="AF818" s="410"/>
      <c r="AG818" s="410"/>
      <c r="AH818" s="410"/>
      <c r="AI818" s="410"/>
      <c r="AJ818" s="410"/>
      <c r="AK818" s="410"/>
      <c r="AL818" s="410"/>
      <c r="AM818" s="296">
        <f>SUM(Y818:AL818)</f>
        <v>0</v>
      </c>
    </row>
    <row r="819" spans="1:39" outlineLevel="1">
      <c r="A819" s="532"/>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1">
        <f>Y818</f>
        <v>0</v>
      </c>
      <c r="Z819" s="411">
        <f t="shared" ref="Z819" si="2473">Z818</f>
        <v>0</v>
      </c>
      <c r="AA819" s="411">
        <f t="shared" ref="AA819" si="2474">AA818</f>
        <v>0</v>
      </c>
      <c r="AB819" s="411">
        <f t="shared" ref="AB819" si="2475">AB818</f>
        <v>0</v>
      </c>
      <c r="AC819" s="411">
        <f t="shared" ref="AC819" si="2476">AC818</f>
        <v>0</v>
      </c>
      <c r="AD819" s="411">
        <f t="shared" ref="AD819" si="2477">AD818</f>
        <v>0</v>
      </c>
      <c r="AE819" s="411">
        <f t="shared" ref="AE819" si="2478">AE818</f>
        <v>0</v>
      </c>
      <c r="AF819" s="411">
        <f t="shared" ref="AF819" si="2479">AF818</f>
        <v>0</v>
      </c>
      <c r="AG819" s="411">
        <f t="shared" ref="AG819" si="2480">AG818</f>
        <v>0</v>
      </c>
      <c r="AH819" s="411">
        <f t="shared" ref="AH819" si="2481">AH818</f>
        <v>0</v>
      </c>
      <c r="AI819" s="411">
        <f t="shared" ref="AI819" si="2482">AI818</f>
        <v>0</v>
      </c>
      <c r="AJ819" s="411">
        <f t="shared" ref="AJ819" si="2483">AJ818</f>
        <v>0</v>
      </c>
      <c r="AK819" s="411">
        <f t="shared" ref="AK819" si="2484">AK818</f>
        <v>0</v>
      </c>
      <c r="AL819" s="411">
        <f t="shared" ref="AL819" si="2485">AL818</f>
        <v>0</v>
      </c>
      <c r="AM819" s="297"/>
    </row>
    <row r="820" spans="1:39" outlineLevel="1">
      <c r="A820" s="532"/>
      <c r="B820" s="315"/>
      <c r="C820" s="305"/>
      <c r="D820" s="291"/>
      <c r="E820" s="291"/>
      <c r="F820" s="291"/>
      <c r="G820" s="291"/>
      <c r="H820" s="291"/>
      <c r="I820" s="291"/>
      <c r="J820" s="291"/>
      <c r="K820" s="291"/>
      <c r="L820" s="291"/>
      <c r="M820" s="291"/>
      <c r="N820" s="468"/>
      <c r="O820" s="291"/>
      <c r="P820" s="291"/>
      <c r="Q820" s="291"/>
      <c r="R820" s="291"/>
      <c r="S820" s="291"/>
      <c r="T820" s="291"/>
      <c r="U820" s="291"/>
      <c r="V820" s="291"/>
      <c r="W820" s="291"/>
      <c r="X820" s="291"/>
      <c r="Y820" s="412"/>
      <c r="Z820" s="412"/>
      <c r="AA820" s="412"/>
      <c r="AB820" s="412"/>
      <c r="AC820" s="412"/>
      <c r="AD820" s="412"/>
      <c r="AE820" s="412"/>
      <c r="AF820" s="412"/>
      <c r="AG820" s="412"/>
      <c r="AH820" s="412"/>
      <c r="AI820" s="412"/>
      <c r="AJ820" s="412"/>
      <c r="AK820" s="412"/>
      <c r="AL820" s="412"/>
      <c r="AM820" s="306"/>
    </row>
    <row r="821" spans="1:39" s="309" customFormat="1" ht="15.75" outlineLevel="1">
      <c r="A821" s="532"/>
      <c r="B821" s="288" t="s">
        <v>490</v>
      </c>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517"/>
    </row>
    <row r="822" spans="1:39" outlineLevel="1">
      <c r="A822" s="532">
        <v>15</v>
      </c>
      <c r="B822" s="294" t="s">
        <v>495</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outlineLevel="1">
      <c r="A823" s="532"/>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86">Z822</f>
        <v>0</v>
      </c>
      <c r="AA823" s="411">
        <f t="shared" si="2486"/>
        <v>0</v>
      </c>
      <c r="AB823" s="411">
        <f t="shared" si="2486"/>
        <v>0</v>
      </c>
      <c r="AC823" s="411">
        <f t="shared" si="2486"/>
        <v>0</v>
      </c>
      <c r="AD823" s="411">
        <f t="shared" si="2486"/>
        <v>0</v>
      </c>
      <c r="AE823" s="411">
        <f t="shared" si="2486"/>
        <v>0</v>
      </c>
      <c r="AF823" s="411">
        <f t="shared" si="2486"/>
        <v>0</v>
      </c>
      <c r="AG823" s="411">
        <f t="shared" si="2486"/>
        <v>0</v>
      </c>
      <c r="AH823" s="411">
        <f t="shared" si="2486"/>
        <v>0</v>
      </c>
      <c r="AI823" s="411">
        <f t="shared" si="2486"/>
        <v>0</v>
      </c>
      <c r="AJ823" s="411">
        <f t="shared" si="2486"/>
        <v>0</v>
      </c>
      <c r="AK823" s="411">
        <f t="shared" si="2486"/>
        <v>0</v>
      </c>
      <c r="AL823" s="411">
        <f t="shared" si="2486"/>
        <v>0</v>
      </c>
      <c r="AM823" s="297"/>
    </row>
    <row r="824" spans="1:39" outlineLevel="1">
      <c r="A824" s="532"/>
      <c r="B824" s="315"/>
      <c r="C824" s="305"/>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2"/>
      <c r="AF824" s="412"/>
      <c r="AG824" s="412"/>
      <c r="AH824" s="412"/>
      <c r="AI824" s="412"/>
      <c r="AJ824" s="412"/>
      <c r="AK824" s="412"/>
      <c r="AL824" s="412"/>
      <c r="AM824" s="306"/>
    </row>
    <row r="825" spans="1:39" s="283" customFormat="1" outlineLevel="1">
      <c r="A825" s="532">
        <v>16</v>
      </c>
      <c r="B825" s="324" t="s">
        <v>491</v>
      </c>
      <c r="C825" s="291" t="s">
        <v>25</v>
      </c>
      <c r="D825" s="295"/>
      <c r="E825" s="295"/>
      <c r="F825" s="295"/>
      <c r="G825" s="295"/>
      <c r="H825" s="295"/>
      <c r="I825" s="295"/>
      <c r="J825" s="295"/>
      <c r="K825" s="295"/>
      <c r="L825" s="295"/>
      <c r="M825" s="295"/>
      <c r="N825" s="295">
        <v>0</v>
      </c>
      <c r="O825" s="295"/>
      <c r="P825" s="295"/>
      <c r="Q825" s="295"/>
      <c r="R825" s="295"/>
      <c r="S825" s="295"/>
      <c r="T825" s="295"/>
      <c r="U825" s="295"/>
      <c r="V825" s="295"/>
      <c r="W825" s="295"/>
      <c r="X825" s="295"/>
      <c r="Y825" s="415"/>
      <c r="Z825" s="415"/>
      <c r="AA825" s="415"/>
      <c r="AB825" s="415"/>
      <c r="AC825" s="415"/>
      <c r="AD825" s="415"/>
      <c r="AE825" s="415"/>
      <c r="AF825" s="410"/>
      <c r="AG825" s="410"/>
      <c r="AH825" s="410"/>
      <c r="AI825" s="410"/>
      <c r="AJ825" s="410"/>
      <c r="AK825" s="410"/>
      <c r="AL825" s="410"/>
      <c r="AM825" s="296">
        <f>SUM(Y825:AL825)</f>
        <v>0</v>
      </c>
    </row>
    <row r="826" spans="1:39" s="283" customFormat="1" outlineLevel="1">
      <c r="A826" s="532"/>
      <c r="B826" s="294" t="s">
        <v>342</v>
      </c>
      <c r="C826" s="291" t="s">
        <v>163</v>
      </c>
      <c r="D826" s="295"/>
      <c r="E826" s="295"/>
      <c r="F826" s="295"/>
      <c r="G826" s="295"/>
      <c r="H826" s="295"/>
      <c r="I826" s="295"/>
      <c r="J826" s="295"/>
      <c r="K826" s="295"/>
      <c r="L826" s="295"/>
      <c r="M826" s="295"/>
      <c r="N826" s="295">
        <f>N825</f>
        <v>0</v>
      </c>
      <c r="O826" s="295"/>
      <c r="P826" s="295"/>
      <c r="Q826" s="295"/>
      <c r="R826" s="295"/>
      <c r="S826" s="295"/>
      <c r="T826" s="295"/>
      <c r="U826" s="295"/>
      <c r="V826" s="295"/>
      <c r="W826" s="295"/>
      <c r="X826" s="295"/>
      <c r="Y826" s="411">
        <f>Y825</f>
        <v>0</v>
      </c>
      <c r="Z826" s="411">
        <f t="shared" ref="Z826:AL826" si="2487">Z825</f>
        <v>0</v>
      </c>
      <c r="AA826" s="411">
        <f t="shared" si="2487"/>
        <v>0</v>
      </c>
      <c r="AB826" s="411">
        <f t="shared" si="2487"/>
        <v>0</v>
      </c>
      <c r="AC826" s="411">
        <f t="shared" si="2487"/>
        <v>0</v>
      </c>
      <c r="AD826" s="411">
        <f t="shared" si="2487"/>
        <v>0</v>
      </c>
      <c r="AE826" s="411">
        <f t="shared" si="2487"/>
        <v>0</v>
      </c>
      <c r="AF826" s="411">
        <f t="shared" si="2487"/>
        <v>0</v>
      </c>
      <c r="AG826" s="411">
        <f t="shared" si="2487"/>
        <v>0</v>
      </c>
      <c r="AH826" s="411">
        <f t="shared" si="2487"/>
        <v>0</v>
      </c>
      <c r="AI826" s="411">
        <f t="shared" si="2487"/>
        <v>0</v>
      </c>
      <c r="AJ826" s="411">
        <f t="shared" si="2487"/>
        <v>0</v>
      </c>
      <c r="AK826" s="411">
        <f t="shared" si="2487"/>
        <v>0</v>
      </c>
      <c r="AL826" s="411">
        <f t="shared" si="2487"/>
        <v>0</v>
      </c>
      <c r="AM826" s="297"/>
    </row>
    <row r="827" spans="1:39" s="283" customFormat="1" outlineLevel="1">
      <c r="A827" s="532"/>
      <c r="B827" s="324"/>
      <c r="C827" s="291"/>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2"/>
      <c r="Z827" s="412"/>
      <c r="AA827" s="412"/>
      <c r="AB827" s="412"/>
      <c r="AC827" s="412"/>
      <c r="AD827" s="412"/>
      <c r="AE827" s="416"/>
      <c r="AF827" s="416"/>
      <c r="AG827" s="416"/>
      <c r="AH827" s="416"/>
      <c r="AI827" s="416"/>
      <c r="AJ827" s="416"/>
      <c r="AK827" s="416"/>
      <c r="AL827" s="416"/>
      <c r="AM827" s="313"/>
    </row>
    <row r="828" spans="1:39" ht="15.75" outlineLevel="1">
      <c r="A828" s="532"/>
      <c r="B828" s="519" t="s">
        <v>496</v>
      </c>
      <c r="C828" s="320"/>
      <c r="D828" s="290"/>
      <c r="E828" s="289"/>
      <c r="F828" s="289"/>
      <c r="G828" s="289"/>
      <c r="H828" s="289"/>
      <c r="I828" s="289"/>
      <c r="J828" s="289"/>
      <c r="K828" s="289"/>
      <c r="L828" s="289"/>
      <c r="M828" s="289"/>
      <c r="N828" s="290"/>
      <c r="O828" s="289"/>
      <c r="P828" s="289"/>
      <c r="Q828" s="289"/>
      <c r="R828" s="289"/>
      <c r="S828" s="289"/>
      <c r="T828" s="289"/>
      <c r="U828" s="289"/>
      <c r="V828" s="289"/>
      <c r="W828" s="289"/>
      <c r="X828" s="289"/>
      <c r="Y828" s="414"/>
      <c r="Z828" s="414"/>
      <c r="AA828" s="414"/>
      <c r="AB828" s="414"/>
      <c r="AC828" s="414"/>
      <c r="AD828" s="414"/>
      <c r="AE828" s="414"/>
      <c r="AF828" s="414"/>
      <c r="AG828" s="414"/>
      <c r="AH828" s="414"/>
      <c r="AI828" s="414"/>
      <c r="AJ828" s="414"/>
      <c r="AK828" s="414"/>
      <c r="AL828" s="414"/>
      <c r="AM828" s="292"/>
    </row>
    <row r="829" spans="1:39" outlineLevel="1">
      <c r="A829" s="532">
        <v>17</v>
      </c>
      <c r="B829" s="428" t="s">
        <v>112</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8">Z829</f>
        <v>0</v>
      </c>
      <c r="AA830" s="411">
        <f t="shared" si="2488"/>
        <v>0</v>
      </c>
      <c r="AB830" s="411">
        <f t="shared" si="2488"/>
        <v>0</v>
      </c>
      <c r="AC830" s="411">
        <f t="shared" si="2488"/>
        <v>0</v>
      </c>
      <c r="AD830" s="411">
        <f t="shared" si="2488"/>
        <v>0</v>
      </c>
      <c r="AE830" s="411">
        <f t="shared" si="2488"/>
        <v>0</v>
      </c>
      <c r="AF830" s="411">
        <f t="shared" si="2488"/>
        <v>0</v>
      </c>
      <c r="AG830" s="411">
        <f t="shared" si="2488"/>
        <v>0</v>
      </c>
      <c r="AH830" s="411">
        <f t="shared" si="2488"/>
        <v>0</v>
      </c>
      <c r="AI830" s="411">
        <f t="shared" si="2488"/>
        <v>0</v>
      </c>
      <c r="AJ830" s="411">
        <f t="shared" si="2488"/>
        <v>0</v>
      </c>
      <c r="AK830" s="411">
        <f t="shared" si="2488"/>
        <v>0</v>
      </c>
      <c r="AL830" s="411">
        <f t="shared" si="2488"/>
        <v>0</v>
      </c>
      <c r="AM830" s="306"/>
    </row>
    <row r="831" spans="1:39" outlineLevel="1">
      <c r="A831" s="532"/>
      <c r="B831" s="294"/>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2"/>
      <c r="Z831" s="425"/>
      <c r="AA831" s="425"/>
      <c r="AB831" s="425"/>
      <c r="AC831" s="425"/>
      <c r="AD831" s="425"/>
      <c r="AE831" s="425"/>
      <c r="AF831" s="425"/>
      <c r="AG831" s="425"/>
      <c r="AH831" s="425"/>
      <c r="AI831" s="425"/>
      <c r="AJ831" s="425"/>
      <c r="AK831" s="425"/>
      <c r="AL831" s="425"/>
      <c r="AM831" s="306"/>
    </row>
    <row r="832" spans="1:39" outlineLevel="1">
      <c r="A832" s="532">
        <v>18</v>
      </c>
      <c r="B832" s="428" t="s">
        <v>109</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9">Z832</f>
        <v>0</v>
      </c>
      <c r="AA833" s="411">
        <f t="shared" si="2489"/>
        <v>0</v>
      </c>
      <c r="AB833" s="411">
        <f t="shared" si="2489"/>
        <v>0</v>
      </c>
      <c r="AC833" s="411">
        <f t="shared" si="2489"/>
        <v>0</v>
      </c>
      <c r="AD833" s="411">
        <f t="shared" si="2489"/>
        <v>0</v>
      </c>
      <c r="AE833" s="411">
        <f t="shared" si="2489"/>
        <v>0</v>
      </c>
      <c r="AF833" s="411">
        <f t="shared" si="2489"/>
        <v>0</v>
      </c>
      <c r="AG833" s="411">
        <f t="shared" si="2489"/>
        <v>0</v>
      </c>
      <c r="AH833" s="411">
        <f t="shared" si="2489"/>
        <v>0</v>
      </c>
      <c r="AI833" s="411">
        <f t="shared" si="2489"/>
        <v>0</v>
      </c>
      <c r="AJ833" s="411">
        <f t="shared" si="2489"/>
        <v>0</v>
      </c>
      <c r="AK833" s="411">
        <f t="shared" si="2489"/>
        <v>0</v>
      </c>
      <c r="AL833" s="411">
        <f t="shared" si="2489"/>
        <v>0</v>
      </c>
      <c r="AM833" s="306"/>
    </row>
    <row r="834" spans="1:39"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3"/>
      <c r="Z834" s="424"/>
      <c r="AA834" s="424"/>
      <c r="AB834" s="424"/>
      <c r="AC834" s="424"/>
      <c r="AD834" s="424"/>
      <c r="AE834" s="424"/>
      <c r="AF834" s="424"/>
      <c r="AG834" s="424"/>
      <c r="AH834" s="424"/>
      <c r="AI834" s="424"/>
      <c r="AJ834" s="424"/>
      <c r="AK834" s="424"/>
      <c r="AL834" s="424"/>
      <c r="AM834" s="297"/>
    </row>
    <row r="835" spans="1:39" outlineLevel="1">
      <c r="A835" s="532">
        <v>19</v>
      </c>
      <c r="B835" s="428" t="s">
        <v>111</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90">Z835</f>
        <v>0</v>
      </c>
      <c r="AA836" s="411">
        <f t="shared" si="2490"/>
        <v>0</v>
      </c>
      <c r="AB836" s="411">
        <f t="shared" si="2490"/>
        <v>0</v>
      </c>
      <c r="AC836" s="411">
        <f t="shared" si="2490"/>
        <v>0</v>
      </c>
      <c r="AD836" s="411">
        <f t="shared" si="2490"/>
        <v>0</v>
      </c>
      <c r="AE836" s="411">
        <f t="shared" si="2490"/>
        <v>0</v>
      </c>
      <c r="AF836" s="411">
        <f t="shared" si="2490"/>
        <v>0</v>
      </c>
      <c r="AG836" s="411">
        <f t="shared" si="2490"/>
        <v>0</v>
      </c>
      <c r="AH836" s="411">
        <f t="shared" si="2490"/>
        <v>0</v>
      </c>
      <c r="AI836" s="411">
        <f t="shared" si="2490"/>
        <v>0</v>
      </c>
      <c r="AJ836" s="411">
        <f t="shared" si="2490"/>
        <v>0</v>
      </c>
      <c r="AK836" s="411">
        <f t="shared" si="2490"/>
        <v>0</v>
      </c>
      <c r="AL836" s="411">
        <f t="shared" si="2490"/>
        <v>0</v>
      </c>
      <c r="AM836" s="297"/>
    </row>
    <row r="837" spans="1:39" outlineLevel="1">
      <c r="A837" s="532"/>
      <c r="B837" s="322"/>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outlineLevel="1">
      <c r="A838" s="532">
        <v>20</v>
      </c>
      <c r="B838" s="428" t="s">
        <v>110</v>
      </c>
      <c r="C838" s="291" t="s">
        <v>25</v>
      </c>
      <c r="D838" s="295"/>
      <c r="E838" s="295"/>
      <c r="F838" s="295"/>
      <c r="G838" s="295"/>
      <c r="H838" s="295"/>
      <c r="I838" s="295"/>
      <c r="J838" s="295"/>
      <c r="K838" s="295"/>
      <c r="L838" s="295"/>
      <c r="M838" s="295"/>
      <c r="N838" s="295">
        <v>12</v>
      </c>
      <c r="O838" s="295"/>
      <c r="P838" s="295"/>
      <c r="Q838" s="295"/>
      <c r="R838" s="295"/>
      <c r="S838" s="295"/>
      <c r="T838" s="295"/>
      <c r="U838" s="295"/>
      <c r="V838" s="295"/>
      <c r="W838" s="295"/>
      <c r="X838" s="295"/>
      <c r="Y838" s="426"/>
      <c r="Z838" s="410"/>
      <c r="AA838" s="410"/>
      <c r="AB838" s="410"/>
      <c r="AC838" s="410"/>
      <c r="AD838" s="410"/>
      <c r="AE838" s="410"/>
      <c r="AF838" s="415"/>
      <c r="AG838" s="415"/>
      <c r="AH838" s="415"/>
      <c r="AI838" s="415"/>
      <c r="AJ838" s="415"/>
      <c r="AK838" s="415"/>
      <c r="AL838" s="415"/>
      <c r="AM838" s="296">
        <f>SUM(Y838:AL838)</f>
        <v>0</v>
      </c>
    </row>
    <row r="839" spans="1:39" outlineLevel="1">
      <c r="A839" s="532"/>
      <c r="B839" s="294" t="s">
        <v>342</v>
      </c>
      <c r="C839" s="291" t="s">
        <v>163</v>
      </c>
      <c r="D839" s="295"/>
      <c r="E839" s="295"/>
      <c r="F839" s="295"/>
      <c r="G839" s="295"/>
      <c r="H839" s="295"/>
      <c r="I839" s="295"/>
      <c r="J839" s="295"/>
      <c r="K839" s="295"/>
      <c r="L839" s="295"/>
      <c r="M839" s="295"/>
      <c r="N839" s="295">
        <f>N838</f>
        <v>12</v>
      </c>
      <c r="O839" s="295"/>
      <c r="P839" s="295"/>
      <c r="Q839" s="295"/>
      <c r="R839" s="295"/>
      <c r="S839" s="295"/>
      <c r="T839" s="295"/>
      <c r="U839" s="295"/>
      <c r="V839" s="295"/>
      <c r="W839" s="295"/>
      <c r="X839" s="295"/>
      <c r="Y839" s="411">
        <f>Y838</f>
        <v>0</v>
      </c>
      <c r="Z839" s="411">
        <f t="shared" ref="Z839:AL839" si="2491">Z838</f>
        <v>0</v>
      </c>
      <c r="AA839" s="411">
        <f t="shared" si="2491"/>
        <v>0</v>
      </c>
      <c r="AB839" s="411">
        <f t="shared" si="2491"/>
        <v>0</v>
      </c>
      <c r="AC839" s="411">
        <f t="shared" si="2491"/>
        <v>0</v>
      </c>
      <c r="AD839" s="411">
        <f t="shared" si="2491"/>
        <v>0</v>
      </c>
      <c r="AE839" s="411">
        <f t="shared" si="2491"/>
        <v>0</v>
      </c>
      <c r="AF839" s="411">
        <f t="shared" si="2491"/>
        <v>0</v>
      </c>
      <c r="AG839" s="411">
        <f t="shared" si="2491"/>
        <v>0</v>
      </c>
      <c r="AH839" s="411">
        <f t="shared" si="2491"/>
        <v>0</v>
      </c>
      <c r="AI839" s="411">
        <f t="shared" si="2491"/>
        <v>0</v>
      </c>
      <c r="AJ839" s="411">
        <f t="shared" si="2491"/>
        <v>0</v>
      </c>
      <c r="AK839" s="411">
        <f t="shared" si="2491"/>
        <v>0</v>
      </c>
      <c r="AL839" s="411">
        <f t="shared" si="2491"/>
        <v>0</v>
      </c>
      <c r="AM839" s="306"/>
    </row>
    <row r="840" spans="1:39" ht="15.75" outlineLevel="1">
      <c r="A840" s="532"/>
      <c r="B840" s="323"/>
      <c r="C840" s="300"/>
      <c r="D840" s="291"/>
      <c r="E840" s="291"/>
      <c r="F840" s="291"/>
      <c r="G840" s="291"/>
      <c r="H840" s="291"/>
      <c r="I840" s="291"/>
      <c r="J840" s="291"/>
      <c r="K840" s="291"/>
      <c r="L840" s="291"/>
      <c r="M840" s="291"/>
      <c r="N840" s="300"/>
      <c r="O840" s="291"/>
      <c r="P840" s="291"/>
      <c r="Q840" s="291"/>
      <c r="R840" s="291"/>
      <c r="S840" s="291"/>
      <c r="T840" s="291"/>
      <c r="U840" s="291"/>
      <c r="V840" s="291"/>
      <c r="W840" s="291"/>
      <c r="X840" s="291"/>
      <c r="Y840" s="412"/>
      <c r="Z840" s="412"/>
      <c r="AA840" s="412"/>
      <c r="AB840" s="412"/>
      <c r="AC840" s="412"/>
      <c r="AD840" s="412"/>
      <c r="AE840" s="412"/>
      <c r="AF840" s="412"/>
      <c r="AG840" s="412"/>
      <c r="AH840" s="412"/>
      <c r="AI840" s="412"/>
      <c r="AJ840" s="412"/>
      <c r="AK840" s="412"/>
      <c r="AL840" s="412"/>
      <c r="AM840" s="306"/>
    </row>
    <row r="841" spans="1:39" ht="15.75" outlineLevel="1">
      <c r="A841" s="532"/>
      <c r="B841" s="518" t="s">
        <v>503</v>
      </c>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ht="15.75" outlineLevel="1">
      <c r="A842" s="532"/>
      <c r="B842" s="504" t="s">
        <v>499</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outlineLevel="1">
      <c r="A843" s="532">
        <v>21</v>
      </c>
      <c r="B843" s="428" t="s">
        <v>113</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92">Z843</f>
        <v>0</v>
      </c>
      <c r="AA844" s="411">
        <f t="shared" ref="AA844" si="2493">AA843</f>
        <v>0</v>
      </c>
      <c r="AB844" s="411">
        <f t="shared" ref="AB844" si="2494">AB843</f>
        <v>0</v>
      </c>
      <c r="AC844" s="411">
        <f t="shared" ref="AC844" si="2495">AC843</f>
        <v>0</v>
      </c>
      <c r="AD844" s="411">
        <f t="shared" ref="AD844" si="2496">AD843</f>
        <v>0</v>
      </c>
      <c r="AE844" s="411">
        <f t="shared" ref="AE844" si="2497">AE843</f>
        <v>0</v>
      </c>
      <c r="AF844" s="411">
        <f t="shared" ref="AF844" si="2498">AF843</f>
        <v>0</v>
      </c>
      <c r="AG844" s="411">
        <f t="shared" ref="AG844" si="2499">AG843</f>
        <v>0</v>
      </c>
      <c r="AH844" s="411">
        <f t="shared" ref="AH844" si="2500">AH843</f>
        <v>0</v>
      </c>
      <c r="AI844" s="411">
        <f t="shared" ref="AI844" si="2501">AI843</f>
        <v>0</v>
      </c>
      <c r="AJ844" s="411">
        <f t="shared" ref="AJ844" si="2502">AJ843</f>
        <v>0</v>
      </c>
      <c r="AK844" s="411">
        <f t="shared" ref="AK844" si="2503">AK843</f>
        <v>0</v>
      </c>
      <c r="AL844" s="411">
        <f t="shared" ref="AL844" si="2504">AL843</f>
        <v>0</v>
      </c>
      <c r="AM844" s="306"/>
    </row>
    <row r="845" spans="1:39"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22</v>
      </c>
      <c r="B846" s="428" t="s">
        <v>114</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05">Z846</f>
        <v>0</v>
      </c>
      <c r="AA847" s="411">
        <f t="shared" ref="AA847" si="2506">AA846</f>
        <v>0</v>
      </c>
      <c r="AB847" s="411">
        <f t="shared" ref="AB847" si="2507">AB846</f>
        <v>0</v>
      </c>
      <c r="AC847" s="411">
        <f t="shared" ref="AC847" si="2508">AC846</f>
        <v>0</v>
      </c>
      <c r="AD847" s="411">
        <f t="shared" ref="AD847" si="2509">AD846</f>
        <v>0</v>
      </c>
      <c r="AE847" s="411">
        <f t="shared" ref="AE847" si="2510">AE846</f>
        <v>0</v>
      </c>
      <c r="AF847" s="411">
        <f t="shared" ref="AF847" si="2511">AF846</f>
        <v>0</v>
      </c>
      <c r="AG847" s="411">
        <f t="shared" ref="AG847" si="2512">AG846</f>
        <v>0</v>
      </c>
      <c r="AH847" s="411">
        <f t="shared" ref="AH847" si="2513">AH846</f>
        <v>0</v>
      </c>
      <c r="AI847" s="411">
        <f t="shared" ref="AI847" si="2514">AI846</f>
        <v>0</v>
      </c>
      <c r="AJ847" s="411">
        <f t="shared" ref="AJ847" si="2515">AJ846</f>
        <v>0</v>
      </c>
      <c r="AK847" s="411">
        <f t="shared" ref="AK847" si="2516">AK846</f>
        <v>0</v>
      </c>
      <c r="AL847" s="411">
        <f t="shared" ref="AL847" si="2517">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outlineLevel="1">
      <c r="A849" s="532">
        <v>23</v>
      </c>
      <c r="B849" s="428" t="s">
        <v>115</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outlineLevel="1">
      <c r="A850" s="532"/>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18">Z849</f>
        <v>0</v>
      </c>
      <c r="AA850" s="411">
        <f t="shared" ref="AA850" si="2519">AA849</f>
        <v>0</v>
      </c>
      <c r="AB850" s="411">
        <f t="shared" ref="AB850" si="2520">AB849</f>
        <v>0</v>
      </c>
      <c r="AC850" s="411">
        <f t="shared" ref="AC850" si="2521">AC849</f>
        <v>0</v>
      </c>
      <c r="AD850" s="411">
        <f t="shared" ref="AD850" si="2522">AD849</f>
        <v>0</v>
      </c>
      <c r="AE850" s="411">
        <f t="shared" ref="AE850" si="2523">AE849</f>
        <v>0</v>
      </c>
      <c r="AF850" s="411">
        <f t="shared" ref="AF850" si="2524">AF849</f>
        <v>0</v>
      </c>
      <c r="AG850" s="411">
        <f t="shared" ref="AG850" si="2525">AG849</f>
        <v>0</v>
      </c>
      <c r="AH850" s="411">
        <f t="shared" ref="AH850" si="2526">AH849</f>
        <v>0</v>
      </c>
      <c r="AI850" s="411">
        <f t="shared" ref="AI850" si="2527">AI849</f>
        <v>0</v>
      </c>
      <c r="AJ850" s="411">
        <f t="shared" ref="AJ850" si="2528">AJ849</f>
        <v>0</v>
      </c>
      <c r="AK850" s="411">
        <f t="shared" ref="AK850" si="2529">AK849</f>
        <v>0</v>
      </c>
      <c r="AL850" s="411">
        <f t="shared" ref="AL850" si="2530">AL849</f>
        <v>0</v>
      </c>
      <c r="AM850" s="306"/>
    </row>
    <row r="851" spans="1:39" outlineLevel="1">
      <c r="A851" s="532"/>
      <c r="B851" s="430"/>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30" outlineLevel="1">
      <c r="A852" s="532">
        <v>24</v>
      </c>
      <c r="B852" s="428" t="s">
        <v>116</v>
      </c>
      <c r="C852" s="291" t="s">
        <v>25</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5"/>
      <c r="Z852" s="415"/>
      <c r="AA852" s="415"/>
      <c r="AB852" s="415"/>
      <c r="AC852" s="415"/>
      <c r="AD852" s="415"/>
      <c r="AE852" s="415"/>
      <c r="AF852" s="410"/>
      <c r="AG852" s="410"/>
      <c r="AH852" s="410"/>
      <c r="AI852" s="410"/>
      <c r="AJ852" s="410"/>
      <c r="AK852" s="410"/>
      <c r="AL852" s="410"/>
      <c r="AM852" s="296">
        <f>SUM(Y852:AL852)</f>
        <v>0</v>
      </c>
    </row>
    <row r="853" spans="1:39" outlineLevel="1">
      <c r="A853" s="532"/>
      <c r="B853" s="294" t="s">
        <v>342</v>
      </c>
      <c r="C853" s="291" t="s">
        <v>163</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1">
        <f>Y852</f>
        <v>0</v>
      </c>
      <c r="Z853" s="411">
        <f t="shared" ref="Z853" si="2531">Z852</f>
        <v>0</v>
      </c>
      <c r="AA853" s="411">
        <f t="shared" ref="AA853" si="2532">AA852</f>
        <v>0</v>
      </c>
      <c r="AB853" s="411">
        <f t="shared" ref="AB853" si="2533">AB852</f>
        <v>0</v>
      </c>
      <c r="AC853" s="411">
        <f t="shared" ref="AC853" si="2534">AC852</f>
        <v>0</v>
      </c>
      <c r="AD853" s="411">
        <f t="shared" ref="AD853" si="2535">AD852</f>
        <v>0</v>
      </c>
      <c r="AE853" s="411">
        <f t="shared" ref="AE853" si="2536">AE852</f>
        <v>0</v>
      </c>
      <c r="AF853" s="411">
        <f t="shared" ref="AF853" si="2537">AF852</f>
        <v>0</v>
      </c>
      <c r="AG853" s="411">
        <f t="shared" ref="AG853" si="2538">AG852</f>
        <v>0</v>
      </c>
      <c r="AH853" s="411">
        <f t="shared" ref="AH853" si="2539">AH852</f>
        <v>0</v>
      </c>
      <c r="AI853" s="411">
        <f t="shared" ref="AI853" si="2540">AI852</f>
        <v>0</v>
      </c>
      <c r="AJ853" s="411">
        <f t="shared" ref="AJ853" si="2541">AJ852</f>
        <v>0</v>
      </c>
      <c r="AK853" s="411">
        <f t="shared" ref="AK853" si="2542">AK852</f>
        <v>0</v>
      </c>
      <c r="AL853" s="411">
        <f t="shared" ref="AL853" si="2543">AL852</f>
        <v>0</v>
      </c>
      <c r="AM853" s="306"/>
    </row>
    <row r="854" spans="1:39" outlineLevel="1">
      <c r="A854" s="532"/>
      <c r="B854" s="294"/>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ht="15.75" outlineLevel="1">
      <c r="A855" s="532"/>
      <c r="B855" s="288" t="s">
        <v>500</v>
      </c>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outlineLevel="1">
      <c r="A856" s="532">
        <v>25</v>
      </c>
      <c r="B856" s="428" t="s">
        <v>117</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44">Z856</f>
        <v>0</v>
      </c>
      <c r="AA857" s="411">
        <f t="shared" ref="AA857" si="2545">AA856</f>
        <v>0</v>
      </c>
      <c r="AB857" s="411">
        <f t="shared" ref="AB857" si="2546">AB856</f>
        <v>0</v>
      </c>
      <c r="AC857" s="411">
        <f t="shared" ref="AC857" si="2547">AC856</f>
        <v>0</v>
      </c>
      <c r="AD857" s="411">
        <f t="shared" ref="AD857" si="2548">AD856</f>
        <v>0</v>
      </c>
      <c r="AE857" s="411">
        <f t="shared" ref="AE857" si="2549">AE856</f>
        <v>0</v>
      </c>
      <c r="AF857" s="411">
        <f t="shared" ref="AF857" si="2550">AF856</f>
        <v>0</v>
      </c>
      <c r="AG857" s="411">
        <f t="shared" ref="AG857" si="2551">AG856</f>
        <v>0</v>
      </c>
      <c r="AH857" s="411">
        <f t="shared" ref="AH857" si="2552">AH856</f>
        <v>0</v>
      </c>
      <c r="AI857" s="411">
        <f t="shared" ref="AI857" si="2553">AI856</f>
        <v>0</v>
      </c>
      <c r="AJ857" s="411">
        <f t="shared" ref="AJ857" si="2554">AJ856</f>
        <v>0</v>
      </c>
      <c r="AK857" s="411">
        <f t="shared" ref="AK857" si="2555">AK856</f>
        <v>0</v>
      </c>
      <c r="AL857" s="411">
        <f t="shared" ref="AL857" si="2556">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outlineLevel="1">
      <c r="A859" s="532">
        <v>26</v>
      </c>
      <c r="B859" s="428" t="s">
        <v>118</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57">Z859</f>
        <v>0</v>
      </c>
      <c r="AA860" s="411">
        <f t="shared" ref="AA860" si="2558">AA859</f>
        <v>0</v>
      </c>
      <c r="AB860" s="411">
        <f t="shared" ref="AB860" si="2559">AB859</f>
        <v>0</v>
      </c>
      <c r="AC860" s="411">
        <f t="shared" ref="AC860" si="2560">AC859</f>
        <v>0</v>
      </c>
      <c r="AD860" s="411">
        <f t="shared" ref="AD860" si="2561">AD859</f>
        <v>0</v>
      </c>
      <c r="AE860" s="411">
        <f t="shared" ref="AE860" si="2562">AE859</f>
        <v>0</v>
      </c>
      <c r="AF860" s="411">
        <f t="shared" ref="AF860" si="2563">AF859</f>
        <v>0</v>
      </c>
      <c r="AG860" s="411">
        <f t="shared" ref="AG860" si="2564">AG859</f>
        <v>0</v>
      </c>
      <c r="AH860" s="411">
        <f t="shared" ref="AH860" si="2565">AH859</f>
        <v>0</v>
      </c>
      <c r="AI860" s="411">
        <f t="shared" ref="AI860" si="2566">AI859</f>
        <v>0</v>
      </c>
      <c r="AJ860" s="411">
        <f t="shared" ref="AJ860" si="2567">AJ859</f>
        <v>0</v>
      </c>
      <c r="AK860" s="411">
        <f t="shared" ref="AK860" si="2568">AK859</f>
        <v>0</v>
      </c>
      <c r="AL860" s="411">
        <f t="shared" ref="AL860" si="2569">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27</v>
      </c>
      <c r="B862" s="428" t="s">
        <v>119</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70">Z862</f>
        <v>0</v>
      </c>
      <c r="AA863" s="411">
        <f t="shared" ref="AA863" si="2571">AA862</f>
        <v>0</v>
      </c>
      <c r="AB863" s="411">
        <f t="shared" ref="AB863" si="2572">AB862</f>
        <v>0</v>
      </c>
      <c r="AC863" s="411">
        <f t="shared" ref="AC863" si="2573">AC862</f>
        <v>0</v>
      </c>
      <c r="AD863" s="411">
        <f t="shared" ref="AD863" si="2574">AD862</f>
        <v>0</v>
      </c>
      <c r="AE863" s="411">
        <f t="shared" ref="AE863" si="2575">AE862</f>
        <v>0</v>
      </c>
      <c r="AF863" s="411">
        <f t="shared" ref="AF863" si="2576">AF862</f>
        <v>0</v>
      </c>
      <c r="AG863" s="411">
        <f t="shared" ref="AG863" si="2577">AG862</f>
        <v>0</v>
      </c>
      <c r="AH863" s="411">
        <f t="shared" ref="AH863" si="2578">AH862</f>
        <v>0</v>
      </c>
      <c r="AI863" s="411">
        <f t="shared" ref="AI863" si="2579">AI862</f>
        <v>0</v>
      </c>
      <c r="AJ863" s="411">
        <f t="shared" ref="AJ863" si="2580">AJ862</f>
        <v>0</v>
      </c>
      <c r="AK863" s="411">
        <f t="shared" ref="AK863" si="2581">AK862</f>
        <v>0</v>
      </c>
      <c r="AL863" s="411">
        <f t="shared" ref="AL863" si="2582">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28</v>
      </c>
      <c r="B865" s="428" t="s">
        <v>120</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83">Z865</f>
        <v>0</v>
      </c>
      <c r="AA866" s="411">
        <f t="shared" ref="AA866" si="2584">AA865</f>
        <v>0</v>
      </c>
      <c r="AB866" s="411">
        <f t="shared" ref="AB866" si="2585">AB865</f>
        <v>0</v>
      </c>
      <c r="AC866" s="411">
        <f t="shared" ref="AC866" si="2586">AC865</f>
        <v>0</v>
      </c>
      <c r="AD866" s="411">
        <f t="shared" ref="AD866" si="2587">AD865</f>
        <v>0</v>
      </c>
      <c r="AE866" s="411">
        <f t="shared" ref="AE866" si="2588">AE865</f>
        <v>0</v>
      </c>
      <c r="AF866" s="411">
        <f t="shared" ref="AF866" si="2589">AF865</f>
        <v>0</v>
      </c>
      <c r="AG866" s="411">
        <f t="shared" ref="AG866" si="2590">AG865</f>
        <v>0</v>
      </c>
      <c r="AH866" s="411">
        <f t="shared" ref="AH866" si="2591">AH865</f>
        <v>0</v>
      </c>
      <c r="AI866" s="411">
        <f t="shared" ref="AI866" si="2592">AI865</f>
        <v>0</v>
      </c>
      <c r="AJ866" s="411">
        <f t="shared" ref="AJ866" si="2593">AJ865</f>
        <v>0</v>
      </c>
      <c r="AK866" s="411">
        <f t="shared" ref="AK866" si="2594">AK865</f>
        <v>0</v>
      </c>
      <c r="AL866" s="411">
        <f t="shared" ref="AL866" si="2595">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29</v>
      </c>
      <c r="B868" s="428" t="s">
        <v>121</v>
      </c>
      <c r="C868" s="291" t="s">
        <v>25</v>
      </c>
      <c r="D868" s="295"/>
      <c r="E868" s="295"/>
      <c r="F868" s="295"/>
      <c r="G868" s="295"/>
      <c r="H868" s="295"/>
      <c r="I868" s="295"/>
      <c r="J868" s="295"/>
      <c r="K868" s="295"/>
      <c r="L868" s="295"/>
      <c r="M868" s="295"/>
      <c r="N868" s="295">
        <v>3</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3</v>
      </c>
      <c r="O869" s="295"/>
      <c r="P869" s="295"/>
      <c r="Q869" s="295"/>
      <c r="R869" s="295"/>
      <c r="S869" s="295"/>
      <c r="T869" s="295"/>
      <c r="U869" s="295"/>
      <c r="V869" s="295"/>
      <c r="W869" s="295"/>
      <c r="X869" s="295"/>
      <c r="Y869" s="411">
        <f>Y868</f>
        <v>0</v>
      </c>
      <c r="Z869" s="411">
        <f t="shared" ref="Z869" si="2596">Z868</f>
        <v>0</v>
      </c>
      <c r="AA869" s="411">
        <f t="shared" ref="AA869" si="2597">AA868</f>
        <v>0</v>
      </c>
      <c r="AB869" s="411">
        <f t="shared" ref="AB869" si="2598">AB868</f>
        <v>0</v>
      </c>
      <c r="AC869" s="411">
        <f t="shared" ref="AC869" si="2599">AC868</f>
        <v>0</v>
      </c>
      <c r="AD869" s="411">
        <f t="shared" ref="AD869" si="2600">AD868</f>
        <v>0</v>
      </c>
      <c r="AE869" s="411">
        <f t="shared" ref="AE869" si="2601">AE868</f>
        <v>0</v>
      </c>
      <c r="AF869" s="411">
        <f t="shared" ref="AF869" si="2602">AF868</f>
        <v>0</v>
      </c>
      <c r="AG869" s="411">
        <f t="shared" ref="AG869" si="2603">AG868</f>
        <v>0</v>
      </c>
      <c r="AH869" s="411">
        <f t="shared" ref="AH869" si="2604">AH868</f>
        <v>0</v>
      </c>
      <c r="AI869" s="411">
        <f t="shared" ref="AI869" si="2605">AI868</f>
        <v>0</v>
      </c>
      <c r="AJ869" s="411">
        <f t="shared" ref="AJ869" si="2606">AJ868</f>
        <v>0</v>
      </c>
      <c r="AK869" s="411">
        <f t="shared" ref="AK869" si="2607">AK868</f>
        <v>0</v>
      </c>
      <c r="AL869" s="411">
        <f t="shared" ref="AL869" si="2608">AL868</f>
        <v>0</v>
      </c>
      <c r="AM869" s="306"/>
    </row>
    <row r="870" spans="1:39"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30</v>
      </c>
      <c r="B871" s="428" t="s">
        <v>122</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09">Z871</f>
        <v>0</v>
      </c>
      <c r="AA872" s="411">
        <f t="shared" ref="AA872" si="2610">AA871</f>
        <v>0</v>
      </c>
      <c r="AB872" s="411">
        <f t="shared" ref="AB872" si="2611">AB871</f>
        <v>0</v>
      </c>
      <c r="AC872" s="411">
        <f t="shared" ref="AC872" si="2612">AC871</f>
        <v>0</v>
      </c>
      <c r="AD872" s="411">
        <f t="shared" ref="AD872" si="2613">AD871</f>
        <v>0</v>
      </c>
      <c r="AE872" s="411">
        <f t="shared" ref="AE872" si="2614">AE871</f>
        <v>0</v>
      </c>
      <c r="AF872" s="411">
        <f t="shared" ref="AF872" si="2615">AF871</f>
        <v>0</v>
      </c>
      <c r="AG872" s="411">
        <f t="shared" ref="AG872" si="2616">AG871</f>
        <v>0</v>
      </c>
      <c r="AH872" s="411">
        <f t="shared" ref="AH872" si="2617">AH871</f>
        <v>0</v>
      </c>
      <c r="AI872" s="411">
        <f t="shared" ref="AI872" si="2618">AI871</f>
        <v>0</v>
      </c>
      <c r="AJ872" s="411">
        <f t="shared" ref="AJ872" si="2619">AJ871</f>
        <v>0</v>
      </c>
      <c r="AK872" s="411">
        <f t="shared" ref="AK872" si="2620">AK871</f>
        <v>0</v>
      </c>
      <c r="AL872" s="411">
        <f t="shared" ref="AL872" si="2621">AL871</f>
        <v>0</v>
      </c>
      <c r="AM872" s="306"/>
    </row>
    <row r="873" spans="1:39" outlineLevel="1">
      <c r="A873" s="532"/>
      <c r="B873" s="294"/>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outlineLevel="1">
      <c r="A874" s="532">
        <v>31</v>
      </c>
      <c r="B874" s="428" t="s">
        <v>123</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outlineLevel="1">
      <c r="A875" s="532"/>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22">Z874</f>
        <v>0</v>
      </c>
      <c r="AA875" s="411">
        <f t="shared" ref="AA875" si="2623">AA874</f>
        <v>0</v>
      </c>
      <c r="AB875" s="411">
        <f t="shared" ref="AB875" si="2624">AB874</f>
        <v>0</v>
      </c>
      <c r="AC875" s="411">
        <f t="shared" ref="AC875" si="2625">AC874</f>
        <v>0</v>
      </c>
      <c r="AD875" s="411">
        <f t="shared" ref="AD875" si="2626">AD874</f>
        <v>0</v>
      </c>
      <c r="AE875" s="411">
        <f t="shared" ref="AE875" si="2627">AE874</f>
        <v>0</v>
      </c>
      <c r="AF875" s="411">
        <f t="shared" ref="AF875" si="2628">AF874</f>
        <v>0</v>
      </c>
      <c r="AG875" s="411">
        <f t="shared" ref="AG875" si="2629">AG874</f>
        <v>0</v>
      </c>
      <c r="AH875" s="411">
        <f t="shared" ref="AH875" si="2630">AH874</f>
        <v>0</v>
      </c>
      <c r="AI875" s="411">
        <f t="shared" ref="AI875" si="2631">AI874</f>
        <v>0</v>
      </c>
      <c r="AJ875" s="411">
        <f t="shared" ref="AJ875" si="2632">AJ874</f>
        <v>0</v>
      </c>
      <c r="AK875" s="411">
        <f t="shared" ref="AK875" si="2633">AK874</f>
        <v>0</v>
      </c>
      <c r="AL875" s="411">
        <f t="shared" ref="AL875" si="2634">AL874</f>
        <v>0</v>
      </c>
      <c r="AM875" s="306"/>
    </row>
    <row r="876" spans="1:39"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30" outlineLevel="1">
      <c r="A877" s="532">
        <v>32</v>
      </c>
      <c r="B877" s="428" t="s">
        <v>124</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outlineLevel="1">
      <c r="A878" s="532"/>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2635">Z877</f>
        <v>0</v>
      </c>
      <c r="AA878" s="411">
        <f t="shared" ref="AA878" si="2636">AA877</f>
        <v>0</v>
      </c>
      <c r="AB878" s="411">
        <f t="shared" ref="AB878" si="2637">AB877</f>
        <v>0</v>
      </c>
      <c r="AC878" s="411">
        <f t="shared" ref="AC878" si="2638">AC877</f>
        <v>0</v>
      </c>
      <c r="AD878" s="411">
        <f t="shared" ref="AD878" si="2639">AD877</f>
        <v>0</v>
      </c>
      <c r="AE878" s="411">
        <f t="shared" ref="AE878" si="2640">AE877</f>
        <v>0</v>
      </c>
      <c r="AF878" s="411">
        <f t="shared" ref="AF878" si="2641">AF877</f>
        <v>0</v>
      </c>
      <c r="AG878" s="411">
        <f t="shared" ref="AG878" si="2642">AG877</f>
        <v>0</v>
      </c>
      <c r="AH878" s="411">
        <f t="shared" ref="AH878" si="2643">AH877</f>
        <v>0</v>
      </c>
      <c r="AI878" s="411">
        <f t="shared" ref="AI878" si="2644">AI877</f>
        <v>0</v>
      </c>
      <c r="AJ878" s="411">
        <f t="shared" ref="AJ878" si="2645">AJ877</f>
        <v>0</v>
      </c>
      <c r="AK878" s="411">
        <f t="shared" ref="AK878" si="2646">AK877</f>
        <v>0</v>
      </c>
      <c r="AL878" s="411">
        <f>AL877</f>
        <v>0</v>
      </c>
      <c r="AM878" s="306"/>
    </row>
    <row r="879" spans="1:39" outlineLevel="1">
      <c r="A879" s="532"/>
      <c r="B879" s="428"/>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t="15.75" outlineLevel="1">
      <c r="A880" s="532"/>
      <c r="B880" s="288" t="s">
        <v>501</v>
      </c>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33</v>
      </c>
      <c r="B881" s="428" t="s">
        <v>125</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47">Z881</f>
        <v>0</v>
      </c>
      <c r="AA882" s="411">
        <f t="shared" ref="AA882" si="2648">AA881</f>
        <v>0</v>
      </c>
      <c r="AB882" s="411">
        <f t="shared" ref="AB882" si="2649">AB881</f>
        <v>0</v>
      </c>
      <c r="AC882" s="411">
        <f t="shared" ref="AC882" si="2650">AC881</f>
        <v>0</v>
      </c>
      <c r="AD882" s="411">
        <f t="shared" ref="AD882" si="2651">AD881</f>
        <v>0</v>
      </c>
      <c r="AE882" s="411">
        <f t="shared" ref="AE882" si="2652">AE881</f>
        <v>0</v>
      </c>
      <c r="AF882" s="411">
        <f t="shared" ref="AF882" si="2653">AF881</f>
        <v>0</v>
      </c>
      <c r="AG882" s="411">
        <f t="shared" ref="AG882" si="2654">AG881</f>
        <v>0</v>
      </c>
      <c r="AH882" s="411">
        <f t="shared" ref="AH882" si="2655">AH881</f>
        <v>0</v>
      </c>
      <c r="AI882" s="411">
        <f t="shared" ref="AI882" si="2656">AI881</f>
        <v>0</v>
      </c>
      <c r="AJ882" s="411">
        <f t="shared" ref="AJ882" si="2657">AJ881</f>
        <v>0</v>
      </c>
      <c r="AK882" s="411">
        <f t="shared" ref="AK882" si="2658">AK881</f>
        <v>0</v>
      </c>
      <c r="AL882" s="411">
        <f t="shared" ref="AL882" si="2659">AL881</f>
        <v>0</v>
      </c>
      <c r="AM882" s="306"/>
    </row>
    <row r="883" spans="1:39"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outlineLevel="1">
      <c r="A884" s="532">
        <v>34</v>
      </c>
      <c r="B884" s="428" t="s">
        <v>126</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outlineLevel="1">
      <c r="A885" s="532"/>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60">Z884</f>
        <v>0</v>
      </c>
      <c r="AA885" s="411">
        <f t="shared" ref="AA885" si="2661">AA884</f>
        <v>0</v>
      </c>
      <c r="AB885" s="411">
        <f t="shared" ref="AB885" si="2662">AB884</f>
        <v>0</v>
      </c>
      <c r="AC885" s="411">
        <f t="shared" ref="AC885" si="2663">AC884</f>
        <v>0</v>
      </c>
      <c r="AD885" s="411">
        <f t="shared" ref="AD885" si="2664">AD884</f>
        <v>0</v>
      </c>
      <c r="AE885" s="411">
        <f t="shared" ref="AE885" si="2665">AE884</f>
        <v>0</v>
      </c>
      <c r="AF885" s="411">
        <f t="shared" ref="AF885" si="2666">AF884</f>
        <v>0</v>
      </c>
      <c r="AG885" s="411">
        <f t="shared" ref="AG885" si="2667">AG884</f>
        <v>0</v>
      </c>
      <c r="AH885" s="411">
        <f t="shared" ref="AH885" si="2668">AH884</f>
        <v>0</v>
      </c>
      <c r="AI885" s="411">
        <f t="shared" ref="AI885" si="2669">AI884</f>
        <v>0</v>
      </c>
      <c r="AJ885" s="411">
        <f t="shared" ref="AJ885" si="2670">AJ884</f>
        <v>0</v>
      </c>
      <c r="AK885" s="411">
        <f t="shared" ref="AK885" si="2671">AK884</f>
        <v>0</v>
      </c>
      <c r="AL885" s="411">
        <f t="shared" ref="AL885" si="2672">AL884</f>
        <v>0</v>
      </c>
      <c r="AM885" s="306"/>
    </row>
    <row r="886" spans="1:39" outlineLevel="1">
      <c r="A886" s="532"/>
      <c r="B886" s="428"/>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outlineLevel="1">
      <c r="A887" s="532">
        <v>35</v>
      </c>
      <c r="B887" s="428" t="s">
        <v>127</v>
      </c>
      <c r="C887" s="291" t="s">
        <v>25</v>
      </c>
      <c r="D887" s="295"/>
      <c r="E887" s="295"/>
      <c r="F887" s="295"/>
      <c r="G887" s="295"/>
      <c r="H887" s="295"/>
      <c r="I887" s="295"/>
      <c r="J887" s="295"/>
      <c r="K887" s="295"/>
      <c r="L887" s="295"/>
      <c r="M887" s="295"/>
      <c r="N887" s="295">
        <v>0</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outlineLevel="1">
      <c r="A888" s="532"/>
      <c r="B888" s="294" t="s">
        <v>342</v>
      </c>
      <c r="C888" s="291" t="s">
        <v>163</v>
      </c>
      <c r="D888" s="295"/>
      <c r="E888" s="295"/>
      <c r="F888" s="295"/>
      <c r="G888" s="295"/>
      <c r="H888" s="295"/>
      <c r="I888" s="295"/>
      <c r="J888" s="295"/>
      <c r="K888" s="295"/>
      <c r="L888" s="295"/>
      <c r="M888" s="295"/>
      <c r="N888" s="295">
        <f>N887</f>
        <v>0</v>
      </c>
      <c r="O888" s="295"/>
      <c r="P888" s="295"/>
      <c r="Q888" s="295"/>
      <c r="R888" s="295"/>
      <c r="S888" s="295"/>
      <c r="T888" s="295"/>
      <c r="U888" s="295"/>
      <c r="V888" s="295"/>
      <c r="W888" s="295"/>
      <c r="X888" s="295"/>
      <c r="Y888" s="411">
        <f>Y887</f>
        <v>0</v>
      </c>
      <c r="Z888" s="411">
        <f t="shared" ref="Z888" si="2673">Z887</f>
        <v>0</v>
      </c>
      <c r="AA888" s="411">
        <f t="shared" ref="AA888" si="2674">AA887</f>
        <v>0</v>
      </c>
      <c r="AB888" s="411">
        <f t="shared" ref="AB888" si="2675">AB887</f>
        <v>0</v>
      </c>
      <c r="AC888" s="411">
        <f t="shared" ref="AC888" si="2676">AC887</f>
        <v>0</v>
      </c>
      <c r="AD888" s="411">
        <f t="shared" ref="AD888" si="2677">AD887</f>
        <v>0</v>
      </c>
      <c r="AE888" s="411">
        <f t="shared" ref="AE888" si="2678">AE887</f>
        <v>0</v>
      </c>
      <c r="AF888" s="411">
        <f t="shared" ref="AF888" si="2679">AF887</f>
        <v>0</v>
      </c>
      <c r="AG888" s="411">
        <f t="shared" ref="AG888" si="2680">AG887</f>
        <v>0</v>
      </c>
      <c r="AH888" s="411">
        <f t="shared" ref="AH888" si="2681">AH887</f>
        <v>0</v>
      </c>
      <c r="AI888" s="411">
        <f t="shared" ref="AI888" si="2682">AI887</f>
        <v>0</v>
      </c>
      <c r="AJ888" s="411">
        <f t="shared" ref="AJ888" si="2683">AJ887</f>
        <v>0</v>
      </c>
      <c r="AK888" s="411">
        <f t="shared" ref="AK888" si="2684">AK887</f>
        <v>0</v>
      </c>
      <c r="AL888" s="411">
        <f t="shared" ref="AL888" si="2685">AL887</f>
        <v>0</v>
      </c>
      <c r="AM888" s="306"/>
    </row>
    <row r="889" spans="1:39" outlineLevel="1">
      <c r="A889" s="532"/>
      <c r="B889" s="431"/>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15.75" outlineLevel="1">
      <c r="A890" s="532"/>
      <c r="B890" s="288" t="s">
        <v>502</v>
      </c>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45" outlineLevel="1">
      <c r="A891" s="532">
        <v>36</v>
      </c>
      <c r="B891" s="428" t="s">
        <v>128</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86">Z891</f>
        <v>0</v>
      </c>
      <c r="AA892" s="411">
        <f t="shared" ref="AA892" si="2687">AA891</f>
        <v>0</v>
      </c>
      <c r="AB892" s="411">
        <f t="shared" ref="AB892" si="2688">AB891</f>
        <v>0</v>
      </c>
      <c r="AC892" s="411">
        <f t="shared" ref="AC892" si="2689">AC891</f>
        <v>0</v>
      </c>
      <c r="AD892" s="411">
        <f t="shared" ref="AD892" si="2690">AD891</f>
        <v>0</v>
      </c>
      <c r="AE892" s="411">
        <f t="shared" ref="AE892" si="2691">AE891</f>
        <v>0</v>
      </c>
      <c r="AF892" s="411">
        <f t="shared" ref="AF892" si="2692">AF891</f>
        <v>0</v>
      </c>
      <c r="AG892" s="411">
        <f t="shared" ref="AG892" si="2693">AG891</f>
        <v>0</v>
      </c>
      <c r="AH892" s="411">
        <f t="shared" ref="AH892" si="2694">AH891</f>
        <v>0</v>
      </c>
      <c r="AI892" s="411">
        <f t="shared" ref="AI892" si="2695">AI891</f>
        <v>0</v>
      </c>
      <c r="AJ892" s="411">
        <f t="shared" ref="AJ892" si="2696">AJ891</f>
        <v>0</v>
      </c>
      <c r="AK892" s="411">
        <f t="shared" ref="AK892" si="2697">AK891</f>
        <v>0</v>
      </c>
      <c r="AL892" s="411">
        <f t="shared" ref="AL892" si="2698">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37</v>
      </c>
      <c r="B894" s="428" t="s">
        <v>129</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99">Z894</f>
        <v>0</v>
      </c>
      <c r="AA895" s="411">
        <f t="shared" ref="AA895" si="2700">AA894</f>
        <v>0</v>
      </c>
      <c r="AB895" s="411">
        <f t="shared" ref="AB895" si="2701">AB894</f>
        <v>0</v>
      </c>
      <c r="AC895" s="411">
        <f t="shared" ref="AC895" si="2702">AC894</f>
        <v>0</v>
      </c>
      <c r="AD895" s="411">
        <f t="shared" ref="AD895" si="2703">AD894</f>
        <v>0</v>
      </c>
      <c r="AE895" s="411">
        <f t="shared" ref="AE895" si="2704">AE894</f>
        <v>0</v>
      </c>
      <c r="AF895" s="411">
        <f t="shared" ref="AF895" si="2705">AF894</f>
        <v>0</v>
      </c>
      <c r="AG895" s="411">
        <f t="shared" ref="AG895" si="2706">AG894</f>
        <v>0</v>
      </c>
      <c r="AH895" s="411">
        <f t="shared" ref="AH895" si="2707">AH894</f>
        <v>0</v>
      </c>
      <c r="AI895" s="411">
        <f t="shared" ref="AI895" si="2708">AI894</f>
        <v>0</v>
      </c>
      <c r="AJ895" s="411">
        <f t="shared" ref="AJ895" si="2709">AJ894</f>
        <v>0</v>
      </c>
      <c r="AK895" s="411">
        <f t="shared" ref="AK895" si="2710">AK894</f>
        <v>0</v>
      </c>
      <c r="AL895" s="411">
        <f t="shared" ref="AL895" si="2711">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outlineLevel="1">
      <c r="A897" s="532">
        <v>38</v>
      </c>
      <c r="B897" s="428" t="s">
        <v>130</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12">Z897</f>
        <v>0</v>
      </c>
      <c r="AA898" s="411">
        <f t="shared" ref="AA898" si="2713">AA897</f>
        <v>0</v>
      </c>
      <c r="AB898" s="411">
        <f t="shared" ref="AB898" si="2714">AB897</f>
        <v>0</v>
      </c>
      <c r="AC898" s="411">
        <f t="shared" ref="AC898" si="2715">AC897</f>
        <v>0</v>
      </c>
      <c r="AD898" s="411">
        <f t="shared" ref="AD898" si="2716">AD897</f>
        <v>0</v>
      </c>
      <c r="AE898" s="411">
        <f t="shared" ref="AE898" si="2717">AE897</f>
        <v>0</v>
      </c>
      <c r="AF898" s="411">
        <f t="shared" ref="AF898" si="2718">AF897</f>
        <v>0</v>
      </c>
      <c r="AG898" s="411">
        <f t="shared" ref="AG898" si="2719">AG897</f>
        <v>0</v>
      </c>
      <c r="AH898" s="411">
        <f t="shared" ref="AH898" si="2720">AH897</f>
        <v>0</v>
      </c>
      <c r="AI898" s="411">
        <f t="shared" ref="AI898" si="2721">AI897</f>
        <v>0</v>
      </c>
      <c r="AJ898" s="411">
        <f t="shared" ref="AJ898" si="2722">AJ897</f>
        <v>0</v>
      </c>
      <c r="AK898" s="411">
        <f t="shared" ref="AK898" si="2723">AK897</f>
        <v>0</v>
      </c>
      <c r="AL898" s="411">
        <f t="shared" ref="AL898" si="2724">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39</v>
      </c>
      <c r="B900" s="428" t="s">
        <v>131</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25">Z900</f>
        <v>0</v>
      </c>
      <c r="AA901" s="411">
        <f t="shared" ref="AA901" si="2726">AA900</f>
        <v>0</v>
      </c>
      <c r="AB901" s="411">
        <f t="shared" ref="AB901" si="2727">AB900</f>
        <v>0</v>
      </c>
      <c r="AC901" s="411">
        <f t="shared" ref="AC901" si="2728">AC900</f>
        <v>0</v>
      </c>
      <c r="AD901" s="411">
        <f t="shared" ref="AD901" si="2729">AD900</f>
        <v>0</v>
      </c>
      <c r="AE901" s="411">
        <f t="shared" ref="AE901" si="2730">AE900</f>
        <v>0</v>
      </c>
      <c r="AF901" s="411">
        <f t="shared" ref="AF901" si="2731">AF900</f>
        <v>0</v>
      </c>
      <c r="AG901" s="411">
        <f t="shared" ref="AG901" si="2732">AG900</f>
        <v>0</v>
      </c>
      <c r="AH901" s="411">
        <f t="shared" ref="AH901" si="2733">AH900</f>
        <v>0</v>
      </c>
      <c r="AI901" s="411">
        <f t="shared" ref="AI901" si="2734">AI900</f>
        <v>0</v>
      </c>
      <c r="AJ901" s="411">
        <f t="shared" ref="AJ901" si="2735">AJ900</f>
        <v>0</v>
      </c>
      <c r="AK901" s="411">
        <f t="shared" ref="AK901" si="2736">AK900</f>
        <v>0</v>
      </c>
      <c r="AL901" s="411">
        <f t="shared" ref="AL901" si="2737">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40</v>
      </c>
      <c r="B903" s="428" t="s">
        <v>132</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38">Z903</f>
        <v>0</v>
      </c>
      <c r="AA904" s="411">
        <f t="shared" ref="AA904" si="2739">AA903</f>
        <v>0</v>
      </c>
      <c r="AB904" s="411">
        <f t="shared" ref="AB904" si="2740">AB903</f>
        <v>0</v>
      </c>
      <c r="AC904" s="411">
        <f t="shared" ref="AC904" si="2741">AC903</f>
        <v>0</v>
      </c>
      <c r="AD904" s="411">
        <f t="shared" ref="AD904" si="2742">AD903</f>
        <v>0</v>
      </c>
      <c r="AE904" s="411">
        <f t="shared" ref="AE904" si="2743">AE903</f>
        <v>0</v>
      </c>
      <c r="AF904" s="411">
        <f t="shared" ref="AF904" si="2744">AF903</f>
        <v>0</v>
      </c>
      <c r="AG904" s="411">
        <f t="shared" ref="AG904" si="2745">AG903</f>
        <v>0</v>
      </c>
      <c r="AH904" s="411">
        <f t="shared" ref="AH904" si="2746">AH903</f>
        <v>0</v>
      </c>
      <c r="AI904" s="411">
        <f t="shared" ref="AI904" si="2747">AI903</f>
        <v>0</v>
      </c>
      <c r="AJ904" s="411">
        <f t="shared" ref="AJ904" si="2748">AJ903</f>
        <v>0</v>
      </c>
      <c r="AK904" s="411">
        <f t="shared" ref="AK904" si="2749">AK903</f>
        <v>0</v>
      </c>
      <c r="AL904" s="411">
        <f t="shared" ref="AL904" si="2750">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outlineLevel="1">
      <c r="A906" s="532">
        <v>41</v>
      </c>
      <c r="B906" s="428" t="s">
        <v>133</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1">Z906</f>
        <v>0</v>
      </c>
      <c r="AA907" s="411">
        <f t="shared" ref="AA907" si="2752">AA906</f>
        <v>0</v>
      </c>
      <c r="AB907" s="411">
        <f t="shared" ref="AB907" si="2753">AB906</f>
        <v>0</v>
      </c>
      <c r="AC907" s="411">
        <f t="shared" ref="AC907" si="2754">AC906</f>
        <v>0</v>
      </c>
      <c r="AD907" s="411">
        <f t="shared" ref="AD907" si="2755">AD906</f>
        <v>0</v>
      </c>
      <c r="AE907" s="411">
        <f t="shared" ref="AE907" si="2756">AE906</f>
        <v>0</v>
      </c>
      <c r="AF907" s="411">
        <f t="shared" ref="AF907" si="2757">AF906</f>
        <v>0</v>
      </c>
      <c r="AG907" s="411">
        <f t="shared" ref="AG907" si="2758">AG906</f>
        <v>0</v>
      </c>
      <c r="AH907" s="411">
        <f t="shared" ref="AH907" si="2759">AH906</f>
        <v>0</v>
      </c>
      <c r="AI907" s="411">
        <f t="shared" ref="AI907" si="2760">AI906</f>
        <v>0</v>
      </c>
      <c r="AJ907" s="411">
        <f t="shared" ref="AJ907" si="2761">AJ906</f>
        <v>0</v>
      </c>
      <c r="AK907" s="411">
        <f t="shared" ref="AK907" si="2762">AK906</f>
        <v>0</v>
      </c>
      <c r="AL907" s="411">
        <f t="shared" ref="AL907" si="2763">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42</v>
      </c>
      <c r="B909" s="428" t="s">
        <v>134</v>
      </c>
      <c r="C909" s="291" t="s">
        <v>25</v>
      </c>
      <c r="D909" s="295"/>
      <c r="E909" s="295"/>
      <c r="F909" s="295"/>
      <c r="G909" s="295"/>
      <c r="H909" s="295"/>
      <c r="I909" s="295"/>
      <c r="J909" s="295"/>
      <c r="K909" s="295"/>
      <c r="L909" s="295"/>
      <c r="M909" s="295"/>
      <c r="N909" s="291"/>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468"/>
      <c r="O910" s="295"/>
      <c r="P910" s="295"/>
      <c r="Q910" s="295"/>
      <c r="R910" s="295"/>
      <c r="S910" s="295"/>
      <c r="T910" s="295"/>
      <c r="U910" s="295"/>
      <c r="V910" s="295"/>
      <c r="W910" s="295"/>
      <c r="X910" s="295"/>
      <c r="Y910" s="411">
        <f>Y909</f>
        <v>0</v>
      </c>
      <c r="Z910" s="411">
        <f t="shared" ref="Z910" si="2764">Z909</f>
        <v>0</v>
      </c>
      <c r="AA910" s="411">
        <f t="shared" ref="AA910" si="2765">AA909</f>
        <v>0</v>
      </c>
      <c r="AB910" s="411">
        <f t="shared" ref="AB910" si="2766">AB909</f>
        <v>0</v>
      </c>
      <c r="AC910" s="411">
        <f t="shared" ref="AC910" si="2767">AC909</f>
        <v>0</v>
      </c>
      <c r="AD910" s="411">
        <f t="shared" ref="AD910" si="2768">AD909</f>
        <v>0</v>
      </c>
      <c r="AE910" s="411">
        <f t="shared" ref="AE910" si="2769">AE909</f>
        <v>0</v>
      </c>
      <c r="AF910" s="411">
        <f t="shared" ref="AF910" si="2770">AF909</f>
        <v>0</v>
      </c>
      <c r="AG910" s="411">
        <f t="shared" ref="AG910" si="2771">AG909</f>
        <v>0</v>
      </c>
      <c r="AH910" s="411">
        <f t="shared" ref="AH910" si="2772">AH909</f>
        <v>0</v>
      </c>
      <c r="AI910" s="411">
        <f t="shared" ref="AI910" si="2773">AI909</f>
        <v>0</v>
      </c>
      <c r="AJ910" s="411">
        <f t="shared" ref="AJ910" si="2774">AJ909</f>
        <v>0</v>
      </c>
      <c r="AK910" s="411">
        <f t="shared" ref="AK910" si="2775">AK909</f>
        <v>0</v>
      </c>
      <c r="AL910" s="411">
        <f t="shared" ref="AL910" si="2776">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43</v>
      </c>
      <c r="B912" s="428" t="s">
        <v>135</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77">Z912</f>
        <v>0</v>
      </c>
      <c r="AA913" s="411">
        <f t="shared" ref="AA913" si="2778">AA912</f>
        <v>0</v>
      </c>
      <c r="AB913" s="411">
        <f t="shared" ref="AB913" si="2779">AB912</f>
        <v>0</v>
      </c>
      <c r="AC913" s="411">
        <f t="shared" ref="AC913" si="2780">AC912</f>
        <v>0</v>
      </c>
      <c r="AD913" s="411">
        <f t="shared" ref="AD913" si="2781">AD912</f>
        <v>0</v>
      </c>
      <c r="AE913" s="411">
        <f t="shared" ref="AE913" si="2782">AE912</f>
        <v>0</v>
      </c>
      <c r="AF913" s="411">
        <f t="shared" ref="AF913" si="2783">AF912</f>
        <v>0</v>
      </c>
      <c r="AG913" s="411">
        <f t="shared" ref="AG913" si="2784">AG912</f>
        <v>0</v>
      </c>
      <c r="AH913" s="411">
        <f t="shared" ref="AH913" si="2785">AH912</f>
        <v>0</v>
      </c>
      <c r="AI913" s="411">
        <f t="shared" ref="AI913" si="2786">AI912</f>
        <v>0</v>
      </c>
      <c r="AJ913" s="411">
        <f t="shared" ref="AJ913" si="2787">AJ912</f>
        <v>0</v>
      </c>
      <c r="AK913" s="411">
        <f t="shared" ref="AK913" si="2788">AK912</f>
        <v>0</v>
      </c>
      <c r="AL913" s="411">
        <f t="shared" ref="AL913" si="2789">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45" outlineLevel="1">
      <c r="A915" s="532">
        <v>44</v>
      </c>
      <c r="B915" s="428" t="s">
        <v>136</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0">Z915</f>
        <v>0</v>
      </c>
      <c r="AA916" s="411">
        <f t="shared" ref="AA916" si="2791">AA915</f>
        <v>0</v>
      </c>
      <c r="AB916" s="411">
        <f t="shared" ref="AB916" si="2792">AB915</f>
        <v>0</v>
      </c>
      <c r="AC916" s="411">
        <f t="shared" ref="AC916" si="2793">AC915</f>
        <v>0</v>
      </c>
      <c r="AD916" s="411">
        <f t="shared" ref="AD916" si="2794">AD915</f>
        <v>0</v>
      </c>
      <c r="AE916" s="411">
        <f t="shared" ref="AE916" si="2795">AE915</f>
        <v>0</v>
      </c>
      <c r="AF916" s="411">
        <f t="shared" ref="AF916" si="2796">AF915</f>
        <v>0</v>
      </c>
      <c r="AG916" s="411">
        <f t="shared" ref="AG916" si="2797">AG915</f>
        <v>0</v>
      </c>
      <c r="AH916" s="411">
        <f t="shared" ref="AH916" si="2798">AH915</f>
        <v>0</v>
      </c>
      <c r="AI916" s="411">
        <f t="shared" ref="AI916" si="2799">AI915</f>
        <v>0</v>
      </c>
      <c r="AJ916" s="411">
        <f t="shared" ref="AJ916" si="2800">AJ915</f>
        <v>0</v>
      </c>
      <c r="AK916" s="411">
        <f t="shared" ref="AK916" si="2801">AK915</f>
        <v>0</v>
      </c>
      <c r="AL916" s="411">
        <f t="shared" ref="AL916" si="2802">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45</v>
      </c>
      <c r="B918" s="428" t="s">
        <v>137</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03">Z918</f>
        <v>0</v>
      </c>
      <c r="AA919" s="411">
        <f t="shared" ref="AA919" si="2804">AA918</f>
        <v>0</v>
      </c>
      <c r="AB919" s="411">
        <f t="shared" ref="AB919" si="2805">AB918</f>
        <v>0</v>
      </c>
      <c r="AC919" s="411">
        <f t="shared" ref="AC919" si="2806">AC918</f>
        <v>0</v>
      </c>
      <c r="AD919" s="411">
        <f t="shared" ref="AD919" si="2807">AD918</f>
        <v>0</v>
      </c>
      <c r="AE919" s="411">
        <f t="shared" ref="AE919" si="2808">AE918</f>
        <v>0</v>
      </c>
      <c r="AF919" s="411">
        <f t="shared" ref="AF919" si="2809">AF918</f>
        <v>0</v>
      </c>
      <c r="AG919" s="411">
        <f t="shared" ref="AG919" si="2810">AG918</f>
        <v>0</v>
      </c>
      <c r="AH919" s="411">
        <f t="shared" ref="AH919" si="2811">AH918</f>
        <v>0</v>
      </c>
      <c r="AI919" s="411">
        <f t="shared" ref="AI919" si="2812">AI918</f>
        <v>0</v>
      </c>
      <c r="AJ919" s="411">
        <f t="shared" ref="AJ919" si="2813">AJ918</f>
        <v>0</v>
      </c>
      <c r="AK919" s="411">
        <f t="shared" ref="AK919" si="2814">AK918</f>
        <v>0</v>
      </c>
      <c r="AL919" s="411">
        <f t="shared" ref="AL919" si="2815">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46</v>
      </c>
      <c r="B921" s="428" t="s">
        <v>138</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16">Z921</f>
        <v>0</v>
      </c>
      <c r="AA922" s="411">
        <f t="shared" ref="AA922" si="2817">AA921</f>
        <v>0</v>
      </c>
      <c r="AB922" s="411">
        <f t="shared" ref="AB922" si="2818">AB921</f>
        <v>0</v>
      </c>
      <c r="AC922" s="411">
        <f t="shared" ref="AC922" si="2819">AC921</f>
        <v>0</v>
      </c>
      <c r="AD922" s="411">
        <f t="shared" ref="AD922" si="2820">AD921</f>
        <v>0</v>
      </c>
      <c r="AE922" s="411">
        <f t="shared" ref="AE922" si="2821">AE921</f>
        <v>0</v>
      </c>
      <c r="AF922" s="411">
        <f t="shared" ref="AF922" si="2822">AF921</f>
        <v>0</v>
      </c>
      <c r="AG922" s="411">
        <f t="shared" ref="AG922" si="2823">AG921</f>
        <v>0</v>
      </c>
      <c r="AH922" s="411">
        <f t="shared" ref="AH922" si="2824">AH921</f>
        <v>0</v>
      </c>
      <c r="AI922" s="411">
        <f t="shared" ref="AI922" si="2825">AI921</f>
        <v>0</v>
      </c>
      <c r="AJ922" s="411">
        <f t="shared" ref="AJ922" si="2826">AJ921</f>
        <v>0</v>
      </c>
      <c r="AK922" s="411">
        <f t="shared" ref="AK922" si="2827">AK921</f>
        <v>0</v>
      </c>
      <c r="AL922" s="411">
        <f t="shared" ref="AL922" si="2828">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47</v>
      </c>
      <c r="B924" s="428" t="s">
        <v>139</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29">Z924</f>
        <v>0</v>
      </c>
      <c r="AA925" s="411">
        <f t="shared" ref="AA925" si="2830">AA924</f>
        <v>0</v>
      </c>
      <c r="AB925" s="411">
        <f t="shared" ref="AB925" si="2831">AB924</f>
        <v>0</v>
      </c>
      <c r="AC925" s="411">
        <f t="shared" ref="AC925" si="2832">AC924</f>
        <v>0</v>
      </c>
      <c r="AD925" s="411">
        <f t="shared" ref="AD925" si="2833">AD924</f>
        <v>0</v>
      </c>
      <c r="AE925" s="411">
        <f t="shared" ref="AE925" si="2834">AE924</f>
        <v>0</v>
      </c>
      <c r="AF925" s="411">
        <f t="shared" ref="AF925" si="2835">AF924</f>
        <v>0</v>
      </c>
      <c r="AG925" s="411">
        <f t="shared" ref="AG925" si="2836">AG924</f>
        <v>0</v>
      </c>
      <c r="AH925" s="411">
        <f t="shared" ref="AH925" si="2837">AH924</f>
        <v>0</v>
      </c>
      <c r="AI925" s="411">
        <f t="shared" ref="AI925" si="2838">AI924</f>
        <v>0</v>
      </c>
      <c r="AJ925" s="411">
        <f t="shared" ref="AJ925" si="2839">AJ924</f>
        <v>0</v>
      </c>
      <c r="AK925" s="411">
        <f t="shared" ref="AK925" si="2840">AK924</f>
        <v>0</v>
      </c>
      <c r="AL925" s="411">
        <f t="shared" ref="AL925" si="2841">AL924</f>
        <v>0</v>
      </c>
      <c r="AM925" s="306"/>
    </row>
    <row r="926" spans="1:39"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45" outlineLevel="1">
      <c r="A927" s="532">
        <v>48</v>
      </c>
      <c r="B927" s="428" t="s">
        <v>140</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42">Z927</f>
        <v>0</v>
      </c>
      <c r="AA928" s="411">
        <f t="shared" ref="AA928" si="2843">AA927</f>
        <v>0</v>
      </c>
      <c r="AB928" s="411">
        <f t="shared" ref="AB928" si="2844">AB927</f>
        <v>0</v>
      </c>
      <c r="AC928" s="411">
        <f t="shared" ref="AC928" si="2845">AC927</f>
        <v>0</v>
      </c>
      <c r="AD928" s="411">
        <f t="shared" ref="AD928" si="2846">AD927</f>
        <v>0</v>
      </c>
      <c r="AE928" s="411">
        <f t="shared" ref="AE928" si="2847">AE927</f>
        <v>0</v>
      </c>
      <c r="AF928" s="411">
        <f t="shared" ref="AF928" si="2848">AF927</f>
        <v>0</v>
      </c>
      <c r="AG928" s="411">
        <f t="shared" ref="AG928" si="2849">AG927</f>
        <v>0</v>
      </c>
      <c r="AH928" s="411">
        <f t="shared" ref="AH928" si="2850">AH927</f>
        <v>0</v>
      </c>
      <c r="AI928" s="411">
        <f t="shared" ref="AI928" si="2851">AI927</f>
        <v>0</v>
      </c>
      <c r="AJ928" s="411">
        <f t="shared" ref="AJ928" si="2852">AJ927</f>
        <v>0</v>
      </c>
      <c r="AK928" s="411">
        <f t="shared" ref="AK928" si="2853">AK927</f>
        <v>0</v>
      </c>
      <c r="AL928" s="411">
        <f t="shared" ref="AL928" si="2854">AL927</f>
        <v>0</v>
      </c>
      <c r="AM928" s="306"/>
    </row>
    <row r="929" spans="1:39" outlineLevel="1">
      <c r="A929" s="532"/>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30" outlineLevel="1">
      <c r="A930" s="532">
        <v>49</v>
      </c>
      <c r="B930" s="428" t="s">
        <v>141</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outlineLevel="1">
      <c r="A931" s="532"/>
      <c r="B931" s="294" t="s">
        <v>342</v>
      </c>
      <c r="C931" s="291" t="s">
        <v>163</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855">Z930</f>
        <v>0</v>
      </c>
      <c r="AA931" s="411">
        <f t="shared" ref="AA931" si="2856">AA930</f>
        <v>0</v>
      </c>
      <c r="AB931" s="411">
        <f t="shared" ref="AB931" si="2857">AB930</f>
        <v>0</v>
      </c>
      <c r="AC931" s="411">
        <f t="shared" ref="AC931" si="2858">AC930</f>
        <v>0</v>
      </c>
      <c r="AD931" s="411">
        <f t="shared" ref="AD931" si="2859">AD930</f>
        <v>0</v>
      </c>
      <c r="AE931" s="411">
        <f t="shared" ref="AE931" si="2860">AE930</f>
        <v>0</v>
      </c>
      <c r="AF931" s="411">
        <f t="shared" ref="AF931" si="2861">AF930</f>
        <v>0</v>
      </c>
      <c r="AG931" s="411">
        <f t="shared" ref="AG931" si="2862">AG930</f>
        <v>0</v>
      </c>
      <c r="AH931" s="411">
        <f t="shared" ref="AH931" si="2863">AH930</f>
        <v>0</v>
      </c>
      <c r="AI931" s="411">
        <f t="shared" ref="AI931" si="2864">AI930</f>
        <v>0</v>
      </c>
      <c r="AJ931" s="411">
        <f t="shared" ref="AJ931" si="2865">AJ930</f>
        <v>0</v>
      </c>
      <c r="AK931" s="411">
        <f t="shared" ref="AK931" si="2866">AK930</f>
        <v>0</v>
      </c>
      <c r="AL931" s="411">
        <f t="shared" ref="AL931" si="2867">AL930</f>
        <v>0</v>
      </c>
      <c r="AM931" s="306"/>
    </row>
    <row r="932" spans="1:39" outlineLevel="1">
      <c r="A932" s="532"/>
      <c r="B932" s="294"/>
      <c r="C932" s="305"/>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301"/>
      <c r="Z932" s="301"/>
      <c r="AA932" s="301"/>
      <c r="AB932" s="301"/>
      <c r="AC932" s="301"/>
      <c r="AD932" s="301"/>
      <c r="AE932" s="301"/>
      <c r="AF932" s="301"/>
      <c r="AG932" s="301"/>
      <c r="AH932" s="301"/>
      <c r="AI932" s="301"/>
      <c r="AJ932" s="301"/>
      <c r="AK932" s="301"/>
      <c r="AL932" s="301"/>
      <c r="AM932" s="306"/>
    </row>
    <row r="933" spans="1:39" ht="15.75">
      <c r="B933" s="327" t="s">
        <v>328</v>
      </c>
      <c r="C933" s="329"/>
      <c r="D933" s="329">
        <f>SUM(D776:D931)</f>
        <v>0</v>
      </c>
      <c r="E933" s="329"/>
      <c r="F933" s="329"/>
      <c r="G933" s="329"/>
      <c r="H933" s="329"/>
      <c r="I933" s="329"/>
      <c r="J933" s="329"/>
      <c r="K933" s="329"/>
      <c r="L933" s="329"/>
      <c r="M933" s="329"/>
      <c r="N933" s="329"/>
      <c r="O933" s="329">
        <f>SUM(O776:O931)</f>
        <v>0</v>
      </c>
      <c r="P933" s="329"/>
      <c r="Q933" s="329"/>
      <c r="R933" s="329"/>
      <c r="S933" s="329"/>
      <c r="T933" s="329"/>
      <c r="U933" s="329"/>
      <c r="V933" s="329"/>
      <c r="W933" s="329"/>
      <c r="X933" s="329"/>
      <c r="Y933" s="329">
        <f>IF(Y774="kWh",SUMPRODUCT(D776:D931,Y776:Y931))</f>
        <v>0</v>
      </c>
      <c r="Z933" s="329">
        <f>IF(Z774="kWh",SUMPRODUCT(D776:D931,Z776:Z931))</f>
        <v>0</v>
      </c>
      <c r="AA933" s="329">
        <f>IF(AA774="kw",SUMPRODUCT(N776:N931,O776:O931,AA776:AA931),SUMPRODUCT(D776:D931,AA776:AA931))</f>
        <v>0</v>
      </c>
      <c r="AB933" s="329">
        <f>IF(AB774="kw",SUMPRODUCT(N776:N931,O776:O931,AB776:AB931),SUMPRODUCT(D776:D931,AB776:AB931))</f>
        <v>0</v>
      </c>
      <c r="AC933" s="329">
        <f>IF(AC774="kw",SUMPRODUCT(N776:N931,O776:O931,AC776:AC931),SUMPRODUCT(D776:D931,AC776:AC931))</f>
        <v>0</v>
      </c>
      <c r="AD933" s="329">
        <f>IF(AD774="kw",SUMPRODUCT(N776:N931,O776:O931,AD776:AD931),SUMPRODUCT(D776:D931,AD776:AD931))</f>
        <v>0</v>
      </c>
      <c r="AE933" s="329">
        <f>IF(AE774="kw",SUMPRODUCT(N776:N931,O776:O931,AE776:AE931),SUMPRODUCT(D776:D931,AE776:AE931))</f>
        <v>0</v>
      </c>
      <c r="AF933" s="329">
        <f>IF(AF774="kw",SUMPRODUCT(N776:N931,O776:O931,AF776:AF931),SUMPRODUCT(D776:D931,AF776:AF931))</f>
        <v>0</v>
      </c>
      <c r="AG933" s="329">
        <f>IF(AG774="kw",SUMPRODUCT(N776:N931,O776:O931,AG776:AG931),SUMPRODUCT(D776:D931,AG776:AG931))</f>
        <v>0</v>
      </c>
      <c r="AH933" s="329">
        <f>IF(AH774="kw",SUMPRODUCT(N776:N931,O776:O931,AH776:AH931),SUMPRODUCT(D776:D931,AH776:AH931))</f>
        <v>0</v>
      </c>
      <c r="AI933" s="329">
        <f>IF(AI774="kw",SUMPRODUCT(N776:N931,O776:O931,AI776:AI931),SUMPRODUCT(D776:D931,AI776:AI931))</f>
        <v>0</v>
      </c>
      <c r="AJ933" s="329">
        <f>IF(AJ774="kw",SUMPRODUCT(N776:N931,O776:O931,AJ776:AJ931),SUMPRODUCT(D776:D931,AJ776:AJ931))</f>
        <v>0</v>
      </c>
      <c r="AK933" s="329">
        <f>IF(AK774="kw",SUMPRODUCT(N776:N931,O776:O931,AK776:AK931),SUMPRODUCT(D776:D931,AK776:AK931))</f>
        <v>0</v>
      </c>
      <c r="AL933" s="329">
        <f>IF(AL774="kw",SUMPRODUCT(N776:N931,O776:O931,AL776:AL931),SUMPRODUCT(D776:D931,AL776:AL931))</f>
        <v>0</v>
      </c>
      <c r="AM933" s="330"/>
    </row>
    <row r="934" spans="1:39" ht="15.75">
      <c r="B934" s="391" t="s">
        <v>329</v>
      </c>
      <c r="C934" s="392"/>
      <c r="D934" s="392"/>
      <c r="E934" s="392"/>
      <c r="F934" s="392"/>
      <c r="G934" s="392"/>
      <c r="H934" s="392"/>
      <c r="I934" s="392"/>
      <c r="J934" s="392"/>
      <c r="K934" s="392"/>
      <c r="L934" s="392"/>
      <c r="M934" s="392"/>
      <c r="N934" s="392"/>
      <c r="O934" s="392"/>
      <c r="P934" s="392"/>
      <c r="Q934" s="392"/>
      <c r="R934" s="392"/>
      <c r="S934" s="392"/>
      <c r="T934" s="392"/>
      <c r="U934" s="392"/>
      <c r="V934" s="392"/>
      <c r="W934" s="392"/>
      <c r="X934" s="392"/>
      <c r="Y934" s="392">
        <f>HLOOKUP(Y590,'2. LRAMVA Threshold'!$B$42:$Q$53,11,FALSE)</f>
        <v>0</v>
      </c>
      <c r="Z934" s="392">
        <f>HLOOKUP(Z590,'2. LRAMVA Threshold'!$B$42:$Q$53,11,FALSE)</f>
        <v>0</v>
      </c>
      <c r="AA934" s="392">
        <f>HLOOKUP(AA590,'2. LRAMVA Threshold'!$B$42:$Q$53,11,FALSE)</f>
        <v>0</v>
      </c>
      <c r="AB934" s="392">
        <f>HLOOKUP(AB590,'2. LRAMVA Threshold'!$B$42:$Q$53,11,FALSE)</f>
        <v>0</v>
      </c>
      <c r="AC934" s="392">
        <f>HLOOKUP(AC590,'2. LRAMVA Threshold'!$B$42:$Q$53,11,FALSE)</f>
        <v>0</v>
      </c>
      <c r="AD934" s="392">
        <f>HLOOKUP(AD590,'2. LRAMVA Threshold'!$B$42:$Q$53,11,FALSE)</f>
        <v>0</v>
      </c>
      <c r="AE934" s="392">
        <f>HLOOKUP(AE590,'2. LRAMVA Threshold'!$B$42:$Q$53,11,FALSE)</f>
        <v>0</v>
      </c>
      <c r="AF934" s="392">
        <f>HLOOKUP(AF590,'2. LRAMVA Threshold'!$B$42:$Q$53,11,FALSE)</f>
        <v>0</v>
      </c>
      <c r="AG934" s="392">
        <f>HLOOKUP(AG590,'2. LRAMVA Threshold'!$B$42:$Q$53,11,FALSE)</f>
        <v>0</v>
      </c>
      <c r="AH934" s="392">
        <f>HLOOKUP(AH590,'2. LRAMVA Threshold'!$B$42:$Q$53,11,FALSE)</f>
        <v>0</v>
      </c>
      <c r="AI934" s="392">
        <f>HLOOKUP(AI590,'2. LRAMVA Threshold'!$B$42:$Q$53,11,FALSE)</f>
        <v>0</v>
      </c>
      <c r="AJ934" s="392">
        <f>HLOOKUP(AJ590,'2. LRAMVA Threshold'!$B$42:$Q$53,11,FALSE)</f>
        <v>0</v>
      </c>
      <c r="AK934" s="392">
        <f>HLOOKUP(AK590,'2. LRAMVA Threshold'!$B$42:$Q$53,11,FALSE)</f>
        <v>0</v>
      </c>
      <c r="AL934" s="392">
        <f>HLOOKUP(AL590,'2. LRAMVA Threshold'!$B$42:$Q$53,11,FALSE)</f>
        <v>0</v>
      </c>
      <c r="AM934" s="442"/>
    </row>
    <row r="935" spans="1:39">
      <c r="B935" s="394"/>
      <c r="C935" s="432"/>
      <c r="D935" s="433"/>
      <c r="E935" s="433"/>
      <c r="F935" s="433"/>
      <c r="G935" s="433"/>
      <c r="H935" s="433"/>
      <c r="I935" s="433"/>
      <c r="J935" s="433"/>
      <c r="K935" s="433"/>
      <c r="L935" s="433"/>
      <c r="M935" s="433"/>
      <c r="N935" s="433"/>
      <c r="O935" s="434"/>
      <c r="P935" s="433"/>
      <c r="Q935" s="433"/>
      <c r="R935" s="433"/>
      <c r="S935" s="435"/>
      <c r="T935" s="435"/>
      <c r="U935" s="435"/>
      <c r="V935" s="435"/>
      <c r="W935" s="433"/>
      <c r="X935" s="433"/>
      <c r="Y935" s="436"/>
      <c r="Z935" s="436"/>
      <c r="AA935" s="436"/>
      <c r="AB935" s="436"/>
      <c r="AC935" s="436"/>
      <c r="AD935" s="436"/>
      <c r="AE935" s="436"/>
      <c r="AF935" s="399"/>
      <c r="AG935" s="399"/>
      <c r="AH935" s="399"/>
      <c r="AI935" s="399"/>
      <c r="AJ935" s="399"/>
      <c r="AK935" s="399"/>
      <c r="AL935" s="399"/>
      <c r="AM935" s="400"/>
    </row>
    <row r="936" spans="1:39">
      <c r="B936" s="324" t="s">
        <v>330</v>
      </c>
      <c r="C936" s="338"/>
      <c r="D936" s="338"/>
      <c r="E936" s="376"/>
      <c r="F936" s="376"/>
      <c r="G936" s="376"/>
      <c r="H936" s="376"/>
      <c r="I936" s="376"/>
      <c r="J936" s="376"/>
      <c r="K936" s="376"/>
      <c r="L936" s="376"/>
      <c r="M936" s="376"/>
      <c r="N936" s="376"/>
      <c r="O936" s="291"/>
      <c r="P936" s="340"/>
      <c r="Q936" s="340"/>
      <c r="R936" s="340"/>
      <c r="S936" s="339"/>
      <c r="T936" s="339"/>
      <c r="U936" s="339"/>
      <c r="V936" s="339"/>
      <c r="W936" s="340"/>
      <c r="X936" s="340"/>
      <c r="Y936" s="341">
        <f>HLOOKUP(Y$35,'3.  Distribution Rates'!$C$122:$P$133,11,FALSE)</f>
        <v>0</v>
      </c>
      <c r="Z936" s="341">
        <f>HLOOKUP(Z$35,'3.  Distribution Rates'!$C$122:$P$133,11,FALSE)</f>
        <v>0</v>
      </c>
      <c r="AA936" s="341">
        <f>HLOOKUP(AA$35,'3.  Distribution Rates'!$C$122:$P$133,11,FALSE)</f>
        <v>0</v>
      </c>
      <c r="AB936" s="341">
        <f>HLOOKUP(AB$35,'3.  Distribution Rates'!$C$122:$P$133,11,FALSE)</f>
        <v>0</v>
      </c>
      <c r="AC936" s="341">
        <f>HLOOKUP(AC$35,'3.  Distribution Rates'!$C$122:$P$133,11,FALSE)</f>
        <v>0</v>
      </c>
      <c r="AD936" s="341">
        <f>HLOOKUP(AD$35,'3.  Distribution Rates'!$C$122:$P$133,11,FALSE)</f>
        <v>0</v>
      </c>
      <c r="AE936" s="341">
        <f>HLOOKUP(AE$35,'3.  Distribution Rates'!$C$122:$P$133,11,FALSE)</f>
        <v>0</v>
      </c>
      <c r="AF936" s="341">
        <f>HLOOKUP(AF$35,'3.  Distribution Rates'!$C$122:$P$133,11,FALSE)</f>
        <v>0</v>
      </c>
      <c r="AG936" s="341">
        <f>HLOOKUP(AG$35,'3.  Distribution Rates'!$C$122:$P$133,11,FALSE)</f>
        <v>0</v>
      </c>
      <c r="AH936" s="341">
        <f>HLOOKUP(AH$35,'3.  Distribution Rates'!$C$122:$P$133,11,FALSE)</f>
        <v>0</v>
      </c>
      <c r="AI936" s="341">
        <f>HLOOKUP(AI$35,'3.  Distribution Rates'!$C$122:$P$133,11,FALSE)</f>
        <v>0</v>
      </c>
      <c r="AJ936" s="341">
        <f>HLOOKUP(AJ$35,'3.  Distribution Rates'!$C$122:$P$133,11,FALSE)</f>
        <v>0</v>
      </c>
      <c r="AK936" s="341">
        <f>HLOOKUP(AK$35,'3.  Distribution Rates'!$C$122:$P$133,11,FALSE)</f>
        <v>0</v>
      </c>
      <c r="AL936" s="341">
        <f>HLOOKUP(AL$35,'3.  Distribution Rates'!$C$122:$P$133,11,FALSE)</f>
        <v>0</v>
      </c>
      <c r="AM936" s="377"/>
    </row>
    <row r="937" spans="1:39">
      <c r="B937" s="324" t="s">
        <v>331</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LRAM'!Y142*Y936</f>
        <v>0</v>
      </c>
      <c r="Z937" s="378">
        <f>'4.  2011-2014 LRAM'!Z142*Z936</f>
        <v>0</v>
      </c>
      <c r="AA937" s="378">
        <f>'4.  2011-2014 LRAM'!AA142*AA936</f>
        <v>0</v>
      </c>
      <c r="AB937" s="378">
        <f>'4.  2011-2014 LRAM'!AB142*AB936</f>
        <v>0</v>
      </c>
      <c r="AC937" s="378">
        <f>'4.  2011-2014 LRAM'!AC142*AC936</f>
        <v>0</v>
      </c>
      <c r="AD937" s="378">
        <f>'4.  2011-2014 LRAM'!AD142*AD936</f>
        <v>0</v>
      </c>
      <c r="AE937" s="378">
        <f>'4.  2011-2014 LRAM'!AE142*AE936</f>
        <v>0</v>
      </c>
      <c r="AF937" s="378">
        <f>'4.  2011-2014 LRAM'!AF142*AF936</f>
        <v>0</v>
      </c>
      <c r="AG937" s="378">
        <f>'4.  2011-2014 LRAM'!AG142*AG936</f>
        <v>0</v>
      </c>
      <c r="AH937" s="378">
        <f>'4.  2011-2014 LRAM'!AH142*AH936</f>
        <v>0</v>
      </c>
      <c r="AI937" s="378">
        <f>'4.  2011-2014 LRAM'!AI142*AI936</f>
        <v>0</v>
      </c>
      <c r="AJ937" s="378">
        <f>'4.  2011-2014 LRAM'!AJ142*AJ936</f>
        <v>0</v>
      </c>
      <c r="AK937" s="378">
        <f>'4.  2011-2014 LRAM'!AK142*AK936</f>
        <v>0</v>
      </c>
      <c r="AL937" s="378">
        <f>'4.  2011-2014 LRAM'!AL142*AL936</f>
        <v>0</v>
      </c>
      <c r="AM937" s="629">
        <f t="shared" ref="AM937:AM945" si="2868">SUM(Y937:AL937)</f>
        <v>0</v>
      </c>
    </row>
    <row r="938" spans="1:39">
      <c r="B938" s="324" t="s">
        <v>332</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LRAM'!Y271*Y936</f>
        <v>0</v>
      </c>
      <c r="Z938" s="378">
        <f>'4.  2011-2014 LRAM'!Z271*Z936</f>
        <v>0</v>
      </c>
      <c r="AA938" s="378">
        <f>'4.  2011-2014 LRAM'!AA271*AA936</f>
        <v>0</v>
      </c>
      <c r="AB938" s="378">
        <f>'4.  2011-2014 LRAM'!AB271*AB936</f>
        <v>0</v>
      </c>
      <c r="AC938" s="378">
        <f>'4.  2011-2014 LRAM'!AC271*AC936</f>
        <v>0</v>
      </c>
      <c r="AD938" s="378">
        <f>'4.  2011-2014 LRAM'!AD271*AD936</f>
        <v>0</v>
      </c>
      <c r="AE938" s="378">
        <f>'4.  2011-2014 LRAM'!AE271*AE936</f>
        <v>0</v>
      </c>
      <c r="AF938" s="378">
        <f>'4.  2011-2014 LRAM'!AF271*AF936</f>
        <v>0</v>
      </c>
      <c r="AG938" s="378">
        <f>'4.  2011-2014 LRAM'!AG271*AG936</f>
        <v>0</v>
      </c>
      <c r="AH938" s="378">
        <f>'4.  2011-2014 LRAM'!AH271*AH936</f>
        <v>0</v>
      </c>
      <c r="AI938" s="378">
        <f>'4.  2011-2014 LRAM'!AI271*AI936</f>
        <v>0</v>
      </c>
      <c r="AJ938" s="378">
        <f>'4.  2011-2014 LRAM'!AJ271*AJ936</f>
        <v>0</v>
      </c>
      <c r="AK938" s="378">
        <f>'4.  2011-2014 LRAM'!AK271*AK936</f>
        <v>0</v>
      </c>
      <c r="AL938" s="378">
        <f>'4.  2011-2014 LRAM'!AL271*AL936</f>
        <v>0</v>
      </c>
      <c r="AM938" s="629">
        <f t="shared" si="2868"/>
        <v>0</v>
      </c>
    </row>
    <row r="939" spans="1:39">
      <c r="B939" s="324" t="s">
        <v>333</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'4.  2011-2014 LRAM'!Y400*Y936</f>
        <v>0</v>
      </c>
      <c r="Z939" s="378">
        <f>'4.  2011-2014 LRAM'!Z400*Z936</f>
        <v>0</v>
      </c>
      <c r="AA939" s="378">
        <f>'4.  2011-2014 LRAM'!AA400*AA936</f>
        <v>0</v>
      </c>
      <c r="AB939" s="378">
        <f>'4.  2011-2014 LRAM'!AB400*AB936</f>
        <v>0</v>
      </c>
      <c r="AC939" s="378">
        <f>'4.  2011-2014 LRAM'!AC400*AC936</f>
        <v>0</v>
      </c>
      <c r="AD939" s="378">
        <f>'4.  2011-2014 LRAM'!AD400*AD936</f>
        <v>0</v>
      </c>
      <c r="AE939" s="378">
        <f>'4.  2011-2014 LRAM'!AE400*AE936</f>
        <v>0</v>
      </c>
      <c r="AF939" s="378">
        <f>'4.  2011-2014 LRAM'!AF400*AF936</f>
        <v>0</v>
      </c>
      <c r="AG939" s="378">
        <f>'4.  2011-2014 LRAM'!AG400*AG936</f>
        <v>0</v>
      </c>
      <c r="AH939" s="378">
        <f>'4.  2011-2014 LRAM'!AH400*AH936</f>
        <v>0</v>
      </c>
      <c r="AI939" s="378">
        <f>'4.  2011-2014 LRAM'!AI400*AI936</f>
        <v>0</v>
      </c>
      <c r="AJ939" s="378">
        <f>'4.  2011-2014 LRAM'!AJ400*AJ936</f>
        <v>0</v>
      </c>
      <c r="AK939" s="378">
        <f>'4.  2011-2014 LRAM'!AK400*AK936</f>
        <v>0</v>
      </c>
      <c r="AL939" s="378">
        <f>'4.  2011-2014 LRAM'!AL400*AL936</f>
        <v>0</v>
      </c>
      <c r="AM939" s="629">
        <f t="shared" si="2868"/>
        <v>0</v>
      </c>
    </row>
    <row r="940" spans="1:39">
      <c r="B940" s="324" t="s">
        <v>334</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'4.  2011-2014 LRAM'!Y530*Y936</f>
        <v>0</v>
      </c>
      <c r="Z940" s="378">
        <f>'4.  2011-2014 LRAM'!Z530*Z936</f>
        <v>0</v>
      </c>
      <c r="AA940" s="378">
        <f>'4.  2011-2014 LRAM'!AA530*AA936</f>
        <v>0</v>
      </c>
      <c r="AB940" s="378">
        <f>'4.  2011-2014 LRAM'!AB530*AB936</f>
        <v>0</v>
      </c>
      <c r="AC940" s="378">
        <f>'4.  2011-2014 LRAM'!AC530*AC936</f>
        <v>0</v>
      </c>
      <c r="AD940" s="378">
        <f>'4.  2011-2014 LRAM'!AD530*AD936</f>
        <v>0</v>
      </c>
      <c r="AE940" s="378">
        <f>'4.  2011-2014 LRAM'!AE530*AE936</f>
        <v>0</v>
      </c>
      <c r="AF940" s="378">
        <f>'4.  2011-2014 LRAM'!AF530*AF936</f>
        <v>0</v>
      </c>
      <c r="AG940" s="378">
        <f>'4.  2011-2014 LRAM'!AG530*AG936</f>
        <v>0</v>
      </c>
      <c r="AH940" s="378">
        <f>'4.  2011-2014 LRAM'!AH530*AH936</f>
        <v>0</v>
      </c>
      <c r="AI940" s="378">
        <f>'4.  2011-2014 LRAM'!AI530*AI936</f>
        <v>0</v>
      </c>
      <c r="AJ940" s="378">
        <f>'4.  2011-2014 LRAM'!AJ530*AJ936</f>
        <v>0</v>
      </c>
      <c r="AK940" s="378">
        <f>'4.  2011-2014 LRAM'!AK530*AK936</f>
        <v>0</v>
      </c>
      <c r="AL940" s="378">
        <f>'4.  2011-2014 LRAM'!AL530*AL936</f>
        <v>0</v>
      </c>
      <c r="AM940" s="629">
        <f t="shared" si="2868"/>
        <v>0</v>
      </c>
    </row>
    <row r="941" spans="1:39">
      <c r="B941" s="324" t="s">
        <v>335</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69">Y211*Y936</f>
        <v>0</v>
      </c>
      <c r="Z941" s="378">
        <f t="shared" si="2869"/>
        <v>0</v>
      </c>
      <c r="AA941" s="378">
        <f t="shared" si="2869"/>
        <v>0</v>
      </c>
      <c r="AB941" s="378">
        <f t="shared" si="2869"/>
        <v>0</v>
      </c>
      <c r="AC941" s="378">
        <f t="shared" si="2869"/>
        <v>0</v>
      </c>
      <c r="AD941" s="378">
        <f t="shared" si="2869"/>
        <v>0</v>
      </c>
      <c r="AE941" s="378">
        <f t="shared" si="2869"/>
        <v>0</v>
      </c>
      <c r="AF941" s="378">
        <f t="shared" si="2869"/>
        <v>0</v>
      </c>
      <c r="AG941" s="378">
        <f t="shared" si="2869"/>
        <v>0</v>
      </c>
      <c r="AH941" s="378">
        <f t="shared" si="2869"/>
        <v>0</v>
      </c>
      <c r="AI941" s="378">
        <f t="shared" si="2869"/>
        <v>0</v>
      </c>
      <c r="AJ941" s="378">
        <f t="shared" si="2869"/>
        <v>0</v>
      </c>
      <c r="AK941" s="378">
        <f t="shared" si="2869"/>
        <v>0</v>
      </c>
      <c r="AL941" s="378">
        <f t="shared" si="2869"/>
        <v>0</v>
      </c>
      <c r="AM941" s="629">
        <f t="shared" si="2868"/>
        <v>0</v>
      </c>
    </row>
    <row r="942" spans="1:39">
      <c r="B942" s="324" t="s">
        <v>336</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2870">Y395*Y936</f>
        <v>0</v>
      </c>
      <c r="Z942" s="378">
        <f t="shared" si="2870"/>
        <v>0</v>
      </c>
      <c r="AA942" s="378">
        <f t="shared" si="2870"/>
        <v>0</v>
      </c>
      <c r="AB942" s="378">
        <f t="shared" si="2870"/>
        <v>0</v>
      </c>
      <c r="AC942" s="378">
        <f t="shared" si="2870"/>
        <v>0</v>
      </c>
      <c r="AD942" s="378">
        <f t="shared" si="2870"/>
        <v>0</v>
      </c>
      <c r="AE942" s="378">
        <f t="shared" si="2870"/>
        <v>0</v>
      </c>
      <c r="AF942" s="378">
        <f t="shared" si="2870"/>
        <v>0</v>
      </c>
      <c r="AG942" s="378">
        <f t="shared" si="2870"/>
        <v>0</v>
      </c>
      <c r="AH942" s="378">
        <f t="shared" si="2870"/>
        <v>0</v>
      </c>
      <c r="AI942" s="378">
        <f t="shared" si="2870"/>
        <v>0</v>
      </c>
      <c r="AJ942" s="378">
        <f t="shared" si="2870"/>
        <v>0</v>
      </c>
      <c r="AK942" s="378">
        <f t="shared" si="2870"/>
        <v>0</v>
      </c>
      <c r="AL942" s="378">
        <f t="shared" si="2870"/>
        <v>0</v>
      </c>
      <c r="AM942" s="629">
        <f t="shared" si="2868"/>
        <v>0</v>
      </c>
    </row>
    <row r="943" spans="1:39">
      <c r="B943" s="324" t="s">
        <v>337</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 t="shared" ref="Y943:AL943" si="2871">Y583*Y936</f>
        <v>0</v>
      </c>
      <c r="Z943" s="378">
        <f t="shared" si="2871"/>
        <v>0</v>
      </c>
      <c r="AA943" s="378">
        <f t="shared" si="2871"/>
        <v>0</v>
      </c>
      <c r="AB943" s="378">
        <f t="shared" si="2871"/>
        <v>0</v>
      </c>
      <c r="AC943" s="378">
        <f t="shared" si="2871"/>
        <v>0</v>
      </c>
      <c r="AD943" s="378">
        <f t="shared" si="2871"/>
        <v>0</v>
      </c>
      <c r="AE943" s="378">
        <f t="shared" si="2871"/>
        <v>0</v>
      </c>
      <c r="AF943" s="378">
        <f t="shared" si="2871"/>
        <v>0</v>
      </c>
      <c r="AG943" s="378">
        <f t="shared" si="2871"/>
        <v>0</v>
      </c>
      <c r="AH943" s="378">
        <f t="shared" si="2871"/>
        <v>0</v>
      </c>
      <c r="AI943" s="378">
        <f t="shared" si="2871"/>
        <v>0</v>
      </c>
      <c r="AJ943" s="378">
        <f t="shared" si="2871"/>
        <v>0</v>
      </c>
      <c r="AK943" s="378">
        <f t="shared" si="2871"/>
        <v>0</v>
      </c>
      <c r="AL943" s="378">
        <f t="shared" si="2871"/>
        <v>0</v>
      </c>
      <c r="AM943" s="629">
        <f t="shared" si="2868"/>
        <v>0</v>
      </c>
    </row>
    <row r="944" spans="1:39">
      <c r="B944" s="324" t="s">
        <v>338</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 t="shared" ref="Y944:AL944" si="2872">Y766*Y936</f>
        <v>0</v>
      </c>
      <c r="Z944" s="378">
        <f t="shared" si="2872"/>
        <v>0</v>
      </c>
      <c r="AA944" s="378">
        <f t="shared" si="2872"/>
        <v>0</v>
      </c>
      <c r="AB944" s="378">
        <f t="shared" si="2872"/>
        <v>0</v>
      </c>
      <c r="AC944" s="378">
        <f t="shared" si="2872"/>
        <v>0</v>
      </c>
      <c r="AD944" s="378">
        <f t="shared" si="2872"/>
        <v>0</v>
      </c>
      <c r="AE944" s="378">
        <f t="shared" si="2872"/>
        <v>0</v>
      </c>
      <c r="AF944" s="378">
        <f t="shared" si="2872"/>
        <v>0</v>
      </c>
      <c r="AG944" s="378">
        <f t="shared" si="2872"/>
        <v>0</v>
      </c>
      <c r="AH944" s="378">
        <f t="shared" si="2872"/>
        <v>0</v>
      </c>
      <c r="AI944" s="378">
        <f t="shared" si="2872"/>
        <v>0</v>
      </c>
      <c r="AJ944" s="378">
        <f t="shared" si="2872"/>
        <v>0</v>
      </c>
      <c r="AK944" s="378">
        <f t="shared" si="2872"/>
        <v>0</v>
      </c>
      <c r="AL944" s="378">
        <f t="shared" si="2872"/>
        <v>0</v>
      </c>
      <c r="AM944" s="629">
        <f t="shared" si="2868"/>
        <v>0</v>
      </c>
    </row>
    <row r="945" spans="1:39">
      <c r="B945" s="324" t="s">
        <v>339</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378">
        <f>Y933*Y936</f>
        <v>0</v>
      </c>
      <c r="Z945" s="378">
        <f t="shared" ref="Z945:AL945" si="2873">Z933*Z936</f>
        <v>0</v>
      </c>
      <c r="AA945" s="378">
        <f t="shared" si="2873"/>
        <v>0</v>
      </c>
      <c r="AB945" s="378">
        <f t="shared" si="2873"/>
        <v>0</v>
      </c>
      <c r="AC945" s="378">
        <f t="shared" si="2873"/>
        <v>0</v>
      </c>
      <c r="AD945" s="378">
        <f t="shared" si="2873"/>
        <v>0</v>
      </c>
      <c r="AE945" s="378">
        <f t="shared" si="2873"/>
        <v>0</v>
      </c>
      <c r="AF945" s="378">
        <f t="shared" si="2873"/>
        <v>0</v>
      </c>
      <c r="AG945" s="378">
        <f t="shared" si="2873"/>
        <v>0</v>
      </c>
      <c r="AH945" s="378">
        <f t="shared" si="2873"/>
        <v>0</v>
      </c>
      <c r="AI945" s="378">
        <f t="shared" si="2873"/>
        <v>0</v>
      </c>
      <c r="AJ945" s="378">
        <f t="shared" si="2873"/>
        <v>0</v>
      </c>
      <c r="AK945" s="378">
        <f t="shared" si="2873"/>
        <v>0</v>
      </c>
      <c r="AL945" s="378">
        <f t="shared" si="2873"/>
        <v>0</v>
      </c>
      <c r="AM945" s="629">
        <f t="shared" si="2868"/>
        <v>0</v>
      </c>
    </row>
    <row r="946" spans="1:39" ht="15.75">
      <c r="B946" s="349" t="s">
        <v>343</v>
      </c>
      <c r="C946" s="345"/>
      <c r="D946" s="336"/>
      <c r="E946" s="334"/>
      <c r="F946" s="334"/>
      <c r="G946" s="334"/>
      <c r="H946" s="334"/>
      <c r="I946" s="334"/>
      <c r="J946" s="334"/>
      <c r="K946" s="334"/>
      <c r="L946" s="334"/>
      <c r="M946" s="334"/>
      <c r="N946" s="334"/>
      <c r="O946" s="300"/>
      <c r="P946" s="334"/>
      <c r="Q946" s="334"/>
      <c r="R946" s="334"/>
      <c r="S946" s="336"/>
      <c r="T946" s="336"/>
      <c r="U946" s="336"/>
      <c r="V946" s="336"/>
      <c r="W946" s="334"/>
      <c r="X946" s="334"/>
      <c r="Y946" s="346">
        <f>SUM(Y937:Y945)</f>
        <v>0</v>
      </c>
      <c r="Z946" s="346">
        <f t="shared" ref="Z946:AE946" si="2874">SUM(Z937:Z945)</f>
        <v>0</v>
      </c>
      <c r="AA946" s="346">
        <f t="shared" si="2874"/>
        <v>0</v>
      </c>
      <c r="AB946" s="346">
        <f t="shared" si="2874"/>
        <v>0</v>
      </c>
      <c r="AC946" s="346">
        <f t="shared" si="2874"/>
        <v>0</v>
      </c>
      <c r="AD946" s="346">
        <f t="shared" si="2874"/>
        <v>0</v>
      </c>
      <c r="AE946" s="346">
        <f t="shared" si="2874"/>
        <v>0</v>
      </c>
      <c r="AF946" s="346">
        <f>SUM(AF937:AF945)</f>
        <v>0</v>
      </c>
      <c r="AG946" s="346">
        <f t="shared" ref="AG946:AL946" si="2875">SUM(AG937:AG945)</f>
        <v>0</v>
      </c>
      <c r="AH946" s="346">
        <f t="shared" si="2875"/>
        <v>0</v>
      </c>
      <c r="AI946" s="346">
        <f t="shared" si="2875"/>
        <v>0</v>
      </c>
      <c r="AJ946" s="346">
        <f t="shared" si="2875"/>
        <v>0</v>
      </c>
      <c r="AK946" s="346">
        <f t="shared" si="2875"/>
        <v>0</v>
      </c>
      <c r="AL946" s="346">
        <f t="shared" si="2875"/>
        <v>0</v>
      </c>
      <c r="AM946" s="407">
        <f>SUM(AM937:AM945)</f>
        <v>0</v>
      </c>
    </row>
    <row r="947" spans="1:39" ht="15.75">
      <c r="B947" s="349" t="s">
        <v>344</v>
      </c>
      <c r="C947" s="345"/>
      <c r="D947" s="350"/>
      <c r="E947" s="334"/>
      <c r="F947" s="334"/>
      <c r="G947" s="334"/>
      <c r="H947" s="334"/>
      <c r="I947" s="334"/>
      <c r="J947" s="334"/>
      <c r="K947" s="334"/>
      <c r="L947" s="334"/>
      <c r="M947" s="334"/>
      <c r="N947" s="334"/>
      <c r="O947" s="300"/>
      <c r="P947" s="334"/>
      <c r="Q947" s="334"/>
      <c r="R947" s="334"/>
      <c r="S947" s="336"/>
      <c r="T947" s="336"/>
      <c r="U947" s="336"/>
      <c r="V947" s="336"/>
      <c r="W947" s="334"/>
      <c r="X947" s="334"/>
      <c r="Y947" s="347">
        <f>Y934*Y936</f>
        <v>0</v>
      </c>
      <c r="Z947" s="347">
        <f t="shared" ref="Z947:AE947" si="2876">Z934*Z936</f>
        <v>0</v>
      </c>
      <c r="AA947" s="347">
        <f t="shared" si="2876"/>
        <v>0</v>
      </c>
      <c r="AB947" s="347">
        <f t="shared" si="2876"/>
        <v>0</v>
      </c>
      <c r="AC947" s="347">
        <f t="shared" si="2876"/>
        <v>0</v>
      </c>
      <c r="AD947" s="347">
        <f t="shared" si="2876"/>
        <v>0</v>
      </c>
      <c r="AE947" s="347">
        <f t="shared" si="2876"/>
        <v>0</v>
      </c>
      <c r="AF947" s="347">
        <f>AF934*AF936</f>
        <v>0</v>
      </c>
      <c r="AG947" s="347">
        <f t="shared" ref="AG947:AL947" si="2877">AG934*AG936</f>
        <v>0</v>
      </c>
      <c r="AH947" s="347">
        <f t="shared" si="2877"/>
        <v>0</v>
      </c>
      <c r="AI947" s="347">
        <f t="shared" si="2877"/>
        <v>0</v>
      </c>
      <c r="AJ947" s="347">
        <f t="shared" si="2877"/>
        <v>0</v>
      </c>
      <c r="AK947" s="347">
        <f t="shared" si="2877"/>
        <v>0</v>
      </c>
      <c r="AL947" s="347">
        <f t="shared" si="2877"/>
        <v>0</v>
      </c>
      <c r="AM947" s="407">
        <f>SUM(Y947:AL947)</f>
        <v>0</v>
      </c>
    </row>
    <row r="948" spans="1:39" ht="15.75">
      <c r="B948" s="349" t="s">
        <v>345</v>
      </c>
      <c r="C948" s="345"/>
      <c r="D948" s="350"/>
      <c r="E948" s="334"/>
      <c r="F948" s="334"/>
      <c r="G948" s="334"/>
      <c r="H948" s="334"/>
      <c r="I948" s="334"/>
      <c r="J948" s="334"/>
      <c r="K948" s="334"/>
      <c r="L948" s="334"/>
      <c r="M948" s="334"/>
      <c r="N948" s="334"/>
      <c r="O948" s="300"/>
      <c r="P948" s="334"/>
      <c r="Q948" s="334"/>
      <c r="R948" s="334"/>
      <c r="S948" s="350"/>
      <c r="T948" s="350"/>
      <c r="U948" s="350"/>
      <c r="V948" s="350"/>
      <c r="W948" s="334"/>
      <c r="X948" s="334"/>
      <c r="Y948" s="351"/>
      <c r="Z948" s="351"/>
      <c r="AA948" s="351"/>
      <c r="AB948" s="351"/>
      <c r="AC948" s="351"/>
      <c r="AD948" s="351"/>
      <c r="AE948" s="351"/>
      <c r="AF948" s="351"/>
      <c r="AG948" s="351"/>
      <c r="AH948" s="351"/>
      <c r="AI948" s="351"/>
      <c r="AJ948" s="351"/>
      <c r="AK948" s="351"/>
      <c r="AL948" s="351"/>
      <c r="AM948" s="407">
        <f>AM946-AM947</f>
        <v>0</v>
      </c>
    </row>
    <row r="949" spans="1:39">
      <c r="B949" s="324"/>
      <c r="C949" s="350"/>
      <c r="D949" s="350"/>
      <c r="E949" s="334"/>
      <c r="F949" s="334"/>
      <c r="G949" s="334"/>
      <c r="H949" s="334"/>
      <c r="I949" s="334"/>
      <c r="J949" s="334"/>
      <c r="K949" s="334"/>
      <c r="L949" s="334"/>
      <c r="M949" s="334"/>
      <c r="N949" s="334"/>
      <c r="O949" s="300"/>
      <c r="P949" s="334"/>
      <c r="Q949" s="334"/>
      <c r="R949" s="334"/>
      <c r="S949" s="350"/>
      <c r="T949" s="345"/>
      <c r="U949" s="350"/>
      <c r="V949" s="350"/>
      <c r="W949" s="334"/>
      <c r="X949" s="334"/>
      <c r="Y949" s="352"/>
      <c r="Z949" s="352"/>
      <c r="AA949" s="352"/>
      <c r="AB949" s="352"/>
      <c r="AC949" s="352"/>
      <c r="AD949" s="352"/>
      <c r="AE949" s="352"/>
      <c r="AF949" s="352"/>
      <c r="AG949" s="352"/>
      <c r="AH949" s="352"/>
      <c r="AI949" s="352"/>
      <c r="AJ949" s="352"/>
      <c r="AK949" s="352"/>
      <c r="AL949" s="352"/>
      <c r="AM949" s="337"/>
    </row>
    <row r="950" spans="1:39">
      <c r="B950" s="440" t="s">
        <v>340</v>
      </c>
      <c r="C950" s="364"/>
      <c r="D950" s="384"/>
      <c r="E950" s="384"/>
      <c r="F950" s="384"/>
      <c r="G950" s="384"/>
      <c r="H950" s="384"/>
      <c r="I950" s="384"/>
      <c r="J950" s="384"/>
      <c r="K950" s="384"/>
      <c r="L950" s="384"/>
      <c r="M950" s="384"/>
      <c r="N950" s="384"/>
      <c r="O950" s="383"/>
      <c r="P950" s="384"/>
      <c r="Q950" s="384"/>
      <c r="R950" s="384"/>
      <c r="S950" s="364"/>
      <c r="T950" s="385"/>
      <c r="U950" s="385"/>
      <c r="V950" s="384"/>
      <c r="W950" s="384"/>
      <c r="X950" s="385"/>
      <c r="Y950" s="326">
        <f>SUMPRODUCT(E776:E931,Y776:Y931)</f>
        <v>0</v>
      </c>
      <c r="Z950" s="326">
        <f>SUMPRODUCT(E776:E931,Z776:Z931)</f>
        <v>0</v>
      </c>
      <c r="AA950" s="326">
        <f t="shared" ref="AA950:AL950" si="2878">IF(AA774="kw",SUMPRODUCT($N$776:$N$931,$P$776:$P$931,AA776:AA931),SUMPRODUCT($E$776:$E$931,AA776:AA931))</f>
        <v>0</v>
      </c>
      <c r="AB950" s="326">
        <f t="shared" si="2878"/>
        <v>0</v>
      </c>
      <c r="AC950" s="326">
        <f t="shared" si="2878"/>
        <v>0</v>
      </c>
      <c r="AD950" s="326">
        <f t="shared" si="2878"/>
        <v>0</v>
      </c>
      <c r="AE950" s="326">
        <f t="shared" si="2878"/>
        <v>0</v>
      </c>
      <c r="AF950" s="326">
        <f t="shared" si="2878"/>
        <v>0</v>
      </c>
      <c r="AG950" s="326">
        <f t="shared" si="2878"/>
        <v>0</v>
      </c>
      <c r="AH950" s="326">
        <f t="shared" si="2878"/>
        <v>0</v>
      </c>
      <c r="AI950" s="326">
        <f t="shared" si="2878"/>
        <v>0</v>
      </c>
      <c r="AJ950" s="326">
        <f t="shared" si="2878"/>
        <v>0</v>
      </c>
      <c r="AK950" s="326">
        <f t="shared" si="2878"/>
        <v>0</v>
      </c>
      <c r="AL950" s="326">
        <f t="shared" si="2878"/>
        <v>0</v>
      </c>
      <c r="AM950" s="386"/>
    </row>
    <row r="951" spans="1:39" ht="18.75" customHeight="1">
      <c r="B951" s="368" t="s">
        <v>593</v>
      </c>
      <c r="C951" s="387"/>
      <c r="D951" s="388"/>
      <c r="E951" s="388"/>
      <c r="F951" s="388"/>
      <c r="G951" s="388"/>
      <c r="H951" s="388"/>
      <c r="I951" s="388"/>
      <c r="J951" s="388"/>
      <c r="K951" s="388"/>
      <c r="L951" s="388"/>
      <c r="M951" s="388"/>
      <c r="N951" s="388"/>
      <c r="O951" s="388"/>
      <c r="P951" s="388"/>
      <c r="Q951" s="388"/>
      <c r="R951" s="388"/>
      <c r="S951" s="371"/>
      <c r="T951" s="372"/>
      <c r="U951" s="388"/>
      <c r="V951" s="388"/>
      <c r="W951" s="388"/>
      <c r="X951" s="388"/>
      <c r="Y951" s="409"/>
      <c r="Z951" s="409"/>
      <c r="AA951" s="409"/>
      <c r="AB951" s="409"/>
      <c r="AC951" s="409"/>
      <c r="AD951" s="409"/>
      <c r="AE951" s="409"/>
      <c r="AF951" s="409"/>
      <c r="AG951" s="409"/>
      <c r="AH951" s="409"/>
      <c r="AI951" s="409"/>
      <c r="AJ951" s="409"/>
      <c r="AK951" s="409"/>
      <c r="AL951" s="409"/>
      <c r="AM951" s="389"/>
    </row>
    <row r="952" spans="1:39" collapsed="1"/>
    <row r="954" spans="1:39" ht="15.75">
      <c r="B954" s="280" t="s">
        <v>341</v>
      </c>
      <c r="C954" s="281"/>
      <c r="D954" s="590" t="s">
        <v>526</v>
      </c>
      <c r="E954" s="253"/>
      <c r="F954" s="590"/>
      <c r="G954" s="253"/>
      <c r="H954" s="253"/>
      <c r="I954" s="253"/>
      <c r="J954" s="253"/>
      <c r="K954" s="253"/>
      <c r="L954" s="253"/>
      <c r="M954" s="253"/>
      <c r="N954" s="253"/>
      <c r="O954" s="281"/>
      <c r="P954" s="253"/>
      <c r="Q954" s="253"/>
      <c r="R954" s="253"/>
      <c r="S954" s="253"/>
      <c r="T954" s="253"/>
      <c r="U954" s="253"/>
      <c r="V954" s="253"/>
      <c r="W954" s="253"/>
      <c r="X954" s="253"/>
      <c r="Y954" s="270"/>
      <c r="Z954" s="267"/>
      <c r="AA954" s="267"/>
      <c r="AB954" s="267"/>
      <c r="AC954" s="267"/>
      <c r="AD954" s="267"/>
      <c r="AE954" s="267"/>
      <c r="AF954" s="267"/>
      <c r="AG954" s="267"/>
      <c r="AH954" s="267"/>
      <c r="AI954" s="267"/>
      <c r="AJ954" s="267"/>
      <c r="AK954" s="267"/>
      <c r="AL954" s="267"/>
    </row>
    <row r="955" spans="1:39" ht="39.75" customHeight="1">
      <c r="B955" s="1114" t="s">
        <v>211</v>
      </c>
      <c r="C955" s="1116" t="s">
        <v>33</v>
      </c>
      <c r="D955" s="284" t="s">
        <v>422</v>
      </c>
      <c r="E955" s="1118" t="s">
        <v>209</v>
      </c>
      <c r="F955" s="1119"/>
      <c r="G955" s="1119"/>
      <c r="H955" s="1119"/>
      <c r="I955" s="1119"/>
      <c r="J955" s="1119"/>
      <c r="K955" s="1119"/>
      <c r="L955" s="1119"/>
      <c r="M955" s="1120"/>
      <c r="N955" s="1121" t="s">
        <v>213</v>
      </c>
      <c r="O955" s="284" t="s">
        <v>423</v>
      </c>
      <c r="P955" s="1118" t="s">
        <v>212</v>
      </c>
      <c r="Q955" s="1119"/>
      <c r="R955" s="1119"/>
      <c r="S955" s="1119"/>
      <c r="T955" s="1119"/>
      <c r="U955" s="1119"/>
      <c r="V955" s="1119"/>
      <c r="W955" s="1119"/>
      <c r="X955" s="1120"/>
      <c r="Y955" s="1111" t="s">
        <v>243</v>
      </c>
      <c r="Z955" s="1112"/>
      <c r="AA955" s="1112"/>
      <c r="AB955" s="1112"/>
      <c r="AC955" s="1112"/>
      <c r="AD955" s="1112"/>
      <c r="AE955" s="1112"/>
      <c r="AF955" s="1112"/>
      <c r="AG955" s="1112"/>
      <c r="AH955" s="1112"/>
      <c r="AI955" s="1112"/>
      <c r="AJ955" s="1112"/>
      <c r="AK955" s="1112"/>
      <c r="AL955" s="1112"/>
      <c r="AM955" s="1113"/>
    </row>
    <row r="956" spans="1:39" ht="65.25" customHeight="1">
      <c r="B956" s="1115"/>
      <c r="C956" s="1117"/>
      <c r="D956" s="285">
        <v>2020</v>
      </c>
      <c r="E956" s="285">
        <v>2021</v>
      </c>
      <c r="F956" s="285">
        <v>2022</v>
      </c>
      <c r="G956" s="285">
        <v>2023</v>
      </c>
      <c r="H956" s="285">
        <v>2024</v>
      </c>
      <c r="I956" s="285">
        <v>2025</v>
      </c>
      <c r="J956" s="285">
        <v>2026</v>
      </c>
      <c r="K956" s="285">
        <v>2027</v>
      </c>
      <c r="L956" s="285">
        <v>2028</v>
      </c>
      <c r="M956" s="285">
        <v>2029</v>
      </c>
      <c r="N956" s="1122"/>
      <c r="O956" s="285">
        <v>2020</v>
      </c>
      <c r="P956" s="285">
        <v>2021</v>
      </c>
      <c r="Q956" s="285">
        <v>2022</v>
      </c>
      <c r="R956" s="285">
        <v>2023</v>
      </c>
      <c r="S956" s="285">
        <v>2024</v>
      </c>
      <c r="T956" s="285">
        <v>2025</v>
      </c>
      <c r="U956" s="285">
        <v>2026</v>
      </c>
      <c r="V956" s="285">
        <v>2027</v>
      </c>
      <c r="W956" s="285">
        <v>2028</v>
      </c>
      <c r="X956" s="285">
        <v>2029</v>
      </c>
      <c r="Y956" s="285" t="str">
        <f>'1.  LRAMVA Summary'!D52</f>
        <v>Residential</v>
      </c>
      <c r="Z956" s="285" t="str">
        <f>'1.  LRAMVA Summary'!E52</f>
        <v>GS&lt;50 kW</v>
      </c>
      <c r="AA956" s="285" t="str">
        <f>'1.  LRAMVA Summary'!F52</f>
        <v>General Service 50 to 999 kW</v>
      </c>
      <c r="AB956" s="285" t="str">
        <f>'1.  LRAMVA Summary'!G52</f>
        <v>General Service 1,000 to 4,999 kW</v>
      </c>
      <c r="AC956" s="285" t="str">
        <f>'1.  LRAMVA Summary'!H52</f>
        <v>Large Use</v>
      </c>
      <c r="AD956" s="285" t="str">
        <f>'1.  LRAMVA Summary'!I52</f>
        <v>Unmetered Scattered Load</v>
      </c>
      <c r="AE956" s="285" t="str">
        <f>'1.  LRAMVA Summary'!J52</f>
        <v>Sentinel Lighting</v>
      </c>
      <c r="AF956" s="285" t="str">
        <f>'1.  LRAMVA Summary'!K52</f>
        <v>Street Lighting</v>
      </c>
      <c r="AG956" s="285" t="str">
        <f>'1.  LRAMVA Summary'!L52</f>
        <v/>
      </c>
      <c r="AH956" s="285" t="str">
        <f>'1.  LRAMVA Summary'!M52</f>
        <v/>
      </c>
      <c r="AI956" s="285" t="str">
        <f>'1.  LRAMVA Summary'!N52</f>
        <v/>
      </c>
      <c r="AJ956" s="285" t="str">
        <f>'1.  LRAMVA Summary'!O52</f>
        <v/>
      </c>
      <c r="AK956" s="285" t="str">
        <f>'1.  LRAMVA Summary'!P52</f>
        <v/>
      </c>
      <c r="AL956" s="285" t="str">
        <f>'1.  LRAMVA Summary'!Q52</f>
        <v/>
      </c>
      <c r="AM956" s="287" t="str">
        <f>'1.  LRAMVA Summary'!R52</f>
        <v>Total</v>
      </c>
    </row>
    <row r="957" spans="1:39" ht="15" customHeight="1">
      <c r="A957" s="532"/>
      <c r="B957" s="518" t="s">
        <v>504</v>
      </c>
      <c r="C957" s="289"/>
      <c r="D957" s="289"/>
      <c r="E957" s="289"/>
      <c r="F957" s="289"/>
      <c r="G957" s="289"/>
      <c r="H957" s="289"/>
      <c r="I957" s="289"/>
      <c r="J957" s="289"/>
      <c r="K957" s="289"/>
      <c r="L957" s="289"/>
      <c r="M957" s="289"/>
      <c r="N957" s="290"/>
      <c r="O957" s="289"/>
      <c r="P957" s="289"/>
      <c r="Q957" s="289"/>
      <c r="R957" s="289"/>
      <c r="S957" s="289"/>
      <c r="T957" s="289"/>
      <c r="U957" s="289"/>
      <c r="V957" s="289"/>
      <c r="W957" s="289"/>
      <c r="X957" s="289"/>
      <c r="Y957" s="291" t="str">
        <f>'1.  LRAMVA Summary'!D53</f>
        <v>kWh</v>
      </c>
      <c r="Z957" s="291" t="str">
        <f>'1.  LRAMVA Summary'!E53</f>
        <v>kWh</v>
      </c>
      <c r="AA957" s="291" t="str">
        <f>'1.  LRAMVA Summary'!F53</f>
        <v>kW</v>
      </c>
      <c r="AB957" s="291" t="str">
        <f>'1.  LRAMVA Summary'!G53</f>
        <v>kW</v>
      </c>
      <c r="AC957" s="291" t="str">
        <f>'1.  LRAMVA Summary'!H53</f>
        <v>kW</v>
      </c>
      <c r="AD957" s="291" t="str">
        <f>'1.  LRAMVA Summary'!I53</f>
        <v>kWh</v>
      </c>
      <c r="AE957" s="291" t="str">
        <f>'1.  LRAMVA Summary'!J53</f>
        <v>kW</v>
      </c>
      <c r="AF957" s="291" t="str">
        <f>'1.  LRAMVA Summary'!K53</f>
        <v>kW</v>
      </c>
      <c r="AG957" s="291">
        <f>'1.  LRAMVA Summary'!L53</f>
        <v>0</v>
      </c>
      <c r="AH957" s="291">
        <f>'1.  LRAMVA Summary'!M53</f>
        <v>0</v>
      </c>
      <c r="AI957" s="291">
        <f>'1.  LRAMVA Summary'!N53</f>
        <v>0</v>
      </c>
      <c r="AJ957" s="291">
        <f>'1.  LRAMVA Summary'!O53</f>
        <v>0</v>
      </c>
      <c r="AK957" s="291">
        <f>'1.  LRAMVA Summary'!P53</f>
        <v>0</v>
      </c>
      <c r="AL957" s="291">
        <f>'1.  LRAMVA Summary'!Q53</f>
        <v>0</v>
      </c>
      <c r="AM957" s="292"/>
    </row>
    <row r="958" spans="1:39" ht="15" hidden="1" customHeight="1" outlineLevel="1">
      <c r="A958" s="532"/>
      <c r="B958" s="504" t="s">
        <v>497</v>
      </c>
      <c r="C958" s="289"/>
      <c r="D958" s="289"/>
      <c r="E958" s="289"/>
      <c r="F958" s="289"/>
      <c r="G958" s="289"/>
      <c r="H958" s="289"/>
      <c r="I958" s="289"/>
      <c r="J958" s="289"/>
      <c r="K958" s="289"/>
      <c r="L958" s="289"/>
      <c r="M958" s="289"/>
      <c r="N958" s="290"/>
      <c r="O958" s="289"/>
      <c r="P958" s="289"/>
      <c r="Q958" s="289"/>
      <c r="R958" s="289"/>
      <c r="S958" s="289"/>
      <c r="T958" s="289"/>
      <c r="U958" s="289"/>
      <c r="V958" s="289"/>
      <c r="W958" s="289"/>
      <c r="X958" s="289"/>
      <c r="Y958" s="291"/>
      <c r="Z958" s="291"/>
      <c r="AA958" s="291"/>
      <c r="AB958" s="291"/>
      <c r="AC958" s="291"/>
      <c r="AD958" s="291"/>
      <c r="AE958" s="291"/>
      <c r="AF958" s="291"/>
      <c r="AG958" s="291"/>
      <c r="AH958" s="291"/>
      <c r="AI958" s="291"/>
      <c r="AJ958" s="291"/>
      <c r="AK958" s="291"/>
      <c r="AL958" s="291"/>
      <c r="AM958" s="292"/>
    </row>
    <row r="959" spans="1:39" ht="15" hidden="1" customHeight="1" outlineLevel="1">
      <c r="A959" s="532">
        <v>1</v>
      </c>
      <c r="B959" s="428" t="s">
        <v>95</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79">Z959</f>
        <v>0</v>
      </c>
      <c r="AA960" s="411">
        <f t="shared" ref="AA960" si="2880">AA959</f>
        <v>0</v>
      </c>
      <c r="AB960" s="411">
        <f t="shared" ref="AB960" si="2881">AB959</f>
        <v>0</v>
      </c>
      <c r="AC960" s="411">
        <f t="shared" ref="AC960" si="2882">AC959</f>
        <v>0</v>
      </c>
      <c r="AD960" s="411">
        <f t="shared" ref="AD960" si="2883">AD959</f>
        <v>0</v>
      </c>
      <c r="AE960" s="411">
        <f t="shared" ref="AE960" si="2884">AE959</f>
        <v>0</v>
      </c>
      <c r="AF960" s="411">
        <f t="shared" ref="AF960" si="2885">AF959</f>
        <v>0</v>
      </c>
      <c r="AG960" s="411">
        <f t="shared" ref="AG960" si="2886">AG959</f>
        <v>0</v>
      </c>
      <c r="AH960" s="411">
        <f t="shared" ref="AH960" si="2887">AH959</f>
        <v>0</v>
      </c>
      <c r="AI960" s="411">
        <f t="shared" ref="AI960" si="2888">AI959</f>
        <v>0</v>
      </c>
      <c r="AJ960" s="411">
        <f t="shared" ref="AJ960" si="2889">AJ959</f>
        <v>0</v>
      </c>
      <c r="AK960" s="411">
        <f t="shared" ref="AK960" si="2890">AK959</f>
        <v>0</v>
      </c>
      <c r="AL960" s="411">
        <f t="shared" ref="AL960" si="2891">AL959</f>
        <v>0</v>
      </c>
      <c r="AM960" s="297"/>
    </row>
    <row r="961" spans="1:39" ht="15" hidden="1" customHeight="1" outlineLevel="1">
      <c r="A961" s="532"/>
      <c r="B961" s="298"/>
      <c r="C961" s="299"/>
      <c r="D961" s="299"/>
      <c r="E961" s="299"/>
      <c r="F961" s="299"/>
      <c r="G961" s="299"/>
      <c r="H961" s="299"/>
      <c r="I961" s="299"/>
      <c r="J961" s="299"/>
      <c r="K961" s="299"/>
      <c r="L961" s="299"/>
      <c r="M961" s="299"/>
      <c r="N961" s="300"/>
      <c r="O961" s="299"/>
      <c r="P961" s="299"/>
      <c r="Q961" s="299"/>
      <c r="R961" s="299"/>
      <c r="S961" s="299"/>
      <c r="T961" s="299"/>
      <c r="U961" s="299"/>
      <c r="V961" s="299"/>
      <c r="W961" s="299"/>
      <c r="X961" s="299"/>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2</v>
      </c>
      <c r="B962" s="428" t="s">
        <v>96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92">Z962</f>
        <v>0</v>
      </c>
      <c r="AA963" s="411">
        <f t="shared" ref="AA963" si="2893">AA962</f>
        <v>0</v>
      </c>
      <c r="AB963" s="411">
        <f t="shared" ref="AB963" si="2894">AB962</f>
        <v>0</v>
      </c>
      <c r="AC963" s="411">
        <f t="shared" ref="AC963" si="2895">AC962</f>
        <v>0</v>
      </c>
      <c r="AD963" s="411">
        <f t="shared" ref="AD963" si="2896">AD962</f>
        <v>0</v>
      </c>
      <c r="AE963" s="411">
        <f t="shared" ref="AE963" si="2897">AE962</f>
        <v>0</v>
      </c>
      <c r="AF963" s="411">
        <f t="shared" ref="AF963" si="2898">AF962</f>
        <v>0</v>
      </c>
      <c r="AG963" s="411">
        <f t="shared" ref="AG963" si="2899">AG962</f>
        <v>0</v>
      </c>
      <c r="AH963" s="411">
        <f t="shared" ref="AH963" si="2900">AH962</f>
        <v>0</v>
      </c>
      <c r="AI963" s="411">
        <f t="shared" ref="AI963" si="2901">AI962</f>
        <v>0</v>
      </c>
      <c r="AJ963" s="411">
        <f t="shared" ref="AJ963" si="2902">AJ962</f>
        <v>0</v>
      </c>
      <c r="AK963" s="411">
        <f t="shared" ref="AK963" si="2903">AK962</f>
        <v>0</v>
      </c>
      <c r="AL963" s="411">
        <f t="shared" ref="AL963" si="2904">AL962</f>
        <v>0</v>
      </c>
      <c r="AM963" s="297"/>
    </row>
    <row r="964" spans="1:39" ht="15" hidden="1" customHeight="1" outlineLevel="1">
      <c r="A964" s="532"/>
      <c r="B964" s="298"/>
      <c r="C964" s="299"/>
      <c r="D964" s="304"/>
      <c r="E964" s="304"/>
      <c r="F964" s="304"/>
      <c r="G964" s="304"/>
      <c r="H964" s="304"/>
      <c r="I964" s="304"/>
      <c r="J964" s="304"/>
      <c r="K964" s="304"/>
      <c r="L964" s="304"/>
      <c r="M964" s="304"/>
      <c r="N964" s="300"/>
      <c r="O964" s="304"/>
      <c r="P964" s="304"/>
      <c r="Q964" s="304"/>
      <c r="R964" s="304"/>
      <c r="S964" s="304"/>
      <c r="T964" s="304"/>
      <c r="U964" s="304"/>
      <c r="V964" s="304"/>
      <c r="W964" s="304"/>
      <c r="X964" s="304"/>
      <c r="Y964" s="412"/>
      <c r="Z964" s="413"/>
      <c r="AA964" s="413"/>
      <c r="AB964" s="413"/>
      <c r="AC964" s="413"/>
      <c r="AD964" s="413"/>
      <c r="AE964" s="413"/>
      <c r="AF964" s="413"/>
      <c r="AG964" s="413"/>
      <c r="AH964" s="413"/>
      <c r="AI964" s="413"/>
      <c r="AJ964" s="413"/>
      <c r="AK964" s="413"/>
      <c r="AL964" s="413"/>
      <c r="AM964" s="302"/>
    </row>
    <row r="965" spans="1:39" ht="15" hidden="1" customHeight="1" outlineLevel="1">
      <c r="A965" s="532">
        <v>3</v>
      </c>
      <c r="B965" s="428" t="s">
        <v>97</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05">Z965</f>
        <v>0</v>
      </c>
      <c r="AA966" s="411">
        <f t="shared" ref="AA966" si="2906">AA965</f>
        <v>0</v>
      </c>
      <c r="AB966" s="411">
        <f t="shared" ref="AB966" si="2907">AB965</f>
        <v>0</v>
      </c>
      <c r="AC966" s="411">
        <f t="shared" ref="AC966" si="2908">AC965</f>
        <v>0</v>
      </c>
      <c r="AD966" s="411">
        <f t="shared" ref="AD966" si="2909">AD965</f>
        <v>0</v>
      </c>
      <c r="AE966" s="411">
        <f t="shared" ref="AE966" si="2910">AE965</f>
        <v>0</v>
      </c>
      <c r="AF966" s="411">
        <f t="shared" ref="AF966" si="2911">AF965</f>
        <v>0</v>
      </c>
      <c r="AG966" s="411">
        <f t="shared" ref="AG966" si="2912">AG965</f>
        <v>0</v>
      </c>
      <c r="AH966" s="411">
        <f t="shared" ref="AH966" si="2913">AH965</f>
        <v>0</v>
      </c>
      <c r="AI966" s="411">
        <f t="shared" ref="AI966" si="2914">AI965</f>
        <v>0</v>
      </c>
      <c r="AJ966" s="411">
        <f t="shared" ref="AJ966" si="2915">AJ965</f>
        <v>0</v>
      </c>
      <c r="AK966" s="411">
        <f t="shared" ref="AK966" si="2916">AK965</f>
        <v>0</v>
      </c>
      <c r="AL966" s="411">
        <f t="shared" ref="AL966" si="2917">AL965</f>
        <v>0</v>
      </c>
      <c r="AM966" s="297"/>
    </row>
    <row r="967" spans="1:39" ht="15" hidden="1" customHeight="1" outlineLevel="1">
      <c r="A967" s="532"/>
      <c r="B967" s="294"/>
      <c r="C967" s="305"/>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4</v>
      </c>
      <c r="B968" s="520" t="s">
        <v>683</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18">Z968</f>
        <v>0</v>
      </c>
      <c r="AA969" s="411">
        <f t="shared" ref="AA969" si="2919">AA968</f>
        <v>0</v>
      </c>
      <c r="AB969" s="411">
        <f t="shared" ref="AB969" si="2920">AB968</f>
        <v>0</v>
      </c>
      <c r="AC969" s="411">
        <f t="shared" ref="AC969" si="2921">AC968</f>
        <v>0</v>
      </c>
      <c r="AD969" s="411">
        <f t="shared" ref="AD969" si="2922">AD968</f>
        <v>0</v>
      </c>
      <c r="AE969" s="411">
        <f t="shared" ref="AE969" si="2923">AE968</f>
        <v>0</v>
      </c>
      <c r="AF969" s="411">
        <f t="shared" ref="AF969" si="2924">AF968</f>
        <v>0</v>
      </c>
      <c r="AG969" s="411">
        <f t="shared" ref="AG969" si="2925">AG968</f>
        <v>0</v>
      </c>
      <c r="AH969" s="411">
        <f t="shared" ref="AH969" si="2926">AH968</f>
        <v>0</v>
      </c>
      <c r="AI969" s="411">
        <f t="shared" ref="AI969" si="2927">AI968</f>
        <v>0</v>
      </c>
      <c r="AJ969" s="411">
        <f t="shared" ref="AJ969" si="2928">AJ968</f>
        <v>0</v>
      </c>
      <c r="AK969" s="411">
        <f t="shared" ref="AK969" si="2929">AK968</f>
        <v>0</v>
      </c>
      <c r="AL969" s="411">
        <f t="shared" ref="AL969" si="2930">AL968</f>
        <v>0</v>
      </c>
      <c r="AM969" s="297"/>
    </row>
    <row r="970" spans="1:39" ht="15" hidden="1" customHeight="1" outlineLevel="1">
      <c r="A970" s="532"/>
      <c r="B970" s="294"/>
      <c r="C970" s="305"/>
      <c r="D970" s="304"/>
      <c r="E970" s="304"/>
      <c r="F970" s="304"/>
      <c r="G970" s="304"/>
      <c r="H970" s="304"/>
      <c r="I970" s="304"/>
      <c r="J970" s="304"/>
      <c r="K970" s="304"/>
      <c r="L970" s="304"/>
      <c r="M970" s="304"/>
      <c r="N970" s="291"/>
      <c r="O970" s="304"/>
      <c r="P970" s="304"/>
      <c r="Q970" s="304"/>
      <c r="R970" s="304"/>
      <c r="S970" s="304"/>
      <c r="T970" s="304"/>
      <c r="U970" s="304"/>
      <c r="V970" s="304"/>
      <c r="W970" s="304"/>
      <c r="X970" s="304"/>
      <c r="Y970" s="412"/>
      <c r="Z970" s="412"/>
      <c r="AA970" s="412"/>
      <c r="AB970" s="412"/>
      <c r="AC970" s="412"/>
      <c r="AD970" s="412"/>
      <c r="AE970" s="412"/>
      <c r="AF970" s="412"/>
      <c r="AG970" s="412"/>
      <c r="AH970" s="412"/>
      <c r="AI970" s="412"/>
      <c r="AJ970" s="412"/>
      <c r="AK970" s="412"/>
      <c r="AL970" s="412"/>
      <c r="AM970" s="306"/>
    </row>
    <row r="971" spans="1:39" ht="15" hidden="1" customHeight="1" outlineLevel="1">
      <c r="A971" s="532">
        <v>5</v>
      </c>
      <c r="B971" s="428" t="s">
        <v>98</v>
      </c>
      <c r="C971" s="291" t="s">
        <v>25</v>
      </c>
      <c r="D971" s="295"/>
      <c r="E971" s="295"/>
      <c r="F971" s="295"/>
      <c r="G971" s="295"/>
      <c r="H971" s="295"/>
      <c r="I971" s="295"/>
      <c r="J971" s="295"/>
      <c r="K971" s="295"/>
      <c r="L971" s="295"/>
      <c r="M971" s="295"/>
      <c r="N971" s="291"/>
      <c r="O971" s="295"/>
      <c r="P971" s="295"/>
      <c r="Q971" s="295"/>
      <c r="R971" s="295"/>
      <c r="S971" s="295"/>
      <c r="T971" s="295"/>
      <c r="U971" s="295"/>
      <c r="V971" s="295"/>
      <c r="W971" s="295"/>
      <c r="X971" s="295"/>
      <c r="Y971" s="415"/>
      <c r="Z971" s="415"/>
      <c r="AA971" s="415"/>
      <c r="AB971" s="415"/>
      <c r="AC971" s="415"/>
      <c r="AD971" s="415"/>
      <c r="AE971" s="415"/>
      <c r="AF971" s="410"/>
      <c r="AG971" s="410"/>
      <c r="AH971" s="410"/>
      <c r="AI971" s="410"/>
      <c r="AJ971" s="410"/>
      <c r="AK971" s="410"/>
      <c r="AL971" s="410"/>
      <c r="AM971" s="296">
        <f>SUM(Y971:AL971)</f>
        <v>0</v>
      </c>
    </row>
    <row r="972" spans="1:39" ht="15" hidden="1" customHeight="1" outlineLevel="1">
      <c r="A972" s="532"/>
      <c r="B972" s="294" t="s">
        <v>346</v>
      </c>
      <c r="C972" s="291" t="s">
        <v>163</v>
      </c>
      <c r="D972" s="295"/>
      <c r="E972" s="295"/>
      <c r="F972" s="295"/>
      <c r="G972" s="295"/>
      <c r="H972" s="295"/>
      <c r="I972" s="295"/>
      <c r="J972" s="295"/>
      <c r="K972" s="295"/>
      <c r="L972" s="295"/>
      <c r="M972" s="295"/>
      <c r="N972" s="468"/>
      <c r="O972" s="295"/>
      <c r="P972" s="295"/>
      <c r="Q972" s="295"/>
      <c r="R972" s="295"/>
      <c r="S972" s="295"/>
      <c r="T972" s="295"/>
      <c r="U972" s="295"/>
      <c r="V972" s="295"/>
      <c r="W972" s="295"/>
      <c r="X972" s="295"/>
      <c r="Y972" s="411">
        <f>Y971</f>
        <v>0</v>
      </c>
      <c r="Z972" s="411">
        <f t="shared" ref="Z972" si="2931">Z971</f>
        <v>0</v>
      </c>
      <c r="AA972" s="411">
        <f t="shared" ref="AA972" si="2932">AA971</f>
        <v>0</v>
      </c>
      <c r="AB972" s="411">
        <f t="shared" ref="AB972" si="2933">AB971</f>
        <v>0</v>
      </c>
      <c r="AC972" s="411">
        <f t="shared" ref="AC972" si="2934">AC971</f>
        <v>0</v>
      </c>
      <c r="AD972" s="411">
        <f t="shared" ref="AD972" si="2935">AD971</f>
        <v>0</v>
      </c>
      <c r="AE972" s="411">
        <f t="shared" ref="AE972" si="2936">AE971</f>
        <v>0</v>
      </c>
      <c r="AF972" s="411">
        <f t="shared" ref="AF972" si="2937">AF971</f>
        <v>0</v>
      </c>
      <c r="AG972" s="411">
        <f t="shared" ref="AG972" si="2938">AG971</f>
        <v>0</v>
      </c>
      <c r="AH972" s="411">
        <f t="shared" ref="AH972" si="2939">AH971</f>
        <v>0</v>
      </c>
      <c r="AI972" s="411">
        <f t="shared" ref="AI972" si="2940">AI971</f>
        <v>0</v>
      </c>
      <c r="AJ972" s="411">
        <f t="shared" ref="AJ972" si="2941">AJ971</f>
        <v>0</v>
      </c>
      <c r="AK972" s="411">
        <f t="shared" ref="AK972" si="2942">AK971</f>
        <v>0</v>
      </c>
      <c r="AL972" s="411">
        <f t="shared" ref="AL972" si="2943">AL971</f>
        <v>0</v>
      </c>
      <c r="AM972" s="297"/>
    </row>
    <row r="973" spans="1:39" ht="15" hidden="1" customHeight="1" outlineLevel="1">
      <c r="A973" s="532"/>
      <c r="B973" s="294"/>
      <c r="C973" s="291"/>
      <c r="D973" s="291"/>
      <c r="E973" s="291"/>
      <c r="F973" s="291"/>
      <c r="G973" s="291"/>
      <c r="H973" s="291"/>
      <c r="I973" s="291"/>
      <c r="J973" s="291"/>
      <c r="K973" s="291"/>
      <c r="L973" s="291"/>
      <c r="M973" s="291"/>
      <c r="N973" s="291"/>
      <c r="O973" s="291"/>
      <c r="P973" s="291"/>
      <c r="Q973" s="291"/>
      <c r="R973" s="291"/>
      <c r="S973" s="291"/>
      <c r="T973" s="291"/>
      <c r="U973" s="291"/>
      <c r="V973" s="291"/>
      <c r="W973" s="291"/>
      <c r="X973" s="291"/>
      <c r="Y973" s="422"/>
      <c r="Z973" s="423"/>
      <c r="AA973" s="423"/>
      <c r="AB973" s="423"/>
      <c r="AC973" s="423"/>
      <c r="AD973" s="423"/>
      <c r="AE973" s="423"/>
      <c r="AF973" s="423"/>
      <c r="AG973" s="423"/>
      <c r="AH973" s="423"/>
      <c r="AI973" s="423"/>
      <c r="AJ973" s="423"/>
      <c r="AK973" s="423"/>
      <c r="AL973" s="423"/>
      <c r="AM973" s="297"/>
    </row>
    <row r="974" spans="1:39" ht="15.75" hidden="1" outlineLevel="1">
      <c r="A974" s="532"/>
      <c r="B974" s="319" t="s">
        <v>498</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414"/>
      <c r="Z974" s="414"/>
      <c r="AA974" s="414"/>
      <c r="AB974" s="414"/>
      <c r="AC974" s="414"/>
      <c r="AD974" s="414"/>
      <c r="AE974" s="414"/>
      <c r="AF974" s="414"/>
      <c r="AG974" s="414"/>
      <c r="AH974" s="414"/>
      <c r="AI974" s="414"/>
      <c r="AJ974" s="414"/>
      <c r="AK974" s="414"/>
      <c r="AL974" s="414"/>
      <c r="AM974" s="292"/>
    </row>
    <row r="975" spans="1:39" ht="15" hidden="1" customHeight="1" outlineLevel="1">
      <c r="A975" s="532">
        <v>6</v>
      </c>
      <c r="B975" s="428" t="s">
        <v>99</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44">Z975</f>
        <v>0</v>
      </c>
      <c r="AA976" s="411">
        <f t="shared" ref="AA976" si="2945">AA975</f>
        <v>0</v>
      </c>
      <c r="AB976" s="411">
        <f t="shared" ref="AB976" si="2946">AB975</f>
        <v>0</v>
      </c>
      <c r="AC976" s="411">
        <f t="shared" ref="AC976" si="2947">AC975</f>
        <v>0</v>
      </c>
      <c r="AD976" s="411">
        <f t="shared" ref="AD976" si="2948">AD975</f>
        <v>0</v>
      </c>
      <c r="AE976" s="411">
        <f t="shared" ref="AE976" si="2949">AE975</f>
        <v>0</v>
      </c>
      <c r="AF976" s="411">
        <f t="shared" ref="AF976" si="2950">AF975</f>
        <v>0</v>
      </c>
      <c r="AG976" s="411">
        <f t="shared" ref="AG976" si="2951">AG975</f>
        <v>0</v>
      </c>
      <c r="AH976" s="411">
        <f t="shared" ref="AH976" si="2952">AH975</f>
        <v>0</v>
      </c>
      <c r="AI976" s="411">
        <f t="shared" ref="AI976" si="2953">AI975</f>
        <v>0</v>
      </c>
      <c r="AJ976" s="411">
        <f t="shared" ref="AJ976" si="2954">AJ975</f>
        <v>0</v>
      </c>
      <c r="AK976" s="411">
        <f t="shared" ref="AK976" si="2955">AK975</f>
        <v>0</v>
      </c>
      <c r="AL976" s="411">
        <f t="shared" ref="AL976" si="2956">AL975</f>
        <v>0</v>
      </c>
      <c r="AM976" s="311"/>
    </row>
    <row r="977" spans="1:39" ht="15" hidden="1" customHeight="1" outlineLevel="1">
      <c r="A977" s="532"/>
      <c r="B977" s="310"/>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6"/>
      <c r="AA977" s="416"/>
      <c r="AB977" s="416"/>
      <c r="AC977" s="416"/>
      <c r="AD977" s="416"/>
      <c r="AE977" s="416"/>
      <c r="AF977" s="416"/>
      <c r="AG977" s="416"/>
      <c r="AH977" s="416"/>
      <c r="AI977" s="416"/>
      <c r="AJ977" s="416"/>
      <c r="AK977" s="416"/>
      <c r="AL977" s="416"/>
      <c r="AM977" s="313"/>
    </row>
    <row r="978" spans="1:39" ht="15" hidden="1" customHeight="1" outlineLevel="1">
      <c r="A978" s="532">
        <v>7</v>
      </c>
      <c r="B978" s="428" t="s">
        <v>100</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57">Z978</f>
        <v>0</v>
      </c>
      <c r="AA979" s="411">
        <f t="shared" ref="AA979" si="2958">AA978</f>
        <v>0</v>
      </c>
      <c r="AB979" s="411">
        <f t="shared" ref="AB979" si="2959">AB978</f>
        <v>0</v>
      </c>
      <c r="AC979" s="411">
        <f t="shared" ref="AC979" si="2960">AC978</f>
        <v>0</v>
      </c>
      <c r="AD979" s="411">
        <f t="shared" ref="AD979" si="2961">AD978</f>
        <v>0</v>
      </c>
      <c r="AE979" s="411">
        <f t="shared" ref="AE979" si="2962">AE978</f>
        <v>0</v>
      </c>
      <c r="AF979" s="411">
        <f t="shared" ref="AF979" si="2963">AF978</f>
        <v>0</v>
      </c>
      <c r="AG979" s="411">
        <f t="shared" ref="AG979" si="2964">AG978</f>
        <v>0</v>
      </c>
      <c r="AH979" s="411">
        <f t="shared" ref="AH979" si="2965">AH978</f>
        <v>0</v>
      </c>
      <c r="AI979" s="411">
        <f t="shared" ref="AI979" si="2966">AI978</f>
        <v>0</v>
      </c>
      <c r="AJ979" s="411">
        <f t="shared" ref="AJ979" si="2967">AJ978</f>
        <v>0</v>
      </c>
      <c r="AK979" s="411">
        <f t="shared" ref="AK979" si="2968">AK978</f>
        <v>0</v>
      </c>
      <c r="AL979" s="411">
        <f t="shared" ref="AL979" si="2969">AL978</f>
        <v>0</v>
      </c>
      <c r="AM979" s="311"/>
    </row>
    <row r="980" spans="1:39" ht="15" hidden="1" customHeight="1" outlineLevel="1">
      <c r="A980" s="532"/>
      <c r="B980" s="314"/>
      <c r="C980" s="312"/>
      <c r="D980" s="291"/>
      <c r="E980" s="291"/>
      <c r="F980" s="291"/>
      <c r="G980" s="291"/>
      <c r="H980" s="291"/>
      <c r="I980" s="291"/>
      <c r="J980" s="291"/>
      <c r="K980" s="291"/>
      <c r="L980" s="291"/>
      <c r="M980" s="291"/>
      <c r="N980" s="291"/>
      <c r="O980" s="291"/>
      <c r="P980" s="291"/>
      <c r="Q980" s="291"/>
      <c r="R980" s="291"/>
      <c r="S980" s="291"/>
      <c r="T980" s="291"/>
      <c r="U980" s="291"/>
      <c r="V980" s="291"/>
      <c r="W980" s="291"/>
      <c r="X980" s="291"/>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8</v>
      </c>
      <c r="B981" s="428" t="s">
        <v>101</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70">Z981</f>
        <v>0</v>
      </c>
      <c r="AA982" s="411">
        <f t="shared" ref="AA982" si="2971">AA981</f>
        <v>0</v>
      </c>
      <c r="AB982" s="411">
        <f t="shared" ref="AB982" si="2972">AB981</f>
        <v>0</v>
      </c>
      <c r="AC982" s="411">
        <f t="shared" ref="AC982" si="2973">AC981</f>
        <v>0</v>
      </c>
      <c r="AD982" s="411">
        <f t="shared" ref="AD982" si="2974">AD981</f>
        <v>0</v>
      </c>
      <c r="AE982" s="411">
        <f t="shared" ref="AE982" si="2975">AE981</f>
        <v>0</v>
      </c>
      <c r="AF982" s="411">
        <f t="shared" ref="AF982" si="2976">AF981</f>
        <v>0</v>
      </c>
      <c r="AG982" s="411">
        <f t="shared" ref="AG982" si="2977">AG981</f>
        <v>0</v>
      </c>
      <c r="AH982" s="411">
        <f t="shared" ref="AH982" si="2978">AH981</f>
        <v>0</v>
      </c>
      <c r="AI982" s="411">
        <f t="shared" ref="AI982" si="2979">AI981</f>
        <v>0</v>
      </c>
      <c r="AJ982" s="411">
        <f t="shared" ref="AJ982" si="2980">AJ981</f>
        <v>0</v>
      </c>
      <c r="AK982" s="411">
        <f t="shared" ref="AK982" si="2981">AK981</f>
        <v>0</v>
      </c>
      <c r="AL982" s="411">
        <f t="shared" ref="AL982" si="298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v>9</v>
      </c>
      <c r="B984" s="428" t="s">
        <v>102</v>
      </c>
      <c r="C984" s="291" t="s">
        <v>25</v>
      </c>
      <c r="D984" s="295"/>
      <c r="E984" s="295"/>
      <c r="F984" s="295"/>
      <c r="G984" s="295"/>
      <c r="H984" s="295"/>
      <c r="I984" s="295"/>
      <c r="J984" s="295"/>
      <c r="K984" s="295"/>
      <c r="L984" s="295"/>
      <c r="M984" s="295"/>
      <c r="N984" s="295">
        <v>12</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346</v>
      </c>
      <c r="C985" s="291" t="s">
        <v>163</v>
      </c>
      <c r="D985" s="295"/>
      <c r="E985" s="295"/>
      <c r="F985" s="295"/>
      <c r="G985" s="295"/>
      <c r="H985" s="295"/>
      <c r="I985" s="295"/>
      <c r="J985" s="295"/>
      <c r="K985" s="295"/>
      <c r="L985" s="295"/>
      <c r="M985" s="295"/>
      <c r="N985" s="295">
        <f>N984</f>
        <v>12</v>
      </c>
      <c r="O985" s="295"/>
      <c r="P985" s="295"/>
      <c r="Q985" s="295"/>
      <c r="R985" s="295"/>
      <c r="S985" s="295"/>
      <c r="T985" s="295"/>
      <c r="U985" s="295"/>
      <c r="V985" s="295"/>
      <c r="W985" s="295"/>
      <c r="X985" s="295"/>
      <c r="Y985" s="411">
        <f>Y984</f>
        <v>0</v>
      </c>
      <c r="Z985" s="411">
        <f t="shared" ref="Z985" si="2983">Z984</f>
        <v>0</v>
      </c>
      <c r="AA985" s="411">
        <f t="shared" ref="AA985" si="2984">AA984</f>
        <v>0</v>
      </c>
      <c r="AB985" s="411">
        <f t="shared" ref="AB985" si="2985">AB984</f>
        <v>0</v>
      </c>
      <c r="AC985" s="411">
        <f t="shared" ref="AC985" si="2986">AC984</f>
        <v>0</v>
      </c>
      <c r="AD985" s="411">
        <f t="shared" ref="AD985" si="2987">AD984</f>
        <v>0</v>
      </c>
      <c r="AE985" s="411">
        <f t="shared" ref="AE985" si="2988">AE984</f>
        <v>0</v>
      </c>
      <c r="AF985" s="411">
        <f t="shared" ref="AF985" si="2989">AF984</f>
        <v>0</v>
      </c>
      <c r="AG985" s="411">
        <f t="shared" ref="AG985" si="2990">AG984</f>
        <v>0</v>
      </c>
      <c r="AH985" s="411">
        <f t="shared" ref="AH985" si="2991">AH984</f>
        <v>0</v>
      </c>
      <c r="AI985" s="411">
        <f t="shared" ref="AI985" si="2992">AI984</f>
        <v>0</v>
      </c>
      <c r="AJ985" s="411">
        <f t="shared" ref="AJ985" si="2993">AJ984</f>
        <v>0</v>
      </c>
      <c r="AK985" s="411">
        <f t="shared" ref="AK985" si="2994">AK984</f>
        <v>0</v>
      </c>
      <c r="AL985" s="411">
        <f t="shared" ref="AL985" si="2995">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6"/>
      <c r="AA986" s="416"/>
      <c r="AB986" s="416"/>
      <c r="AC986" s="416"/>
      <c r="AD986" s="416"/>
      <c r="AE986" s="416"/>
      <c r="AF986" s="416"/>
      <c r="AG986" s="416"/>
      <c r="AH986" s="416"/>
      <c r="AI986" s="416"/>
      <c r="AJ986" s="416"/>
      <c r="AK986" s="416"/>
      <c r="AL986" s="416"/>
      <c r="AM986" s="313"/>
    </row>
    <row r="987" spans="1:39" ht="15" hidden="1" customHeight="1" outlineLevel="1">
      <c r="A987" s="532">
        <v>10</v>
      </c>
      <c r="B987" s="428" t="s">
        <v>103</v>
      </c>
      <c r="C987" s="291" t="s">
        <v>25</v>
      </c>
      <c r="D987" s="295"/>
      <c r="E987" s="295"/>
      <c r="F987" s="295"/>
      <c r="G987" s="295"/>
      <c r="H987" s="295"/>
      <c r="I987" s="295"/>
      <c r="J987" s="295"/>
      <c r="K987" s="295"/>
      <c r="L987" s="295"/>
      <c r="M987" s="295"/>
      <c r="N987" s="295">
        <v>3</v>
      </c>
      <c r="O987" s="295"/>
      <c r="P987" s="295"/>
      <c r="Q987" s="295"/>
      <c r="R987" s="295"/>
      <c r="S987" s="295"/>
      <c r="T987" s="295"/>
      <c r="U987" s="295"/>
      <c r="V987" s="295"/>
      <c r="W987" s="295"/>
      <c r="X987" s="295"/>
      <c r="Y987" s="415"/>
      <c r="Z987" s="415"/>
      <c r="AA987" s="415"/>
      <c r="AB987" s="415"/>
      <c r="AC987" s="415"/>
      <c r="AD987" s="415"/>
      <c r="AE987" s="415"/>
      <c r="AF987" s="415"/>
      <c r="AG987" s="415"/>
      <c r="AH987" s="415"/>
      <c r="AI987" s="415"/>
      <c r="AJ987" s="415"/>
      <c r="AK987" s="415"/>
      <c r="AL987" s="415"/>
      <c r="AM987" s="296">
        <f>SUM(Y987:AL987)</f>
        <v>0</v>
      </c>
    </row>
    <row r="988" spans="1:39" ht="15" hidden="1" customHeight="1" outlineLevel="1">
      <c r="A988" s="532"/>
      <c r="B988" s="294" t="s">
        <v>346</v>
      </c>
      <c r="C988" s="291" t="s">
        <v>163</v>
      </c>
      <c r="D988" s="295"/>
      <c r="E988" s="295"/>
      <c r="F988" s="295"/>
      <c r="G988" s="295"/>
      <c r="H988" s="295"/>
      <c r="I988" s="295"/>
      <c r="J988" s="295"/>
      <c r="K988" s="295"/>
      <c r="L988" s="295"/>
      <c r="M988" s="295"/>
      <c r="N988" s="295">
        <f>N987</f>
        <v>3</v>
      </c>
      <c r="O988" s="295"/>
      <c r="P988" s="295"/>
      <c r="Q988" s="295"/>
      <c r="R988" s="295"/>
      <c r="S988" s="295"/>
      <c r="T988" s="295"/>
      <c r="U988" s="295"/>
      <c r="V988" s="295"/>
      <c r="W988" s="295"/>
      <c r="X988" s="295"/>
      <c r="Y988" s="411">
        <f>Y987</f>
        <v>0</v>
      </c>
      <c r="Z988" s="411">
        <f t="shared" ref="Z988" si="2996">Z987</f>
        <v>0</v>
      </c>
      <c r="AA988" s="411">
        <f t="shared" ref="AA988" si="2997">AA987</f>
        <v>0</v>
      </c>
      <c r="AB988" s="411">
        <f t="shared" ref="AB988" si="2998">AB987</f>
        <v>0</v>
      </c>
      <c r="AC988" s="411">
        <f t="shared" ref="AC988" si="2999">AC987</f>
        <v>0</v>
      </c>
      <c r="AD988" s="411">
        <f t="shared" ref="AD988" si="3000">AD987</f>
        <v>0</v>
      </c>
      <c r="AE988" s="411">
        <f t="shared" ref="AE988" si="3001">AE987</f>
        <v>0</v>
      </c>
      <c r="AF988" s="411">
        <f t="shared" ref="AF988" si="3002">AF987</f>
        <v>0</v>
      </c>
      <c r="AG988" s="411">
        <f t="shared" ref="AG988" si="3003">AG987</f>
        <v>0</v>
      </c>
      <c r="AH988" s="411">
        <f t="shared" ref="AH988" si="3004">AH987</f>
        <v>0</v>
      </c>
      <c r="AI988" s="411">
        <f t="shared" ref="AI988" si="3005">AI987</f>
        <v>0</v>
      </c>
      <c r="AJ988" s="411">
        <f t="shared" ref="AJ988" si="3006">AJ987</f>
        <v>0</v>
      </c>
      <c r="AK988" s="411">
        <f t="shared" ref="AK988" si="3007">AK987</f>
        <v>0</v>
      </c>
      <c r="AL988" s="411">
        <f t="shared" ref="AL988" si="3008">AL987</f>
        <v>0</v>
      </c>
      <c r="AM988" s="311"/>
    </row>
    <row r="989" spans="1:39" ht="15" hidden="1" customHeight="1" outlineLevel="1">
      <c r="A989" s="532"/>
      <c r="B989" s="314"/>
      <c r="C989" s="312"/>
      <c r="D989" s="316"/>
      <c r="E989" s="316"/>
      <c r="F989" s="316"/>
      <c r="G989" s="316"/>
      <c r="H989" s="316"/>
      <c r="I989" s="316"/>
      <c r="J989" s="316"/>
      <c r="K989" s="316"/>
      <c r="L989" s="316"/>
      <c r="M989" s="316"/>
      <c r="N989" s="291"/>
      <c r="O989" s="316"/>
      <c r="P989" s="316"/>
      <c r="Q989" s="316"/>
      <c r="R989" s="316"/>
      <c r="S989" s="316"/>
      <c r="T989" s="316"/>
      <c r="U989" s="316"/>
      <c r="V989" s="316"/>
      <c r="W989" s="316"/>
      <c r="X989" s="316"/>
      <c r="Y989" s="416"/>
      <c r="Z989" s="417"/>
      <c r="AA989" s="416"/>
      <c r="AB989" s="416"/>
      <c r="AC989" s="416"/>
      <c r="AD989" s="416"/>
      <c r="AE989" s="416"/>
      <c r="AF989" s="416"/>
      <c r="AG989" s="416"/>
      <c r="AH989" s="416"/>
      <c r="AI989" s="416"/>
      <c r="AJ989" s="416"/>
      <c r="AK989" s="416"/>
      <c r="AL989" s="416"/>
      <c r="AM989" s="313"/>
    </row>
    <row r="990" spans="1:39" ht="15" hidden="1" customHeight="1" outlineLevel="1">
      <c r="A990" s="532"/>
      <c r="B990" s="288" t="s">
        <v>10</v>
      </c>
      <c r="C990" s="289"/>
      <c r="D990" s="289"/>
      <c r="E990" s="289"/>
      <c r="F990" s="289"/>
      <c r="G990" s="289"/>
      <c r="H990" s="289"/>
      <c r="I990" s="289"/>
      <c r="J990" s="289"/>
      <c r="K990" s="289"/>
      <c r="L990" s="289"/>
      <c r="M990" s="289"/>
      <c r="N990" s="290"/>
      <c r="O990" s="289"/>
      <c r="P990" s="289"/>
      <c r="Q990" s="289"/>
      <c r="R990" s="289"/>
      <c r="S990" s="289"/>
      <c r="T990" s="289"/>
      <c r="U990" s="289"/>
      <c r="V990" s="289"/>
      <c r="W990" s="289"/>
      <c r="X990" s="289"/>
      <c r="Y990" s="414"/>
      <c r="Z990" s="414"/>
      <c r="AA990" s="414"/>
      <c r="AB990" s="414"/>
      <c r="AC990" s="414"/>
      <c r="AD990" s="414"/>
      <c r="AE990" s="414"/>
      <c r="AF990" s="414"/>
      <c r="AG990" s="414"/>
      <c r="AH990" s="414"/>
      <c r="AI990" s="414"/>
      <c r="AJ990" s="414"/>
      <c r="AK990" s="414"/>
      <c r="AL990" s="414"/>
      <c r="AM990" s="292"/>
    </row>
    <row r="991" spans="1:39" ht="15" hidden="1" customHeight="1" outlineLevel="1">
      <c r="A991" s="532">
        <v>11</v>
      </c>
      <c r="B991" s="428" t="s">
        <v>104</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26"/>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09">Z991</f>
        <v>0</v>
      </c>
      <c r="AA992" s="411">
        <f t="shared" ref="AA992" si="3010">AA991</f>
        <v>0</v>
      </c>
      <c r="AB992" s="411">
        <f t="shared" ref="AB992" si="3011">AB991</f>
        <v>0</v>
      </c>
      <c r="AC992" s="411">
        <f t="shared" ref="AC992" si="3012">AC991</f>
        <v>0</v>
      </c>
      <c r="AD992" s="411">
        <f t="shared" ref="AD992" si="3013">AD991</f>
        <v>0</v>
      </c>
      <c r="AE992" s="411">
        <f t="shared" ref="AE992" si="3014">AE991</f>
        <v>0</v>
      </c>
      <c r="AF992" s="411">
        <f t="shared" ref="AF992" si="3015">AF991</f>
        <v>0</v>
      </c>
      <c r="AG992" s="411">
        <f t="shared" ref="AG992" si="3016">AG991</f>
        <v>0</v>
      </c>
      <c r="AH992" s="411">
        <f t="shared" ref="AH992" si="3017">AH991</f>
        <v>0</v>
      </c>
      <c r="AI992" s="411">
        <f t="shared" ref="AI992" si="3018">AI991</f>
        <v>0</v>
      </c>
      <c r="AJ992" s="411">
        <f t="shared" ref="AJ992" si="3019">AJ991</f>
        <v>0</v>
      </c>
      <c r="AK992" s="411">
        <f t="shared" ref="AK992" si="3020">AK991</f>
        <v>0</v>
      </c>
      <c r="AL992" s="411">
        <f t="shared" ref="AL992" si="3021">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21"/>
      <c r="AA993" s="421"/>
      <c r="AB993" s="421"/>
      <c r="AC993" s="421"/>
      <c r="AD993" s="421"/>
      <c r="AE993" s="421"/>
      <c r="AF993" s="421"/>
      <c r="AG993" s="421"/>
      <c r="AH993" s="421"/>
      <c r="AI993" s="421"/>
      <c r="AJ993" s="421"/>
      <c r="AK993" s="421"/>
      <c r="AL993" s="421"/>
      <c r="AM993" s="306"/>
    </row>
    <row r="994" spans="1:40" ht="28.5" hidden="1" customHeight="1" outlineLevel="1">
      <c r="A994" s="532">
        <v>12</v>
      </c>
      <c r="B994" s="428" t="s">
        <v>105</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22">Z994</f>
        <v>0</v>
      </c>
      <c r="AA995" s="411">
        <f t="shared" ref="AA995" si="3023">AA994</f>
        <v>0</v>
      </c>
      <c r="AB995" s="411">
        <f t="shared" ref="AB995" si="3024">AB994</f>
        <v>0</v>
      </c>
      <c r="AC995" s="411">
        <f t="shared" ref="AC995" si="3025">AC994</f>
        <v>0</v>
      </c>
      <c r="AD995" s="411">
        <f t="shared" ref="AD995" si="3026">AD994</f>
        <v>0</v>
      </c>
      <c r="AE995" s="411">
        <f t="shared" ref="AE995" si="3027">AE994</f>
        <v>0</v>
      </c>
      <c r="AF995" s="411">
        <f t="shared" ref="AF995" si="3028">AF994</f>
        <v>0</v>
      </c>
      <c r="AG995" s="411">
        <f t="shared" ref="AG995" si="3029">AG994</f>
        <v>0</v>
      </c>
      <c r="AH995" s="411">
        <f t="shared" ref="AH995" si="3030">AH994</f>
        <v>0</v>
      </c>
      <c r="AI995" s="411">
        <f t="shared" ref="AI995" si="3031">AI994</f>
        <v>0</v>
      </c>
      <c r="AJ995" s="411">
        <f t="shared" ref="AJ995" si="3032">AJ994</f>
        <v>0</v>
      </c>
      <c r="AK995" s="411">
        <f t="shared" ref="AK995" si="3033">AK994</f>
        <v>0</v>
      </c>
      <c r="AL995" s="411">
        <f t="shared" ref="AL995" si="3034">AL994</f>
        <v>0</v>
      </c>
      <c r="AM995" s="297"/>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22"/>
      <c r="Z996" s="422"/>
      <c r="AA996" s="412"/>
      <c r="AB996" s="412"/>
      <c r="AC996" s="412"/>
      <c r="AD996" s="412"/>
      <c r="AE996" s="412"/>
      <c r="AF996" s="412"/>
      <c r="AG996" s="412"/>
      <c r="AH996" s="412"/>
      <c r="AI996" s="412"/>
      <c r="AJ996" s="412"/>
      <c r="AK996" s="412"/>
      <c r="AL996" s="412"/>
      <c r="AM996" s="306"/>
    </row>
    <row r="997" spans="1:40" ht="15" hidden="1" customHeight="1" outlineLevel="1">
      <c r="A997" s="532">
        <v>13</v>
      </c>
      <c r="B997" s="428" t="s">
        <v>106</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0"/>
      <c r="Z997" s="415"/>
      <c r="AA997" s="415"/>
      <c r="AB997" s="415"/>
      <c r="AC997" s="415"/>
      <c r="AD997" s="415"/>
      <c r="AE997" s="415"/>
      <c r="AF997" s="415"/>
      <c r="AG997" s="415"/>
      <c r="AH997" s="415"/>
      <c r="AI997" s="415"/>
      <c r="AJ997" s="415"/>
      <c r="AK997" s="415"/>
      <c r="AL997" s="415"/>
      <c r="AM997" s="296">
        <f>SUM(Y997:AL997)</f>
        <v>0</v>
      </c>
    </row>
    <row r="998" spans="1:40" ht="15" hidden="1" customHeight="1" outlineLevel="1">
      <c r="A998" s="532"/>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3035">Z997</f>
        <v>0</v>
      </c>
      <c r="AA998" s="411">
        <f t="shared" ref="AA998" si="3036">AA997</f>
        <v>0</v>
      </c>
      <c r="AB998" s="411">
        <f t="shared" ref="AB998" si="3037">AB997</f>
        <v>0</v>
      </c>
      <c r="AC998" s="411">
        <f t="shared" ref="AC998" si="3038">AC997</f>
        <v>0</v>
      </c>
      <c r="AD998" s="411">
        <f t="shared" ref="AD998" si="3039">AD997</f>
        <v>0</v>
      </c>
      <c r="AE998" s="411">
        <f t="shared" ref="AE998" si="3040">AE997</f>
        <v>0</v>
      </c>
      <c r="AF998" s="411">
        <f t="shared" ref="AF998" si="3041">AF997</f>
        <v>0</v>
      </c>
      <c r="AG998" s="411">
        <f t="shared" ref="AG998" si="3042">AG997</f>
        <v>0</v>
      </c>
      <c r="AH998" s="411">
        <f t="shared" ref="AH998" si="3043">AH997</f>
        <v>0</v>
      </c>
      <c r="AI998" s="411">
        <f t="shared" ref="AI998" si="3044">AI997</f>
        <v>0</v>
      </c>
      <c r="AJ998" s="411">
        <f t="shared" ref="AJ998" si="3045">AJ997</f>
        <v>0</v>
      </c>
      <c r="AK998" s="411">
        <f t="shared" ref="AK998" si="3046">AK997</f>
        <v>0</v>
      </c>
      <c r="AL998" s="411">
        <f t="shared" ref="AL998" si="3047">AL997</f>
        <v>0</v>
      </c>
      <c r="AM998" s="306"/>
    </row>
    <row r="999" spans="1:40" ht="15" hidden="1" customHeight="1" outlineLevel="1">
      <c r="A999" s="532"/>
      <c r="B999" s="315"/>
      <c r="C999" s="305"/>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12"/>
      <c r="AA999" s="412"/>
      <c r="AB999" s="412"/>
      <c r="AC999" s="412"/>
      <c r="AD999" s="412"/>
      <c r="AE999" s="412"/>
      <c r="AF999" s="412"/>
      <c r="AG999" s="412"/>
      <c r="AH999" s="412"/>
      <c r="AI999" s="412"/>
      <c r="AJ999" s="412"/>
      <c r="AK999" s="412"/>
      <c r="AL999" s="412"/>
      <c r="AM999" s="306"/>
    </row>
    <row r="1000" spans="1:40" ht="15" hidden="1" customHeight="1" outlineLevel="1">
      <c r="A1000" s="532"/>
      <c r="B1000" s="288" t="s">
        <v>107</v>
      </c>
      <c r="C1000" s="289"/>
      <c r="D1000" s="290"/>
      <c r="E1000" s="290"/>
      <c r="F1000" s="290"/>
      <c r="G1000" s="290"/>
      <c r="H1000" s="290"/>
      <c r="I1000" s="290"/>
      <c r="J1000" s="290"/>
      <c r="K1000" s="290"/>
      <c r="L1000" s="290"/>
      <c r="M1000" s="290"/>
      <c r="N1000" s="290"/>
      <c r="O1000" s="290"/>
      <c r="P1000" s="289"/>
      <c r="Q1000" s="289"/>
      <c r="R1000" s="289"/>
      <c r="S1000" s="289"/>
      <c r="T1000" s="289"/>
      <c r="U1000" s="289"/>
      <c r="V1000" s="289"/>
      <c r="W1000" s="289"/>
      <c r="X1000" s="289"/>
      <c r="Y1000" s="414"/>
      <c r="Z1000" s="414"/>
      <c r="AA1000" s="414"/>
      <c r="AB1000" s="414"/>
      <c r="AC1000" s="414"/>
      <c r="AD1000" s="414"/>
      <c r="AE1000" s="414"/>
      <c r="AF1000" s="414"/>
      <c r="AG1000" s="414"/>
      <c r="AH1000" s="414"/>
      <c r="AI1000" s="414"/>
      <c r="AJ1000" s="414"/>
      <c r="AK1000" s="414"/>
      <c r="AL1000" s="414"/>
      <c r="AM1000" s="292"/>
    </row>
    <row r="1001" spans="1:40" ht="15" hidden="1" customHeight="1" outlineLevel="1">
      <c r="A1001" s="532">
        <v>14</v>
      </c>
      <c r="B1001" s="315" t="s">
        <v>108</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10"/>
      <c r="Z1001" s="410"/>
      <c r="AA1001" s="410"/>
      <c r="AB1001" s="410"/>
      <c r="AC1001" s="410"/>
      <c r="AD1001" s="410"/>
      <c r="AE1001" s="410"/>
      <c r="AF1001" s="410"/>
      <c r="AG1001" s="410"/>
      <c r="AH1001" s="410"/>
      <c r="AI1001" s="410"/>
      <c r="AJ1001" s="410"/>
      <c r="AK1001" s="410"/>
      <c r="AL1001" s="410"/>
      <c r="AM1001" s="296">
        <f>SUM(Y1001:AL1001)</f>
        <v>0</v>
      </c>
    </row>
    <row r="1002" spans="1:40" ht="15" hidden="1" customHeight="1" outlineLevel="1">
      <c r="A1002" s="532"/>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1">
        <f>Y1001</f>
        <v>0</v>
      </c>
      <c r="Z1002" s="411">
        <f t="shared" ref="Z1002" si="3048">Z1001</f>
        <v>0</v>
      </c>
      <c r="AA1002" s="411">
        <f t="shared" ref="AA1002" si="3049">AA1001</f>
        <v>0</v>
      </c>
      <c r="AB1002" s="411">
        <f t="shared" ref="AB1002" si="3050">AB1001</f>
        <v>0</v>
      </c>
      <c r="AC1002" s="411">
        <f t="shared" ref="AC1002" si="3051">AC1001</f>
        <v>0</v>
      </c>
      <c r="AD1002" s="411">
        <f t="shared" ref="AD1002" si="3052">AD1001</f>
        <v>0</v>
      </c>
      <c r="AE1002" s="411">
        <f t="shared" ref="AE1002" si="3053">AE1001</f>
        <v>0</v>
      </c>
      <c r="AF1002" s="411">
        <f t="shared" ref="AF1002" si="3054">AF1001</f>
        <v>0</v>
      </c>
      <c r="AG1002" s="411">
        <f t="shared" ref="AG1002" si="3055">AG1001</f>
        <v>0</v>
      </c>
      <c r="AH1002" s="411">
        <f t="shared" ref="AH1002" si="3056">AH1001</f>
        <v>0</v>
      </c>
      <c r="AI1002" s="411">
        <f t="shared" ref="AI1002" si="3057">AI1001</f>
        <v>0</v>
      </c>
      <c r="AJ1002" s="411">
        <f t="shared" ref="AJ1002" si="3058">AJ1001</f>
        <v>0</v>
      </c>
      <c r="AK1002" s="411">
        <f t="shared" ref="AK1002" si="3059">AK1001</f>
        <v>0</v>
      </c>
      <c r="AL1002" s="411">
        <f t="shared" ref="AL1002" si="3060">AL1001</f>
        <v>0</v>
      </c>
      <c r="AM1002" s="297"/>
    </row>
    <row r="1003" spans="1:40" ht="15" hidden="1" customHeight="1" outlineLevel="1">
      <c r="A1003" s="532"/>
      <c r="B1003" s="315"/>
      <c r="C1003" s="305"/>
      <c r="D1003" s="291"/>
      <c r="E1003" s="291"/>
      <c r="F1003" s="291"/>
      <c r="G1003" s="291"/>
      <c r="H1003" s="291"/>
      <c r="I1003" s="291"/>
      <c r="J1003" s="291"/>
      <c r="K1003" s="291"/>
      <c r="L1003" s="291"/>
      <c r="M1003" s="291"/>
      <c r="N1003" s="468"/>
      <c r="O1003" s="291"/>
      <c r="P1003" s="291"/>
      <c r="Q1003" s="291"/>
      <c r="R1003" s="291"/>
      <c r="S1003" s="291"/>
      <c r="T1003" s="291"/>
      <c r="U1003" s="291"/>
      <c r="V1003" s="291"/>
      <c r="W1003" s="291"/>
      <c r="X1003" s="291"/>
      <c r="Y1003" s="412"/>
      <c r="Z1003" s="412"/>
      <c r="AA1003" s="412"/>
      <c r="AB1003" s="412"/>
      <c r="AC1003" s="412"/>
      <c r="AD1003" s="412"/>
      <c r="AE1003" s="412"/>
      <c r="AF1003" s="412"/>
      <c r="AG1003" s="412"/>
      <c r="AH1003" s="412"/>
      <c r="AI1003" s="412"/>
      <c r="AJ1003" s="412"/>
      <c r="AK1003" s="412"/>
      <c r="AL1003" s="412"/>
      <c r="AM1003" s="301"/>
      <c r="AN1003" s="630"/>
    </row>
    <row r="1004" spans="1:40" s="309" customFormat="1" ht="15.75" hidden="1" outlineLevel="1">
      <c r="A1004" s="532"/>
      <c r="B1004" s="288" t="s">
        <v>490</v>
      </c>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517"/>
      <c r="AN1004" s="631"/>
    </row>
    <row r="1005" spans="1:40" hidden="1" outlineLevel="1">
      <c r="A1005" s="532">
        <v>15</v>
      </c>
      <c r="B1005" s="294" t="s">
        <v>495</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632">
        <f>SUM(Y1005:AL1005)</f>
        <v>0</v>
      </c>
      <c r="AN1005" s="630"/>
    </row>
    <row r="1006" spans="1:40" hidden="1" outlineLevel="1">
      <c r="A1006" s="532"/>
      <c r="B1006" s="294" t="s">
        <v>342</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Z1005</f>
        <v>0</v>
      </c>
      <c r="AA1006" s="411">
        <f t="shared" ref="AA1006:AL1006" si="3061">AA1005</f>
        <v>0</v>
      </c>
      <c r="AB1006" s="411">
        <f t="shared" si="3061"/>
        <v>0</v>
      </c>
      <c r="AC1006" s="411">
        <f t="shared" si="3061"/>
        <v>0</v>
      </c>
      <c r="AD1006" s="411">
        <f>AD1005</f>
        <v>0</v>
      </c>
      <c r="AE1006" s="411">
        <f t="shared" si="3061"/>
        <v>0</v>
      </c>
      <c r="AF1006" s="411">
        <f t="shared" si="3061"/>
        <v>0</v>
      </c>
      <c r="AG1006" s="411">
        <f t="shared" si="3061"/>
        <v>0</v>
      </c>
      <c r="AH1006" s="411">
        <f t="shared" si="3061"/>
        <v>0</v>
      </c>
      <c r="AI1006" s="411">
        <f t="shared" si="3061"/>
        <v>0</v>
      </c>
      <c r="AJ1006" s="411">
        <f t="shared" si="3061"/>
        <v>0</v>
      </c>
      <c r="AK1006" s="411">
        <f t="shared" si="3061"/>
        <v>0</v>
      </c>
      <c r="AL1006" s="411">
        <f t="shared" si="3061"/>
        <v>0</v>
      </c>
      <c r="AM1006" s="297"/>
    </row>
    <row r="1007" spans="1:40" hidden="1" outlineLevel="1">
      <c r="A1007" s="532"/>
      <c r="B1007" s="315"/>
      <c r="C1007" s="305"/>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2"/>
      <c r="AF1007" s="412"/>
      <c r="AG1007" s="412"/>
      <c r="AH1007" s="412"/>
      <c r="AI1007" s="412"/>
      <c r="AJ1007" s="412"/>
      <c r="AK1007" s="412"/>
      <c r="AL1007" s="412"/>
      <c r="AM1007" s="306"/>
    </row>
    <row r="1008" spans="1:40" s="283" customFormat="1" hidden="1" outlineLevel="1">
      <c r="A1008" s="532">
        <v>16</v>
      </c>
      <c r="B1008" s="324" t="s">
        <v>491</v>
      </c>
      <c r="C1008" s="291" t="s">
        <v>25</v>
      </c>
      <c r="D1008" s="295"/>
      <c r="E1008" s="295"/>
      <c r="F1008" s="295"/>
      <c r="G1008" s="295"/>
      <c r="H1008" s="295"/>
      <c r="I1008" s="295"/>
      <c r="J1008" s="295"/>
      <c r="K1008" s="295"/>
      <c r="L1008" s="295"/>
      <c r="M1008" s="295"/>
      <c r="N1008" s="295">
        <v>0</v>
      </c>
      <c r="O1008" s="295"/>
      <c r="P1008" s="295"/>
      <c r="Q1008" s="295"/>
      <c r="R1008" s="295"/>
      <c r="S1008" s="295"/>
      <c r="T1008" s="295"/>
      <c r="U1008" s="295"/>
      <c r="V1008" s="295"/>
      <c r="W1008" s="295"/>
      <c r="X1008" s="295"/>
      <c r="Y1008" s="410"/>
      <c r="Z1008" s="410"/>
      <c r="AA1008" s="410"/>
      <c r="AB1008" s="410"/>
      <c r="AC1008" s="410"/>
      <c r="AD1008" s="410"/>
      <c r="AE1008" s="410"/>
      <c r="AF1008" s="410"/>
      <c r="AG1008" s="410"/>
      <c r="AH1008" s="410"/>
      <c r="AI1008" s="410"/>
      <c r="AJ1008" s="410"/>
      <c r="AK1008" s="410"/>
      <c r="AL1008" s="410"/>
      <c r="AM1008" s="296">
        <f>SUM(Y1008:AL1008)</f>
        <v>0</v>
      </c>
    </row>
    <row r="1009" spans="1:39" s="283" customFormat="1" hidden="1" outlineLevel="1">
      <c r="A1009" s="532"/>
      <c r="B1009" s="294" t="s">
        <v>342</v>
      </c>
      <c r="C1009" s="291" t="s">
        <v>163</v>
      </c>
      <c r="D1009" s="295"/>
      <c r="E1009" s="295"/>
      <c r="F1009" s="295"/>
      <c r="G1009" s="295"/>
      <c r="H1009" s="295"/>
      <c r="I1009" s="295"/>
      <c r="J1009" s="295"/>
      <c r="K1009" s="295"/>
      <c r="L1009" s="295"/>
      <c r="M1009" s="295"/>
      <c r="N1009" s="295">
        <f>N1008</f>
        <v>0</v>
      </c>
      <c r="O1009" s="295"/>
      <c r="P1009" s="295"/>
      <c r="Q1009" s="295"/>
      <c r="R1009" s="295"/>
      <c r="S1009" s="295"/>
      <c r="T1009" s="295"/>
      <c r="U1009" s="295"/>
      <c r="V1009" s="295"/>
      <c r="W1009" s="295"/>
      <c r="X1009" s="295"/>
      <c r="Y1009" s="411">
        <f>Y1008</f>
        <v>0</v>
      </c>
      <c r="Z1009" s="411">
        <f t="shared" ref="Z1009:AK1009" si="3062">Z1008</f>
        <v>0</v>
      </c>
      <c r="AA1009" s="411">
        <f t="shared" si="3062"/>
        <v>0</v>
      </c>
      <c r="AB1009" s="411">
        <f t="shared" si="3062"/>
        <v>0</v>
      </c>
      <c r="AC1009" s="411">
        <f t="shared" si="3062"/>
        <v>0</v>
      </c>
      <c r="AD1009" s="411">
        <f t="shared" si="3062"/>
        <v>0</v>
      </c>
      <c r="AE1009" s="411">
        <f t="shared" si="3062"/>
        <v>0</v>
      </c>
      <c r="AF1009" s="411">
        <f t="shared" si="3062"/>
        <v>0</v>
      </c>
      <c r="AG1009" s="411">
        <f t="shared" si="3062"/>
        <v>0</v>
      </c>
      <c r="AH1009" s="411">
        <f t="shared" si="3062"/>
        <v>0</v>
      </c>
      <c r="AI1009" s="411">
        <f t="shared" si="3062"/>
        <v>0</v>
      </c>
      <c r="AJ1009" s="411">
        <f t="shared" si="3062"/>
        <v>0</v>
      </c>
      <c r="AK1009" s="411">
        <f t="shared" si="3062"/>
        <v>0</v>
      </c>
      <c r="AL1009" s="411">
        <f>AL1008</f>
        <v>0</v>
      </c>
      <c r="AM1009" s="297"/>
    </row>
    <row r="1010" spans="1:39" s="283" customFormat="1" hidden="1" outlineLevel="1">
      <c r="A1010" s="532"/>
      <c r="B1010" s="324"/>
      <c r="C1010" s="291"/>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2"/>
      <c r="Z1010" s="412"/>
      <c r="AA1010" s="412"/>
      <c r="AB1010" s="412"/>
      <c r="AC1010" s="412"/>
      <c r="AD1010" s="412"/>
      <c r="AE1010" s="416"/>
      <c r="AF1010" s="416"/>
      <c r="AG1010" s="416"/>
      <c r="AH1010" s="416"/>
      <c r="AI1010" s="416"/>
      <c r="AJ1010" s="416"/>
      <c r="AK1010" s="416"/>
      <c r="AL1010" s="416"/>
      <c r="AM1010" s="313"/>
    </row>
    <row r="1011" spans="1:39" ht="15.75" hidden="1" outlineLevel="1">
      <c r="A1011" s="532"/>
      <c r="B1011" s="519" t="s">
        <v>496</v>
      </c>
      <c r="C1011" s="320"/>
      <c r="D1011" s="290"/>
      <c r="E1011" s="289"/>
      <c r="F1011" s="289"/>
      <c r="G1011" s="289"/>
      <c r="H1011" s="289"/>
      <c r="I1011" s="289"/>
      <c r="J1011" s="289"/>
      <c r="K1011" s="289"/>
      <c r="L1011" s="289"/>
      <c r="M1011" s="289"/>
      <c r="N1011" s="290"/>
      <c r="O1011" s="289"/>
      <c r="P1011" s="289"/>
      <c r="Q1011" s="289"/>
      <c r="R1011" s="289"/>
      <c r="S1011" s="289"/>
      <c r="T1011" s="289"/>
      <c r="U1011" s="289"/>
      <c r="V1011" s="289"/>
      <c r="W1011" s="289"/>
      <c r="X1011" s="289"/>
      <c r="Y1011" s="414"/>
      <c r="Z1011" s="414"/>
      <c r="AA1011" s="414"/>
      <c r="AB1011" s="414"/>
      <c r="AC1011" s="414"/>
      <c r="AD1011" s="414"/>
      <c r="AE1011" s="414"/>
      <c r="AF1011" s="414"/>
      <c r="AG1011" s="414"/>
      <c r="AH1011" s="414"/>
      <c r="AI1011" s="414"/>
      <c r="AJ1011" s="414"/>
      <c r="AK1011" s="414"/>
      <c r="AL1011" s="414"/>
      <c r="AM1011" s="292"/>
    </row>
    <row r="1012" spans="1:39" hidden="1" outlineLevel="1">
      <c r="A1012" s="532">
        <v>17</v>
      </c>
      <c r="B1012" s="428" t="s">
        <v>112</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63">Z1012</f>
        <v>0</v>
      </c>
      <c r="AA1013" s="411">
        <f t="shared" si="3063"/>
        <v>0</v>
      </c>
      <c r="AB1013" s="411">
        <f t="shared" si="3063"/>
        <v>0</v>
      </c>
      <c r="AC1013" s="411">
        <f t="shared" si="3063"/>
        <v>0</v>
      </c>
      <c r="AD1013" s="411">
        <f t="shared" si="3063"/>
        <v>0</v>
      </c>
      <c r="AE1013" s="411">
        <f t="shared" si="3063"/>
        <v>0</v>
      </c>
      <c r="AF1013" s="411">
        <f t="shared" si="3063"/>
        <v>0</v>
      </c>
      <c r="AG1013" s="411">
        <f t="shared" si="3063"/>
        <v>0</v>
      </c>
      <c r="AH1013" s="411">
        <f t="shared" si="3063"/>
        <v>0</v>
      </c>
      <c r="AI1013" s="411">
        <f t="shared" si="3063"/>
        <v>0</v>
      </c>
      <c r="AJ1013" s="411">
        <f t="shared" si="3063"/>
        <v>0</v>
      </c>
      <c r="AK1013" s="411">
        <f t="shared" si="3063"/>
        <v>0</v>
      </c>
      <c r="AL1013" s="411">
        <f t="shared" si="3063"/>
        <v>0</v>
      </c>
      <c r="AM1013" s="306"/>
    </row>
    <row r="1014" spans="1:39" hidden="1" outlineLevel="1">
      <c r="A1014" s="532"/>
      <c r="B1014" s="294"/>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2"/>
      <c r="Z1014" s="425"/>
      <c r="AA1014" s="425"/>
      <c r="AB1014" s="425"/>
      <c r="AC1014" s="425"/>
      <c r="AD1014" s="425"/>
      <c r="AE1014" s="425"/>
      <c r="AF1014" s="425"/>
      <c r="AG1014" s="425"/>
      <c r="AH1014" s="425"/>
      <c r="AI1014" s="425"/>
      <c r="AJ1014" s="425"/>
      <c r="AK1014" s="425"/>
      <c r="AL1014" s="425"/>
      <c r="AM1014" s="306"/>
    </row>
    <row r="1015" spans="1:39" hidden="1" outlineLevel="1">
      <c r="A1015" s="532">
        <v>18</v>
      </c>
      <c r="B1015" s="428" t="s">
        <v>109</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64">Z1015</f>
        <v>0</v>
      </c>
      <c r="AA1016" s="411">
        <f t="shared" si="3064"/>
        <v>0</v>
      </c>
      <c r="AB1016" s="411">
        <f t="shared" si="3064"/>
        <v>0</v>
      </c>
      <c r="AC1016" s="411">
        <f t="shared" si="3064"/>
        <v>0</v>
      </c>
      <c r="AD1016" s="411">
        <f t="shared" si="3064"/>
        <v>0</v>
      </c>
      <c r="AE1016" s="411">
        <f t="shared" si="3064"/>
        <v>0</v>
      </c>
      <c r="AF1016" s="411">
        <f t="shared" si="3064"/>
        <v>0</v>
      </c>
      <c r="AG1016" s="411">
        <f t="shared" si="3064"/>
        <v>0</v>
      </c>
      <c r="AH1016" s="411">
        <f t="shared" si="3064"/>
        <v>0</v>
      </c>
      <c r="AI1016" s="411">
        <f t="shared" si="3064"/>
        <v>0</v>
      </c>
      <c r="AJ1016" s="411">
        <f t="shared" si="3064"/>
        <v>0</v>
      </c>
      <c r="AK1016" s="411">
        <f t="shared" si="3064"/>
        <v>0</v>
      </c>
      <c r="AL1016" s="411">
        <f t="shared" si="3064"/>
        <v>0</v>
      </c>
      <c r="AM1016" s="306"/>
    </row>
    <row r="1017" spans="1:39"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3"/>
      <c r="Z1017" s="424"/>
      <c r="AA1017" s="424"/>
      <c r="AB1017" s="424"/>
      <c r="AC1017" s="424"/>
      <c r="AD1017" s="424"/>
      <c r="AE1017" s="424"/>
      <c r="AF1017" s="424"/>
      <c r="AG1017" s="424"/>
      <c r="AH1017" s="424"/>
      <c r="AI1017" s="424"/>
      <c r="AJ1017" s="424"/>
      <c r="AK1017" s="424"/>
      <c r="AL1017" s="424"/>
      <c r="AM1017" s="297"/>
    </row>
    <row r="1018" spans="1:39" hidden="1" outlineLevel="1">
      <c r="A1018" s="532">
        <v>19</v>
      </c>
      <c r="B1018" s="428" t="s">
        <v>111</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2"/>
      <c r="B1019" s="294" t="s">
        <v>342</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AL1019" si="3065">Z1018</f>
        <v>0</v>
      </c>
      <c r="AA1019" s="411">
        <f t="shared" si="3065"/>
        <v>0</v>
      </c>
      <c r="AB1019" s="411">
        <f t="shared" si="3065"/>
        <v>0</v>
      </c>
      <c r="AC1019" s="411">
        <f t="shared" si="3065"/>
        <v>0</v>
      </c>
      <c r="AD1019" s="411">
        <f t="shared" si="3065"/>
        <v>0</v>
      </c>
      <c r="AE1019" s="411">
        <f t="shared" si="3065"/>
        <v>0</v>
      </c>
      <c r="AF1019" s="411">
        <f t="shared" si="3065"/>
        <v>0</v>
      </c>
      <c r="AG1019" s="411">
        <f t="shared" si="3065"/>
        <v>0</v>
      </c>
      <c r="AH1019" s="411">
        <f t="shared" si="3065"/>
        <v>0</v>
      </c>
      <c r="AI1019" s="411">
        <f t="shared" si="3065"/>
        <v>0</v>
      </c>
      <c r="AJ1019" s="411">
        <f t="shared" si="3065"/>
        <v>0</v>
      </c>
      <c r="AK1019" s="411">
        <f t="shared" si="3065"/>
        <v>0</v>
      </c>
      <c r="AL1019" s="411">
        <f t="shared" si="3065"/>
        <v>0</v>
      </c>
      <c r="AM1019" s="297"/>
    </row>
    <row r="1020" spans="1:39" hidden="1" outlineLevel="1">
      <c r="A1020" s="532"/>
      <c r="B1020" s="322"/>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idden="1" outlineLevel="1">
      <c r="A1021" s="532">
        <v>20</v>
      </c>
      <c r="B1021" s="428" t="s">
        <v>110</v>
      </c>
      <c r="C1021" s="291" t="s">
        <v>25</v>
      </c>
      <c r="D1021" s="295"/>
      <c r="E1021" s="295"/>
      <c r="F1021" s="295"/>
      <c r="G1021" s="295"/>
      <c r="H1021" s="295"/>
      <c r="I1021" s="295"/>
      <c r="J1021" s="295"/>
      <c r="K1021" s="295"/>
      <c r="L1021" s="295"/>
      <c r="M1021" s="295"/>
      <c r="N1021" s="295">
        <v>12</v>
      </c>
      <c r="O1021" s="295"/>
      <c r="P1021" s="295"/>
      <c r="Q1021" s="295"/>
      <c r="R1021" s="295"/>
      <c r="S1021" s="295"/>
      <c r="T1021" s="295"/>
      <c r="U1021" s="295"/>
      <c r="V1021" s="295"/>
      <c r="W1021" s="295"/>
      <c r="X1021" s="295"/>
      <c r="Y1021" s="426"/>
      <c r="Z1021" s="410"/>
      <c r="AA1021" s="410"/>
      <c r="AB1021" s="410"/>
      <c r="AC1021" s="410"/>
      <c r="AD1021" s="410"/>
      <c r="AE1021" s="410"/>
      <c r="AF1021" s="415"/>
      <c r="AG1021" s="415"/>
      <c r="AH1021" s="415"/>
      <c r="AI1021" s="415"/>
      <c r="AJ1021" s="415"/>
      <c r="AK1021" s="415"/>
      <c r="AL1021" s="415"/>
      <c r="AM1021" s="296">
        <f>SUM(Y1021:AL1021)</f>
        <v>0</v>
      </c>
    </row>
    <row r="1022" spans="1:39" hidden="1" outlineLevel="1">
      <c r="A1022" s="532"/>
      <c r="B1022" s="294" t="s">
        <v>342</v>
      </c>
      <c r="C1022" s="291" t="s">
        <v>163</v>
      </c>
      <c r="D1022" s="295"/>
      <c r="E1022" s="295"/>
      <c r="F1022" s="295"/>
      <c r="G1022" s="295"/>
      <c r="H1022" s="295"/>
      <c r="I1022" s="295"/>
      <c r="J1022" s="295"/>
      <c r="K1022" s="295"/>
      <c r="L1022" s="295"/>
      <c r="M1022" s="295"/>
      <c r="N1022" s="295">
        <f>N1021</f>
        <v>12</v>
      </c>
      <c r="O1022" s="295"/>
      <c r="P1022" s="295"/>
      <c r="Q1022" s="295"/>
      <c r="R1022" s="295"/>
      <c r="S1022" s="295"/>
      <c r="T1022" s="295"/>
      <c r="U1022" s="295"/>
      <c r="V1022" s="295"/>
      <c r="W1022" s="295"/>
      <c r="X1022" s="295"/>
      <c r="Y1022" s="411">
        <f t="shared" ref="Y1022:AL1022" si="3066">Y1021</f>
        <v>0</v>
      </c>
      <c r="Z1022" s="411">
        <f t="shared" si="3066"/>
        <v>0</v>
      </c>
      <c r="AA1022" s="411">
        <f t="shared" si="3066"/>
        <v>0</v>
      </c>
      <c r="AB1022" s="411">
        <f t="shared" si="3066"/>
        <v>0</v>
      </c>
      <c r="AC1022" s="411">
        <f t="shared" si="3066"/>
        <v>0</v>
      </c>
      <c r="AD1022" s="411">
        <f t="shared" si="3066"/>
        <v>0</v>
      </c>
      <c r="AE1022" s="411">
        <f t="shared" si="3066"/>
        <v>0</v>
      </c>
      <c r="AF1022" s="411">
        <f t="shared" si="3066"/>
        <v>0</v>
      </c>
      <c r="AG1022" s="411">
        <f t="shared" si="3066"/>
        <v>0</v>
      </c>
      <c r="AH1022" s="411">
        <f t="shared" si="3066"/>
        <v>0</v>
      </c>
      <c r="AI1022" s="411">
        <f t="shared" si="3066"/>
        <v>0</v>
      </c>
      <c r="AJ1022" s="411">
        <f t="shared" si="3066"/>
        <v>0</v>
      </c>
      <c r="AK1022" s="411">
        <f t="shared" si="3066"/>
        <v>0</v>
      </c>
      <c r="AL1022" s="411">
        <f t="shared" si="3066"/>
        <v>0</v>
      </c>
      <c r="AM1022" s="306"/>
    </row>
    <row r="1023" spans="1:39" ht="15.75" hidden="1" outlineLevel="1">
      <c r="A1023" s="532"/>
      <c r="B1023" s="323"/>
      <c r="C1023" s="300"/>
      <c r="D1023" s="291"/>
      <c r="E1023" s="291"/>
      <c r="F1023" s="291"/>
      <c r="G1023" s="291"/>
      <c r="H1023" s="291"/>
      <c r="I1023" s="291"/>
      <c r="J1023" s="291"/>
      <c r="K1023" s="291"/>
      <c r="L1023" s="291"/>
      <c r="M1023" s="291"/>
      <c r="N1023" s="300"/>
      <c r="O1023" s="291"/>
      <c r="P1023" s="291"/>
      <c r="Q1023" s="291"/>
      <c r="R1023" s="291"/>
      <c r="S1023" s="291"/>
      <c r="T1023" s="291"/>
      <c r="U1023" s="291"/>
      <c r="V1023" s="291"/>
      <c r="W1023" s="291"/>
      <c r="X1023" s="291"/>
      <c r="Y1023" s="412"/>
      <c r="Z1023" s="412"/>
      <c r="AA1023" s="412"/>
      <c r="AB1023" s="412"/>
      <c r="AC1023" s="412"/>
      <c r="AD1023" s="412"/>
      <c r="AE1023" s="412"/>
      <c r="AF1023" s="412"/>
      <c r="AG1023" s="412"/>
      <c r="AH1023" s="412"/>
      <c r="AI1023" s="412"/>
      <c r="AJ1023" s="412"/>
      <c r="AK1023" s="412"/>
      <c r="AL1023" s="412"/>
      <c r="AM1023" s="306"/>
    </row>
    <row r="1024" spans="1:39" ht="15.75" hidden="1" outlineLevel="1">
      <c r="A1024" s="532"/>
      <c r="B1024" s="518" t="s">
        <v>503</v>
      </c>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t="15.75" hidden="1" outlineLevel="1">
      <c r="A1025" s="532"/>
      <c r="B1025" s="504" t="s">
        <v>499</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21</v>
      </c>
      <c r="B1026" s="428" t="s">
        <v>113</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67">Z1026</f>
        <v>0</v>
      </c>
      <c r="AA1027" s="411">
        <f t="shared" ref="AA1027" si="3068">AA1026</f>
        <v>0</v>
      </c>
      <c r="AB1027" s="411">
        <f t="shared" ref="AB1027" si="3069">AB1026</f>
        <v>0</v>
      </c>
      <c r="AC1027" s="411">
        <f t="shared" ref="AC1027" si="3070">AC1026</f>
        <v>0</v>
      </c>
      <c r="AD1027" s="411">
        <f t="shared" ref="AD1027" si="3071">AD1026</f>
        <v>0</v>
      </c>
      <c r="AE1027" s="411">
        <f t="shared" ref="AE1027" si="3072">AE1026</f>
        <v>0</v>
      </c>
      <c r="AF1027" s="411">
        <f t="shared" ref="AF1027" si="3073">AF1026</f>
        <v>0</v>
      </c>
      <c r="AG1027" s="411">
        <f t="shared" ref="AG1027" si="3074">AG1026</f>
        <v>0</v>
      </c>
      <c r="AH1027" s="411">
        <f t="shared" ref="AH1027" si="3075">AH1026</f>
        <v>0</v>
      </c>
      <c r="AI1027" s="411">
        <f t="shared" ref="AI1027" si="3076">AI1026</f>
        <v>0</v>
      </c>
      <c r="AJ1027" s="411">
        <f t="shared" ref="AJ1027" si="3077">AJ1026</f>
        <v>0</v>
      </c>
      <c r="AK1027" s="411">
        <f t="shared" ref="AK1027" si="3078">AK1026</f>
        <v>0</v>
      </c>
      <c r="AL1027" s="411">
        <f t="shared" ref="AL1027" si="3079">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22</v>
      </c>
      <c r="B1029" s="428" t="s">
        <v>114</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0">Z1029</f>
        <v>0</v>
      </c>
      <c r="AA1030" s="411">
        <f t="shared" ref="AA1030" si="3081">AA1029</f>
        <v>0</v>
      </c>
      <c r="AB1030" s="411">
        <f t="shared" ref="AB1030" si="3082">AB1029</f>
        <v>0</v>
      </c>
      <c r="AC1030" s="411">
        <f t="shared" ref="AC1030" si="3083">AC1029</f>
        <v>0</v>
      </c>
      <c r="AD1030" s="411">
        <f t="shared" ref="AD1030" si="3084">AD1029</f>
        <v>0</v>
      </c>
      <c r="AE1030" s="411">
        <f t="shared" ref="AE1030" si="3085">AE1029</f>
        <v>0</v>
      </c>
      <c r="AF1030" s="411">
        <f t="shared" ref="AF1030" si="3086">AF1029</f>
        <v>0</v>
      </c>
      <c r="AG1030" s="411">
        <f t="shared" ref="AG1030" si="3087">AG1029</f>
        <v>0</v>
      </c>
      <c r="AH1030" s="411">
        <f t="shared" ref="AH1030" si="3088">AH1029</f>
        <v>0</v>
      </c>
      <c r="AI1030" s="411">
        <f t="shared" ref="AI1030" si="3089">AI1029</f>
        <v>0</v>
      </c>
      <c r="AJ1030" s="411">
        <f t="shared" ref="AJ1030" si="3090">AJ1029</f>
        <v>0</v>
      </c>
      <c r="AK1030" s="411">
        <f t="shared" ref="AK1030" si="3091">AK1029</f>
        <v>0</v>
      </c>
      <c r="AL1030" s="411">
        <f t="shared" ref="AL1030" si="3092">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23</v>
      </c>
      <c r="B1032" s="428" t="s">
        <v>115</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93">Z1032</f>
        <v>0</v>
      </c>
      <c r="AA1033" s="411">
        <f t="shared" ref="AA1033" si="3094">AA1032</f>
        <v>0</v>
      </c>
      <c r="AB1033" s="411">
        <f t="shared" ref="AB1033" si="3095">AB1032</f>
        <v>0</v>
      </c>
      <c r="AC1033" s="411">
        <f t="shared" ref="AC1033" si="3096">AC1032</f>
        <v>0</v>
      </c>
      <c r="AD1033" s="411">
        <f t="shared" ref="AD1033" si="3097">AD1032</f>
        <v>0</v>
      </c>
      <c r="AE1033" s="411">
        <f t="shared" ref="AE1033" si="3098">AE1032</f>
        <v>0</v>
      </c>
      <c r="AF1033" s="411">
        <f t="shared" ref="AF1033" si="3099">AF1032</f>
        <v>0</v>
      </c>
      <c r="AG1033" s="411">
        <f t="shared" ref="AG1033" si="3100">AG1032</f>
        <v>0</v>
      </c>
      <c r="AH1033" s="411">
        <f t="shared" ref="AH1033" si="3101">AH1032</f>
        <v>0</v>
      </c>
      <c r="AI1033" s="411">
        <f t="shared" ref="AI1033" si="3102">AI1032</f>
        <v>0</v>
      </c>
      <c r="AJ1033" s="411">
        <f t="shared" ref="AJ1033" si="3103">AJ1032</f>
        <v>0</v>
      </c>
      <c r="AK1033" s="411">
        <f t="shared" ref="AK1033" si="3104">AK1032</f>
        <v>0</v>
      </c>
      <c r="AL1033" s="411">
        <f t="shared" ref="AL1033" si="3105">AL1032</f>
        <v>0</v>
      </c>
      <c r="AM1033" s="306"/>
    </row>
    <row r="1034" spans="1:39" ht="15" hidden="1" customHeight="1" outlineLevel="1">
      <c r="A1034" s="532"/>
      <c r="B1034" s="430"/>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v>24</v>
      </c>
      <c r="B1035" s="428" t="s">
        <v>116</v>
      </c>
      <c r="C1035" s="291" t="s">
        <v>25</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c r="Z1035" s="410"/>
      <c r="AA1035" s="410"/>
      <c r="AB1035" s="410"/>
      <c r="AC1035" s="410"/>
      <c r="AD1035" s="410"/>
      <c r="AE1035" s="410"/>
      <c r="AF1035" s="410"/>
      <c r="AG1035" s="410"/>
      <c r="AH1035" s="410"/>
      <c r="AI1035" s="410"/>
      <c r="AJ1035" s="410"/>
      <c r="AK1035" s="410"/>
      <c r="AL1035" s="410"/>
      <c r="AM1035" s="296">
        <f>SUM(Y1035:AL1035)</f>
        <v>0</v>
      </c>
    </row>
    <row r="1036" spans="1:39" ht="15" hidden="1" customHeight="1" outlineLevel="1">
      <c r="A1036" s="532"/>
      <c r="B1036" s="294" t="s">
        <v>346</v>
      </c>
      <c r="C1036" s="291" t="s">
        <v>163</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1">
        <f>Y1035</f>
        <v>0</v>
      </c>
      <c r="Z1036" s="411">
        <f t="shared" ref="Z1036" si="3106">Z1035</f>
        <v>0</v>
      </c>
      <c r="AA1036" s="411">
        <f t="shared" ref="AA1036" si="3107">AA1035</f>
        <v>0</v>
      </c>
      <c r="AB1036" s="411">
        <f t="shared" ref="AB1036" si="3108">AB1035</f>
        <v>0</v>
      </c>
      <c r="AC1036" s="411">
        <f t="shared" ref="AC1036" si="3109">AC1035</f>
        <v>0</v>
      </c>
      <c r="AD1036" s="411">
        <f t="shared" ref="AD1036" si="3110">AD1035</f>
        <v>0</v>
      </c>
      <c r="AE1036" s="411">
        <f t="shared" ref="AE1036" si="3111">AE1035</f>
        <v>0</v>
      </c>
      <c r="AF1036" s="411">
        <f t="shared" ref="AF1036" si="3112">AF1035</f>
        <v>0</v>
      </c>
      <c r="AG1036" s="411">
        <f t="shared" ref="AG1036" si="3113">AG1035</f>
        <v>0</v>
      </c>
      <c r="AH1036" s="411">
        <f t="shared" ref="AH1036" si="3114">AH1035</f>
        <v>0</v>
      </c>
      <c r="AI1036" s="411">
        <f t="shared" ref="AI1036" si="3115">AI1035</f>
        <v>0</v>
      </c>
      <c r="AJ1036" s="411">
        <f t="shared" ref="AJ1036" si="3116">AJ1035</f>
        <v>0</v>
      </c>
      <c r="AK1036" s="411">
        <f t="shared" ref="AK1036" si="3117">AK1035</f>
        <v>0</v>
      </c>
      <c r="AL1036" s="411">
        <f t="shared" ref="AL1036" si="3118">AL1035</f>
        <v>0</v>
      </c>
      <c r="AM1036" s="306"/>
    </row>
    <row r="1037" spans="1:39" ht="15" hidden="1" customHeight="1" outlineLevel="1">
      <c r="A1037" s="532"/>
      <c r="B1037" s="294"/>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hidden="1" customHeight="1" outlineLevel="1">
      <c r="A1038" s="532"/>
      <c r="B1038" s="288" t="s">
        <v>500</v>
      </c>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25</v>
      </c>
      <c r="B1039" s="428" t="s">
        <v>117</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19">Z1039</f>
        <v>0</v>
      </c>
      <c r="AA1040" s="411">
        <f t="shared" ref="AA1040" si="3120">AA1039</f>
        <v>0</v>
      </c>
      <c r="AB1040" s="411">
        <f t="shared" ref="AB1040" si="3121">AB1039</f>
        <v>0</v>
      </c>
      <c r="AC1040" s="411">
        <f t="shared" ref="AC1040" si="3122">AC1039</f>
        <v>0</v>
      </c>
      <c r="AD1040" s="411">
        <f t="shared" ref="AD1040" si="3123">AD1039</f>
        <v>0</v>
      </c>
      <c r="AE1040" s="411">
        <f t="shared" ref="AE1040" si="3124">AE1039</f>
        <v>0</v>
      </c>
      <c r="AF1040" s="411">
        <f t="shared" ref="AF1040" si="3125">AF1039</f>
        <v>0</v>
      </c>
      <c r="AG1040" s="411">
        <f t="shared" ref="AG1040" si="3126">AG1039</f>
        <v>0</v>
      </c>
      <c r="AH1040" s="411">
        <f t="shared" ref="AH1040" si="3127">AH1039</f>
        <v>0</v>
      </c>
      <c r="AI1040" s="411">
        <f t="shared" ref="AI1040" si="3128">AI1039</f>
        <v>0</v>
      </c>
      <c r="AJ1040" s="411">
        <f t="shared" ref="AJ1040" si="3129">AJ1039</f>
        <v>0</v>
      </c>
      <c r="AK1040" s="411">
        <f t="shared" ref="AK1040" si="3130">AK1039</f>
        <v>0</v>
      </c>
      <c r="AL1040" s="411">
        <f t="shared" ref="AL1040" si="313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26</v>
      </c>
      <c r="B1042" s="428" t="s">
        <v>118</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32">Z1042</f>
        <v>0</v>
      </c>
      <c r="AA1043" s="411">
        <f t="shared" ref="AA1043" si="3133">AA1042</f>
        <v>0</v>
      </c>
      <c r="AB1043" s="411">
        <f t="shared" ref="AB1043" si="3134">AB1042</f>
        <v>0</v>
      </c>
      <c r="AC1043" s="411">
        <f t="shared" ref="AC1043" si="3135">AC1042</f>
        <v>0</v>
      </c>
      <c r="AD1043" s="411">
        <f t="shared" ref="AD1043" si="3136">AD1042</f>
        <v>0</v>
      </c>
      <c r="AE1043" s="411">
        <f t="shared" ref="AE1043" si="3137">AE1042</f>
        <v>0</v>
      </c>
      <c r="AF1043" s="411">
        <f t="shared" ref="AF1043" si="3138">AF1042</f>
        <v>0</v>
      </c>
      <c r="AG1043" s="411">
        <f t="shared" ref="AG1043" si="3139">AG1042</f>
        <v>0</v>
      </c>
      <c r="AH1043" s="411">
        <f t="shared" ref="AH1043" si="3140">AH1042</f>
        <v>0</v>
      </c>
      <c r="AI1043" s="411">
        <f t="shared" ref="AI1043" si="3141">AI1042</f>
        <v>0</v>
      </c>
      <c r="AJ1043" s="411">
        <f t="shared" ref="AJ1043" si="3142">AJ1042</f>
        <v>0</v>
      </c>
      <c r="AK1043" s="411">
        <f t="shared" ref="AK1043" si="3143">AK1042</f>
        <v>0</v>
      </c>
      <c r="AL1043" s="411">
        <f t="shared" ref="AL1043" si="314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27</v>
      </c>
      <c r="B1045" s="428" t="s">
        <v>119</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 t="shared" ref="Z1046" si="3145">Z1045</f>
        <v>0</v>
      </c>
      <c r="AA1046" s="411">
        <f t="shared" ref="AA1046" si="3146">AA1045</f>
        <v>0</v>
      </c>
      <c r="AB1046" s="411">
        <f t="shared" ref="AB1046" si="3147">AB1045</f>
        <v>0</v>
      </c>
      <c r="AC1046" s="411">
        <f t="shared" ref="AC1046" si="3148">AC1045</f>
        <v>0</v>
      </c>
      <c r="AD1046" s="411">
        <f t="shared" ref="AD1046" si="3149">AD1045</f>
        <v>0</v>
      </c>
      <c r="AE1046" s="411">
        <f t="shared" ref="AE1046" si="3150">AE1045</f>
        <v>0</v>
      </c>
      <c r="AF1046" s="411">
        <f t="shared" ref="AF1046" si="3151">AF1045</f>
        <v>0</v>
      </c>
      <c r="AG1046" s="411">
        <f t="shared" ref="AG1046" si="3152">AG1045</f>
        <v>0</v>
      </c>
      <c r="AH1046" s="411">
        <f t="shared" ref="AH1046" si="3153">AH1045</f>
        <v>0</v>
      </c>
      <c r="AI1046" s="411">
        <f t="shared" ref="AI1046" si="3154">AI1045</f>
        <v>0</v>
      </c>
      <c r="AJ1046" s="411">
        <f t="shared" ref="AJ1046" si="3155">AJ1045</f>
        <v>0</v>
      </c>
      <c r="AK1046" s="411">
        <f t="shared" ref="AK1046" si="3156">AK1045</f>
        <v>0</v>
      </c>
      <c r="AL1046" s="411">
        <f t="shared" ref="AL1046" si="315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28</v>
      </c>
      <c r="B1048" s="428" t="s">
        <v>120</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Z1048</f>
        <v>0</v>
      </c>
      <c r="AA1049" s="411">
        <f t="shared" ref="AA1049" si="3158">AA1048</f>
        <v>0</v>
      </c>
      <c r="AB1049" s="411">
        <f t="shared" ref="AB1049" si="3159">AB1048</f>
        <v>0</v>
      </c>
      <c r="AC1049" s="411">
        <f t="shared" ref="AC1049" si="3160">AC1048</f>
        <v>0</v>
      </c>
      <c r="AD1049" s="411">
        <f t="shared" ref="AD1049" si="3161">AD1048</f>
        <v>0</v>
      </c>
      <c r="AE1049" s="411">
        <f>AE1048</f>
        <v>0</v>
      </c>
      <c r="AF1049" s="411">
        <f t="shared" ref="AF1049" si="3162">AF1048</f>
        <v>0</v>
      </c>
      <c r="AG1049" s="411">
        <f t="shared" ref="AG1049" si="3163">AG1048</f>
        <v>0</v>
      </c>
      <c r="AH1049" s="411">
        <f t="shared" ref="AH1049" si="3164">AH1048</f>
        <v>0</v>
      </c>
      <c r="AI1049" s="411">
        <f t="shared" ref="AI1049" si="3165">AI1048</f>
        <v>0</v>
      </c>
      <c r="AJ1049" s="411">
        <f t="shared" ref="AJ1049" si="3166">AJ1048</f>
        <v>0</v>
      </c>
      <c r="AK1049" s="411">
        <f t="shared" ref="AK1049" si="3167">AK1048</f>
        <v>0</v>
      </c>
      <c r="AL1049" s="411">
        <f t="shared" ref="AL1049" si="316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29</v>
      </c>
      <c r="B1051" s="428" t="s">
        <v>121</v>
      </c>
      <c r="C1051" s="291" t="s">
        <v>25</v>
      </c>
      <c r="D1051" s="295"/>
      <c r="E1051" s="295"/>
      <c r="F1051" s="295"/>
      <c r="G1051" s="295"/>
      <c r="H1051" s="295"/>
      <c r="I1051" s="295"/>
      <c r="J1051" s="295"/>
      <c r="K1051" s="295"/>
      <c r="L1051" s="295"/>
      <c r="M1051" s="295"/>
      <c r="N1051" s="295">
        <v>3</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3</v>
      </c>
      <c r="O1052" s="295"/>
      <c r="P1052" s="295"/>
      <c r="Q1052" s="295"/>
      <c r="R1052" s="295"/>
      <c r="S1052" s="295"/>
      <c r="T1052" s="295"/>
      <c r="U1052" s="295"/>
      <c r="V1052" s="295"/>
      <c r="W1052" s="295"/>
      <c r="X1052" s="295"/>
      <c r="Y1052" s="411">
        <f>Y1051</f>
        <v>0</v>
      </c>
      <c r="Z1052" s="411">
        <f t="shared" ref="Z1052" si="3169">Z1051</f>
        <v>0</v>
      </c>
      <c r="AA1052" s="411">
        <f t="shared" ref="AA1052" si="3170">AA1051</f>
        <v>0</v>
      </c>
      <c r="AB1052" s="411">
        <f t="shared" ref="AB1052" si="3171">AB1051</f>
        <v>0</v>
      </c>
      <c r="AC1052" s="411">
        <f t="shared" ref="AC1052" si="3172">AC1051</f>
        <v>0</v>
      </c>
      <c r="AD1052" s="411">
        <f t="shared" ref="AD1052" si="3173">AD1051</f>
        <v>0</v>
      </c>
      <c r="AE1052" s="411">
        <f t="shared" ref="AE1052" si="3174">AE1051</f>
        <v>0</v>
      </c>
      <c r="AF1052" s="411">
        <f t="shared" ref="AF1052" si="3175">AF1051</f>
        <v>0</v>
      </c>
      <c r="AG1052" s="411">
        <f t="shared" ref="AG1052" si="3176">AG1051</f>
        <v>0</v>
      </c>
      <c r="AH1052" s="411">
        <f t="shared" ref="AH1052" si="3177">AH1051</f>
        <v>0</v>
      </c>
      <c r="AI1052" s="411">
        <f t="shared" ref="AI1052" si="3178">AI1051</f>
        <v>0</v>
      </c>
      <c r="AJ1052" s="411">
        <f t="shared" ref="AJ1052" si="3179">AJ1051</f>
        <v>0</v>
      </c>
      <c r="AK1052" s="411">
        <f t="shared" ref="AK1052" si="3180">AK1051</f>
        <v>0</v>
      </c>
      <c r="AL1052" s="411">
        <f t="shared" ref="AL1052" si="3181">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30</v>
      </c>
      <c r="B1054" s="428" t="s">
        <v>122</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82">Z1054</f>
        <v>0</v>
      </c>
      <c r="AA1055" s="411">
        <f t="shared" ref="AA1055" si="3183">AA1054</f>
        <v>0</v>
      </c>
      <c r="AB1055" s="411">
        <f t="shared" ref="AB1055" si="3184">AB1054</f>
        <v>0</v>
      </c>
      <c r="AC1055" s="411">
        <f t="shared" ref="AC1055" si="3185">AC1054</f>
        <v>0</v>
      </c>
      <c r="AD1055" s="411">
        <f t="shared" ref="AD1055" si="3186">AD1054</f>
        <v>0</v>
      </c>
      <c r="AE1055" s="411">
        <f t="shared" ref="AE1055" si="3187">AE1054</f>
        <v>0</v>
      </c>
      <c r="AF1055" s="411">
        <f t="shared" ref="AF1055" si="3188">AF1054</f>
        <v>0</v>
      </c>
      <c r="AG1055" s="411">
        <f t="shared" ref="AG1055" si="3189">AG1054</f>
        <v>0</v>
      </c>
      <c r="AH1055" s="411">
        <f t="shared" ref="AH1055" si="3190">AH1054</f>
        <v>0</v>
      </c>
      <c r="AI1055" s="411">
        <f t="shared" ref="AI1055" si="3191">AI1054</f>
        <v>0</v>
      </c>
      <c r="AJ1055" s="411">
        <f t="shared" ref="AJ1055" si="3192">AJ1054</f>
        <v>0</v>
      </c>
      <c r="AK1055" s="411">
        <f t="shared" ref="AK1055" si="3193">AK1054</f>
        <v>0</v>
      </c>
      <c r="AL1055" s="411">
        <f t="shared" ref="AL1055" si="3194">AL1054</f>
        <v>0</v>
      </c>
      <c r="AM1055" s="306"/>
    </row>
    <row r="1056" spans="1:39" ht="15" hidden="1" customHeight="1" outlineLevel="1">
      <c r="A1056" s="532"/>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31</v>
      </c>
      <c r="B1057" s="428" t="s">
        <v>123</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95">Z1057</f>
        <v>0</v>
      </c>
      <c r="AA1058" s="411">
        <f t="shared" ref="AA1058" si="3196">AA1057</f>
        <v>0</v>
      </c>
      <c r="AB1058" s="411">
        <f t="shared" ref="AB1058" si="3197">AB1057</f>
        <v>0</v>
      </c>
      <c r="AC1058" s="411">
        <f t="shared" ref="AC1058" si="3198">AC1057</f>
        <v>0</v>
      </c>
      <c r="AD1058" s="411">
        <f t="shared" ref="AD1058" si="3199">AD1057</f>
        <v>0</v>
      </c>
      <c r="AE1058" s="411">
        <f t="shared" ref="AE1058" si="3200">AE1057</f>
        <v>0</v>
      </c>
      <c r="AF1058" s="411">
        <f t="shared" ref="AF1058" si="3201">AF1057</f>
        <v>0</v>
      </c>
      <c r="AG1058" s="411">
        <f t="shared" ref="AG1058" si="3202">AG1057</f>
        <v>0</v>
      </c>
      <c r="AH1058" s="411">
        <f t="shared" ref="AH1058" si="3203">AH1057</f>
        <v>0</v>
      </c>
      <c r="AI1058" s="411">
        <f t="shared" ref="AI1058" si="3204">AI1057</f>
        <v>0</v>
      </c>
      <c r="AJ1058" s="411">
        <f t="shared" ref="AJ1058" si="3205">AJ1057</f>
        <v>0</v>
      </c>
      <c r="AK1058" s="411">
        <f t="shared" ref="AK1058" si="3206">AK1057</f>
        <v>0</v>
      </c>
      <c r="AL1058" s="411">
        <f t="shared" ref="AL1058" si="3207">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v>32</v>
      </c>
      <c r="B1060" s="428" t="s">
        <v>124</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32"/>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3208">Z1060</f>
        <v>0</v>
      </c>
      <c r="AA1061" s="411">
        <f t="shared" ref="AA1061" si="3209">AA1060</f>
        <v>0</v>
      </c>
      <c r="AB1061" s="411">
        <f t="shared" ref="AB1061" si="3210">AB1060</f>
        <v>0</v>
      </c>
      <c r="AC1061" s="411">
        <f t="shared" ref="AC1061" si="3211">AC1060</f>
        <v>0</v>
      </c>
      <c r="AD1061" s="411">
        <f t="shared" ref="AD1061" si="3212">AD1060</f>
        <v>0</v>
      </c>
      <c r="AE1061" s="411">
        <f t="shared" ref="AE1061" si="3213">AE1060</f>
        <v>0</v>
      </c>
      <c r="AF1061" s="411">
        <f t="shared" ref="AF1061" si="3214">AF1060</f>
        <v>0</v>
      </c>
      <c r="AG1061" s="411">
        <f t="shared" ref="AG1061" si="3215">AG1060</f>
        <v>0</v>
      </c>
      <c r="AH1061" s="411">
        <f t="shared" ref="AH1061" si="3216">AH1060</f>
        <v>0</v>
      </c>
      <c r="AI1061" s="411">
        <f t="shared" ref="AI1061" si="3217">AI1060</f>
        <v>0</v>
      </c>
      <c r="AJ1061" s="411">
        <f t="shared" ref="AJ1061" si="3218">AJ1060</f>
        <v>0</v>
      </c>
      <c r="AK1061" s="411">
        <f t="shared" ref="AK1061" si="3219">AK1060</f>
        <v>0</v>
      </c>
      <c r="AL1061" s="411">
        <f t="shared" ref="AL1061" si="3220">AL1060</f>
        <v>0</v>
      </c>
      <c r="AM1061" s="306"/>
    </row>
    <row r="1062" spans="1:39" ht="15" hidden="1" customHeight="1" outlineLevel="1">
      <c r="A1062" s="532"/>
      <c r="B1062" s="428"/>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2"/>
      <c r="B1063" s="288" t="s">
        <v>501</v>
      </c>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33</v>
      </c>
      <c r="B1064" s="428" t="s">
        <v>125</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1">Z1064</f>
        <v>0</v>
      </c>
      <c r="AA1065" s="411">
        <f t="shared" ref="AA1065" si="3222">AA1064</f>
        <v>0</v>
      </c>
      <c r="AB1065" s="411">
        <f t="shared" ref="AB1065" si="3223">AB1064</f>
        <v>0</v>
      </c>
      <c r="AC1065" s="411">
        <f t="shared" ref="AC1065" si="3224">AC1064</f>
        <v>0</v>
      </c>
      <c r="AD1065" s="411">
        <f t="shared" ref="AD1065" si="3225">AD1064</f>
        <v>0</v>
      </c>
      <c r="AE1065" s="411">
        <f t="shared" ref="AE1065" si="3226">AE1064</f>
        <v>0</v>
      </c>
      <c r="AF1065" s="411">
        <f t="shared" ref="AF1065" si="3227">AF1064</f>
        <v>0</v>
      </c>
      <c r="AG1065" s="411">
        <f t="shared" ref="AG1065" si="3228">AG1064</f>
        <v>0</v>
      </c>
      <c r="AH1065" s="411">
        <f t="shared" ref="AH1065" si="3229">AH1064</f>
        <v>0</v>
      </c>
      <c r="AI1065" s="411">
        <f t="shared" ref="AI1065" si="3230">AI1064</f>
        <v>0</v>
      </c>
      <c r="AJ1065" s="411">
        <f t="shared" ref="AJ1065" si="3231">AJ1064</f>
        <v>0</v>
      </c>
      <c r="AK1065" s="411">
        <f t="shared" ref="AK1065" si="3232">AK1064</f>
        <v>0</v>
      </c>
      <c r="AL1065" s="411">
        <f t="shared" ref="AL1065" si="3233">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34</v>
      </c>
      <c r="B1067" s="428" t="s">
        <v>126</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34">Z1067</f>
        <v>0</v>
      </c>
      <c r="AA1068" s="411">
        <f t="shared" ref="AA1068" si="3235">AA1067</f>
        <v>0</v>
      </c>
      <c r="AB1068" s="411">
        <f t="shared" ref="AB1068" si="3236">AB1067</f>
        <v>0</v>
      </c>
      <c r="AC1068" s="411">
        <f t="shared" ref="AC1068" si="3237">AC1067</f>
        <v>0</v>
      </c>
      <c r="AD1068" s="411">
        <f t="shared" ref="AD1068" si="3238">AD1067</f>
        <v>0</v>
      </c>
      <c r="AE1068" s="411">
        <f t="shared" ref="AE1068" si="3239">AE1067</f>
        <v>0</v>
      </c>
      <c r="AF1068" s="411">
        <f t="shared" ref="AF1068" si="3240">AF1067</f>
        <v>0</v>
      </c>
      <c r="AG1068" s="411">
        <f t="shared" ref="AG1068" si="3241">AG1067</f>
        <v>0</v>
      </c>
      <c r="AH1068" s="411">
        <f t="shared" ref="AH1068" si="3242">AH1067</f>
        <v>0</v>
      </c>
      <c r="AI1068" s="411">
        <f t="shared" ref="AI1068" si="3243">AI1067</f>
        <v>0</v>
      </c>
      <c r="AJ1068" s="411">
        <f t="shared" ref="AJ1068" si="3244">AJ1067</f>
        <v>0</v>
      </c>
      <c r="AK1068" s="411">
        <f t="shared" ref="AK1068" si="3245">AK1067</f>
        <v>0</v>
      </c>
      <c r="AL1068" s="411">
        <f t="shared" ref="AL1068" si="3246">AL1067</f>
        <v>0</v>
      </c>
      <c r="AM1068" s="306"/>
    </row>
    <row r="1069" spans="1:39" ht="15" hidden="1" customHeight="1" outlineLevel="1">
      <c r="A1069" s="532"/>
      <c r="B1069" s="428"/>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v>35</v>
      </c>
      <c r="B1070" s="428" t="s">
        <v>127</v>
      </c>
      <c r="C1070" s="291" t="s">
        <v>25</v>
      </c>
      <c r="D1070" s="295"/>
      <c r="E1070" s="295"/>
      <c r="F1070" s="295"/>
      <c r="G1070" s="295"/>
      <c r="H1070" s="295"/>
      <c r="I1070" s="295"/>
      <c r="J1070" s="295"/>
      <c r="K1070" s="295"/>
      <c r="L1070" s="295"/>
      <c r="M1070" s="295"/>
      <c r="N1070" s="295">
        <v>0</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2"/>
      <c r="B1071" s="294" t="s">
        <v>346</v>
      </c>
      <c r="C1071" s="291" t="s">
        <v>163</v>
      </c>
      <c r="D1071" s="295"/>
      <c r="E1071" s="295"/>
      <c r="F1071" s="295"/>
      <c r="G1071" s="295"/>
      <c r="H1071" s="295"/>
      <c r="I1071" s="295"/>
      <c r="J1071" s="295"/>
      <c r="K1071" s="295"/>
      <c r="L1071" s="295"/>
      <c r="M1071" s="295"/>
      <c r="N1071" s="295">
        <f>N1070</f>
        <v>0</v>
      </c>
      <c r="O1071" s="295"/>
      <c r="P1071" s="295"/>
      <c r="Q1071" s="295"/>
      <c r="R1071" s="295"/>
      <c r="S1071" s="295"/>
      <c r="T1071" s="295"/>
      <c r="U1071" s="295"/>
      <c r="V1071" s="295"/>
      <c r="W1071" s="295"/>
      <c r="X1071" s="295"/>
      <c r="Y1071" s="411">
        <f>Y1070</f>
        <v>0</v>
      </c>
      <c r="Z1071" s="411">
        <f t="shared" ref="Z1071" si="3247">Z1070</f>
        <v>0</v>
      </c>
      <c r="AA1071" s="411">
        <f t="shared" ref="AA1071" si="3248">AA1070</f>
        <v>0</v>
      </c>
      <c r="AB1071" s="411">
        <f t="shared" ref="AB1071" si="3249">AB1070</f>
        <v>0</v>
      </c>
      <c r="AC1071" s="411">
        <f t="shared" ref="AC1071" si="3250">AC1070</f>
        <v>0</v>
      </c>
      <c r="AD1071" s="411">
        <f t="shared" ref="AD1071" si="3251">AD1070</f>
        <v>0</v>
      </c>
      <c r="AE1071" s="411">
        <f t="shared" ref="AE1071" si="3252">AE1070</f>
        <v>0</v>
      </c>
      <c r="AF1071" s="411">
        <f t="shared" ref="AF1071" si="3253">AF1070</f>
        <v>0</v>
      </c>
      <c r="AG1071" s="411">
        <f t="shared" ref="AG1071" si="3254">AG1070</f>
        <v>0</v>
      </c>
      <c r="AH1071" s="411">
        <f t="shared" ref="AH1071" si="3255">AH1070</f>
        <v>0</v>
      </c>
      <c r="AI1071" s="411">
        <f t="shared" ref="AI1071" si="3256">AI1070</f>
        <v>0</v>
      </c>
      <c r="AJ1071" s="411">
        <f t="shared" ref="AJ1071" si="3257">AJ1070</f>
        <v>0</v>
      </c>
      <c r="AK1071" s="411">
        <f t="shared" ref="AK1071" si="3258">AK1070</f>
        <v>0</v>
      </c>
      <c r="AL1071" s="411">
        <f t="shared" ref="AL1071" si="3259">AL1070</f>
        <v>0</v>
      </c>
      <c r="AM1071" s="306"/>
    </row>
    <row r="1072" spans="1:39" ht="15" hidden="1" customHeight="1" outlineLevel="1">
      <c r="A1072" s="532"/>
      <c r="B1072" s="431"/>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2"/>
      <c r="B1073" s="288" t="s">
        <v>502</v>
      </c>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28.5" hidden="1" customHeight="1" outlineLevel="1">
      <c r="A1074" s="532">
        <v>36</v>
      </c>
      <c r="B1074" s="428" t="s">
        <v>128</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0">Z1074</f>
        <v>0</v>
      </c>
      <c r="AA1075" s="411">
        <f t="shared" ref="AA1075" si="3261">AA1074</f>
        <v>0</v>
      </c>
      <c r="AB1075" s="411">
        <f t="shared" ref="AB1075" si="3262">AB1074</f>
        <v>0</v>
      </c>
      <c r="AC1075" s="411">
        <f t="shared" ref="AC1075" si="3263">AC1074</f>
        <v>0</v>
      </c>
      <c r="AD1075" s="411">
        <f t="shared" ref="AD1075" si="3264">AD1074</f>
        <v>0</v>
      </c>
      <c r="AE1075" s="411">
        <f t="shared" ref="AE1075" si="3265">AE1074</f>
        <v>0</v>
      </c>
      <c r="AF1075" s="411">
        <f t="shared" ref="AF1075" si="3266">AF1074</f>
        <v>0</v>
      </c>
      <c r="AG1075" s="411">
        <f t="shared" ref="AG1075" si="3267">AG1074</f>
        <v>0</v>
      </c>
      <c r="AH1075" s="411">
        <f t="shared" ref="AH1075" si="3268">AH1074</f>
        <v>0</v>
      </c>
      <c r="AI1075" s="411">
        <f t="shared" ref="AI1075" si="3269">AI1074</f>
        <v>0</v>
      </c>
      <c r="AJ1075" s="411">
        <f t="shared" ref="AJ1075" si="3270">AJ1074</f>
        <v>0</v>
      </c>
      <c r="AK1075" s="411">
        <f t="shared" ref="AK1075" si="3271">AK1074</f>
        <v>0</v>
      </c>
      <c r="AL1075" s="411">
        <f t="shared" ref="AL1075" si="327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37</v>
      </c>
      <c r="B1077" s="428" t="s">
        <v>129</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73">Z1077</f>
        <v>0</v>
      </c>
      <c r="AA1078" s="411">
        <f t="shared" ref="AA1078" si="3274">AA1077</f>
        <v>0</v>
      </c>
      <c r="AB1078" s="411">
        <f t="shared" ref="AB1078" si="3275">AB1077</f>
        <v>0</v>
      </c>
      <c r="AC1078" s="411">
        <f t="shared" ref="AC1078" si="3276">AC1077</f>
        <v>0</v>
      </c>
      <c r="AD1078" s="411">
        <f t="shared" ref="AD1078" si="3277">AD1077</f>
        <v>0</v>
      </c>
      <c r="AE1078" s="411">
        <f t="shared" ref="AE1078" si="3278">AE1077</f>
        <v>0</v>
      </c>
      <c r="AF1078" s="411">
        <f t="shared" ref="AF1078" si="3279">AF1077</f>
        <v>0</v>
      </c>
      <c r="AG1078" s="411">
        <f t="shared" ref="AG1078" si="3280">AG1077</f>
        <v>0</v>
      </c>
      <c r="AH1078" s="411">
        <f t="shared" ref="AH1078" si="3281">AH1077</f>
        <v>0</v>
      </c>
      <c r="AI1078" s="411">
        <f t="shared" ref="AI1078" si="3282">AI1077</f>
        <v>0</v>
      </c>
      <c r="AJ1078" s="411">
        <f t="shared" ref="AJ1078" si="3283">AJ1077</f>
        <v>0</v>
      </c>
      <c r="AK1078" s="411">
        <f t="shared" ref="AK1078" si="3284">AK1077</f>
        <v>0</v>
      </c>
      <c r="AL1078" s="411">
        <f t="shared" ref="AL1078" si="328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38</v>
      </c>
      <c r="B1080" s="428" t="s">
        <v>130</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86">Z1080</f>
        <v>0</v>
      </c>
      <c r="AA1081" s="411">
        <f t="shared" ref="AA1081" si="3287">AA1080</f>
        <v>0</v>
      </c>
      <c r="AB1081" s="411">
        <f t="shared" ref="AB1081" si="3288">AB1080</f>
        <v>0</v>
      </c>
      <c r="AC1081" s="411">
        <f t="shared" ref="AC1081" si="3289">AC1080</f>
        <v>0</v>
      </c>
      <c r="AD1081" s="411">
        <f t="shared" ref="AD1081" si="3290">AD1080</f>
        <v>0</v>
      </c>
      <c r="AE1081" s="411">
        <f t="shared" ref="AE1081" si="3291">AE1080</f>
        <v>0</v>
      </c>
      <c r="AF1081" s="411">
        <f t="shared" ref="AF1081" si="3292">AF1080</f>
        <v>0</v>
      </c>
      <c r="AG1081" s="411">
        <f t="shared" ref="AG1081" si="3293">AG1080</f>
        <v>0</v>
      </c>
      <c r="AH1081" s="411">
        <f t="shared" ref="AH1081" si="3294">AH1080</f>
        <v>0</v>
      </c>
      <c r="AI1081" s="411">
        <f t="shared" ref="AI1081" si="3295">AI1080</f>
        <v>0</v>
      </c>
      <c r="AJ1081" s="411">
        <f t="shared" ref="AJ1081" si="3296">AJ1080</f>
        <v>0</v>
      </c>
      <c r="AK1081" s="411">
        <f t="shared" ref="AK1081" si="3297">AK1080</f>
        <v>0</v>
      </c>
      <c r="AL1081" s="411">
        <f t="shared" ref="AL1081" si="329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39</v>
      </c>
      <c r="B1083" s="428" t="s">
        <v>131</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99">Z1083</f>
        <v>0</v>
      </c>
      <c r="AA1084" s="411">
        <f t="shared" ref="AA1084" si="3300">AA1083</f>
        <v>0</v>
      </c>
      <c r="AB1084" s="411">
        <f t="shared" ref="AB1084" si="3301">AB1083</f>
        <v>0</v>
      </c>
      <c r="AC1084" s="411">
        <f t="shared" ref="AC1084" si="3302">AC1083</f>
        <v>0</v>
      </c>
      <c r="AD1084" s="411">
        <f t="shared" ref="AD1084" si="3303">AD1083</f>
        <v>0</v>
      </c>
      <c r="AE1084" s="411">
        <f t="shared" ref="AE1084" si="3304">AE1083</f>
        <v>0</v>
      </c>
      <c r="AF1084" s="411">
        <f t="shared" ref="AF1084" si="3305">AF1083</f>
        <v>0</v>
      </c>
      <c r="AG1084" s="411">
        <f t="shared" ref="AG1084" si="3306">AG1083</f>
        <v>0</v>
      </c>
      <c r="AH1084" s="411">
        <f t="shared" ref="AH1084" si="3307">AH1083</f>
        <v>0</v>
      </c>
      <c r="AI1084" s="411">
        <f t="shared" ref="AI1084" si="3308">AI1083</f>
        <v>0</v>
      </c>
      <c r="AJ1084" s="411">
        <f t="shared" ref="AJ1084" si="3309">AJ1083</f>
        <v>0</v>
      </c>
      <c r="AK1084" s="411">
        <f t="shared" ref="AK1084" si="3310">AK1083</f>
        <v>0</v>
      </c>
      <c r="AL1084" s="411">
        <f t="shared" ref="AL1084" si="331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2">
        <v>40</v>
      </c>
      <c r="B1086" s="428" t="s">
        <v>132</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312">Z1086</f>
        <v>0</v>
      </c>
      <c r="AA1087" s="411">
        <f t="shared" ref="AA1087" si="3313">AA1086</f>
        <v>0</v>
      </c>
      <c r="AB1087" s="411">
        <f t="shared" ref="AB1087" si="3314">AB1086</f>
        <v>0</v>
      </c>
      <c r="AC1087" s="411">
        <f t="shared" ref="AC1087" si="3315">AC1086</f>
        <v>0</v>
      </c>
      <c r="AD1087" s="411">
        <f t="shared" ref="AD1087" si="3316">AD1086</f>
        <v>0</v>
      </c>
      <c r="AE1087" s="411">
        <f t="shared" ref="AE1087" si="3317">AE1086</f>
        <v>0</v>
      </c>
      <c r="AF1087" s="411">
        <f t="shared" ref="AF1087" si="3318">AF1086</f>
        <v>0</v>
      </c>
      <c r="AG1087" s="411">
        <f t="shared" ref="AG1087" si="3319">AG1086</f>
        <v>0</v>
      </c>
      <c r="AH1087" s="411">
        <f t="shared" ref="AH1087" si="3320">AH1086</f>
        <v>0</v>
      </c>
      <c r="AI1087" s="411">
        <f t="shared" ref="AI1087" si="3321">AI1086</f>
        <v>0</v>
      </c>
      <c r="AJ1087" s="411">
        <f t="shared" ref="AJ1087" si="3322">AJ1086</f>
        <v>0</v>
      </c>
      <c r="AK1087" s="411">
        <f t="shared" ref="AK1087" si="3323">AK1086</f>
        <v>0</v>
      </c>
      <c r="AL1087" s="411">
        <f t="shared" ref="AL1087" si="332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41</v>
      </c>
      <c r="B1089" s="428" t="s">
        <v>133</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25">Z1089</f>
        <v>0</v>
      </c>
      <c r="AA1090" s="411">
        <f t="shared" ref="AA1090" si="3326">AA1089</f>
        <v>0</v>
      </c>
      <c r="AB1090" s="411">
        <f t="shared" ref="AB1090" si="3327">AB1089</f>
        <v>0</v>
      </c>
      <c r="AC1090" s="411">
        <f t="shared" ref="AC1090" si="3328">AC1089</f>
        <v>0</v>
      </c>
      <c r="AD1090" s="411">
        <f t="shared" ref="AD1090" si="3329">AD1089</f>
        <v>0</v>
      </c>
      <c r="AE1090" s="411">
        <f t="shared" ref="AE1090" si="3330">AE1089</f>
        <v>0</v>
      </c>
      <c r="AF1090" s="411">
        <f t="shared" ref="AF1090" si="3331">AF1089</f>
        <v>0</v>
      </c>
      <c r="AG1090" s="411">
        <f t="shared" ref="AG1090" si="3332">AG1089</f>
        <v>0</v>
      </c>
      <c r="AH1090" s="411">
        <f t="shared" ref="AH1090" si="3333">AH1089</f>
        <v>0</v>
      </c>
      <c r="AI1090" s="411">
        <f t="shared" ref="AI1090" si="3334">AI1089</f>
        <v>0</v>
      </c>
      <c r="AJ1090" s="411">
        <f t="shared" ref="AJ1090" si="3335">AJ1089</f>
        <v>0</v>
      </c>
      <c r="AK1090" s="411">
        <f t="shared" ref="AK1090" si="3336">AK1089</f>
        <v>0</v>
      </c>
      <c r="AL1090" s="411">
        <f t="shared" ref="AL1090" si="333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42</v>
      </c>
      <c r="B1092" s="428" t="s">
        <v>134</v>
      </c>
      <c r="C1092" s="291" t="s">
        <v>25</v>
      </c>
      <c r="D1092" s="295"/>
      <c r="E1092" s="295"/>
      <c r="F1092" s="295"/>
      <c r="G1092" s="295"/>
      <c r="H1092" s="295"/>
      <c r="I1092" s="295"/>
      <c r="J1092" s="295"/>
      <c r="K1092" s="295"/>
      <c r="L1092" s="295"/>
      <c r="M1092" s="295"/>
      <c r="N1092" s="291"/>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468"/>
      <c r="O1093" s="295"/>
      <c r="P1093" s="295"/>
      <c r="Q1093" s="295"/>
      <c r="R1093" s="295"/>
      <c r="S1093" s="295"/>
      <c r="T1093" s="295"/>
      <c r="U1093" s="295"/>
      <c r="V1093" s="295"/>
      <c r="W1093" s="295"/>
      <c r="X1093" s="295"/>
      <c r="Y1093" s="411">
        <f>Y1092</f>
        <v>0</v>
      </c>
      <c r="Z1093" s="411">
        <f t="shared" ref="Z1093" si="3338">Z1092</f>
        <v>0</v>
      </c>
      <c r="AA1093" s="411">
        <f t="shared" ref="AA1093" si="3339">AA1092</f>
        <v>0</v>
      </c>
      <c r="AB1093" s="411">
        <f t="shared" ref="AB1093" si="3340">AB1092</f>
        <v>0</v>
      </c>
      <c r="AC1093" s="411">
        <f t="shared" ref="AC1093" si="3341">AC1092</f>
        <v>0</v>
      </c>
      <c r="AD1093" s="411">
        <f t="shared" ref="AD1093" si="3342">AD1092</f>
        <v>0</v>
      </c>
      <c r="AE1093" s="411">
        <f t="shared" ref="AE1093" si="3343">AE1092</f>
        <v>0</v>
      </c>
      <c r="AF1093" s="411">
        <f t="shared" ref="AF1093" si="3344">AF1092</f>
        <v>0</v>
      </c>
      <c r="AG1093" s="411">
        <f t="shared" ref="AG1093" si="3345">AG1092</f>
        <v>0</v>
      </c>
      <c r="AH1093" s="411">
        <f t="shared" ref="AH1093" si="3346">AH1092</f>
        <v>0</v>
      </c>
      <c r="AI1093" s="411">
        <f t="shared" ref="AI1093" si="3347">AI1092</f>
        <v>0</v>
      </c>
      <c r="AJ1093" s="411">
        <f t="shared" ref="AJ1093" si="3348">AJ1092</f>
        <v>0</v>
      </c>
      <c r="AK1093" s="411">
        <f t="shared" ref="AK1093" si="3349">AK1092</f>
        <v>0</v>
      </c>
      <c r="AL1093" s="411">
        <f t="shared" ref="AL1093" si="335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15" hidden="1" customHeight="1" outlineLevel="1">
      <c r="A1095" s="532">
        <v>43</v>
      </c>
      <c r="B1095" s="428" t="s">
        <v>135</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1">Z1095</f>
        <v>0</v>
      </c>
      <c r="AA1096" s="411">
        <f t="shared" ref="AA1096" si="3352">AA1095</f>
        <v>0</v>
      </c>
      <c r="AB1096" s="411">
        <f t="shared" ref="AB1096" si="3353">AB1095</f>
        <v>0</v>
      </c>
      <c r="AC1096" s="411">
        <f t="shared" ref="AC1096" si="3354">AC1095</f>
        <v>0</v>
      </c>
      <c r="AD1096" s="411">
        <f t="shared" ref="AD1096" si="3355">AD1095</f>
        <v>0</v>
      </c>
      <c r="AE1096" s="411">
        <f t="shared" ref="AE1096" si="3356">AE1095</f>
        <v>0</v>
      </c>
      <c r="AF1096" s="411">
        <f t="shared" ref="AF1096" si="3357">AF1095</f>
        <v>0</v>
      </c>
      <c r="AG1096" s="411">
        <f t="shared" ref="AG1096" si="3358">AG1095</f>
        <v>0</v>
      </c>
      <c r="AH1096" s="411">
        <f t="shared" ref="AH1096" si="3359">AH1095</f>
        <v>0</v>
      </c>
      <c r="AI1096" s="411">
        <f t="shared" ref="AI1096" si="3360">AI1095</f>
        <v>0</v>
      </c>
      <c r="AJ1096" s="411">
        <f t="shared" ref="AJ1096" si="3361">AJ1095</f>
        <v>0</v>
      </c>
      <c r="AK1096" s="411">
        <f t="shared" ref="AK1096" si="3362">AK1095</f>
        <v>0</v>
      </c>
      <c r="AL1096" s="411">
        <f t="shared" ref="AL1096" si="336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28.5" hidden="1" customHeight="1" outlineLevel="1">
      <c r="A1098" s="532">
        <v>44</v>
      </c>
      <c r="B1098" s="428" t="s">
        <v>136</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64">Z1098</f>
        <v>0</v>
      </c>
      <c r="AA1099" s="411">
        <f t="shared" ref="AA1099" si="3365">AA1098</f>
        <v>0</v>
      </c>
      <c r="AB1099" s="411">
        <f t="shared" ref="AB1099" si="3366">AB1098</f>
        <v>0</v>
      </c>
      <c r="AC1099" s="411">
        <f t="shared" ref="AC1099" si="3367">AC1098</f>
        <v>0</v>
      </c>
      <c r="AD1099" s="411">
        <f t="shared" ref="AD1099" si="3368">AD1098</f>
        <v>0</v>
      </c>
      <c r="AE1099" s="411">
        <f t="shared" ref="AE1099" si="3369">AE1098</f>
        <v>0</v>
      </c>
      <c r="AF1099" s="411">
        <f t="shared" ref="AF1099" si="3370">AF1098</f>
        <v>0</v>
      </c>
      <c r="AG1099" s="411">
        <f t="shared" ref="AG1099" si="3371">AG1098</f>
        <v>0</v>
      </c>
      <c r="AH1099" s="411">
        <f t="shared" ref="AH1099" si="3372">AH1098</f>
        <v>0</v>
      </c>
      <c r="AI1099" s="411">
        <f t="shared" ref="AI1099" si="3373">AI1098</f>
        <v>0</v>
      </c>
      <c r="AJ1099" s="411">
        <f t="shared" ref="AJ1099" si="3374">AJ1098</f>
        <v>0</v>
      </c>
      <c r="AK1099" s="411">
        <f t="shared" ref="AK1099" si="3375">AK1098</f>
        <v>0</v>
      </c>
      <c r="AL1099" s="411">
        <f t="shared" ref="AL1099" si="337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2.450000000000003" hidden="1" customHeight="1" outlineLevel="1">
      <c r="A1101" s="532">
        <v>45</v>
      </c>
      <c r="B1101" s="428" t="s">
        <v>137</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77">Z1101</f>
        <v>0</v>
      </c>
      <c r="AA1102" s="411">
        <f t="shared" ref="AA1102" si="3378">AA1101</f>
        <v>0</v>
      </c>
      <c r="AB1102" s="411">
        <f t="shared" ref="AB1102" si="3379">AB1101</f>
        <v>0</v>
      </c>
      <c r="AC1102" s="411">
        <f t="shared" ref="AC1102" si="3380">AC1101</f>
        <v>0</v>
      </c>
      <c r="AD1102" s="411">
        <f t="shared" ref="AD1102" si="3381">AD1101</f>
        <v>0</v>
      </c>
      <c r="AE1102" s="411">
        <f t="shared" ref="AE1102" si="3382">AE1101</f>
        <v>0</v>
      </c>
      <c r="AF1102" s="411">
        <f t="shared" ref="AF1102" si="3383">AF1101</f>
        <v>0</v>
      </c>
      <c r="AG1102" s="411">
        <f t="shared" ref="AG1102" si="3384">AG1101</f>
        <v>0</v>
      </c>
      <c r="AH1102" s="411">
        <f t="shared" ref="AH1102" si="3385">AH1101</f>
        <v>0</v>
      </c>
      <c r="AI1102" s="411">
        <f t="shared" ref="AI1102" si="3386">AI1101</f>
        <v>0</v>
      </c>
      <c r="AJ1102" s="411">
        <f t="shared" ref="AJ1102" si="3387">AJ1101</f>
        <v>0</v>
      </c>
      <c r="AK1102" s="411">
        <f t="shared" ref="AK1102" si="3388">AK1101</f>
        <v>0</v>
      </c>
      <c r="AL1102" s="411">
        <f t="shared" ref="AL1102" si="338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2.1" hidden="1" customHeight="1" outlineLevel="1">
      <c r="A1104" s="532">
        <v>46</v>
      </c>
      <c r="B1104" s="428" t="s">
        <v>138</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0">Z1104</f>
        <v>0</v>
      </c>
      <c r="AA1105" s="411">
        <f t="shared" ref="AA1105" si="3391">AA1104</f>
        <v>0</v>
      </c>
      <c r="AB1105" s="411">
        <f t="shared" ref="AB1105" si="3392">AB1104</f>
        <v>0</v>
      </c>
      <c r="AC1105" s="411">
        <f t="shared" ref="AC1105" si="3393">AC1104</f>
        <v>0</v>
      </c>
      <c r="AD1105" s="411">
        <f t="shared" ref="AD1105" si="3394">AD1104</f>
        <v>0</v>
      </c>
      <c r="AE1105" s="411">
        <f t="shared" ref="AE1105" si="3395">AE1104</f>
        <v>0</v>
      </c>
      <c r="AF1105" s="411">
        <f t="shared" ref="AF1105" si="3396">AF1104</f>
        <v>0</v>
      </c>
      <c r="AG1105" s="411">
        <f t="shared" ref="AG1105" si="3397">AG1104</f>
        <v>0</v>
      </c>
      <c r="AH1105" s="411">
        <f t="shared" ref="AH1105" si="3398">AH1104</f>
        <v>0</v>
      </c>
      <c r="AI1105" s="411">
        <f t="shared" ref="AI1105" si="3399">AI1104</f>
        <v>0</v>
      </c>
      <c r="AJ1105" s="411">
        <f t="shared" ref="AJ1105" si="3400">AJ1104</f>
        <v>0</v>
      </c>
      <c r="AK1105" s="411">
        <f t="shared" ref="AK1105" si="3401">AK1104</f>
        <v>0</v>
      </c>
      <c r="AL1105" s="411">
        <f t="shared" ref="AL1105" si="340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5.450000000000003" hidden="1" customHeight="1" outlineLevel="1">
      <c r="A1107" s="532">
        <v>47</v>
      </c>
      <c r="B1107" s="428" t="s">
        <v>139</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03">Z1107</f>
        <v>0</v>
      </c>
      <c r="AA1108" s="411">
        <f t="shared" ref="AA1108" si="3404">AA1107</f>
        <v>0</v>
      </c>
      <c r="AB1108" s="411">
        <f t="shared" ref="AB1108" si="3405">AB1107</f>
        <v>0</v>
      </c>
      <c r="AC1108" s="411">
        <f t="shared" ref="AC1108" si="3406">AC1107</f>
        <v>0</v>
      </c>
      <c r="AD1108" s="411">
        <f t="shared" ref="AD1108" si="3407">AD1107</f>
        <v>0</v>
      </c>
      <c r="AE1108" s="411">
        <f t="shared" ref="AE1108" si="3408">AE1107</f>
        <v>0</v>
      </c>
      <c r="AF1108" s="411">
        <f t="shared" ref="AF1108" si="3409">AF1107</f>
        <v>0</v>
      </c>
      <c r="AG1108" s="411">
        <f t="shared" ref="AG1108" si="3410">AG1107</f>
        <v>0</v>
      </c>
      <c r="AH1108" s="411">
        <f t="shared" ref="AH1108" si="3411">AH1107</f>
        <v>0</v>
      </c>
      <c r="AI1108" s="411">
        <f t="shared" ref="AI1108" si="3412">AI1107</f>
        <v>0</v>
      </c>
      <c r="AJ1108" s="411">
        <f t="shared" ref="AJ1108" si="3413">AJ1107</f>
        <v>0</v>
      </c>
      <c r="AK1108" s="411">
        <f t="shared" ref="AK1108" si="3414">AK1107</f>
        <v>0</v>
      </c>
      <c r="AL1108" s="411">
        <f t="shared" ref="AL1108" si="3415">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9.75" hidden="1" customHeight="1" outlineLevel="1">
      <c r="A1110" s="532">
        <v>48</v>
      </c>
      <c r="B1110" s="428" t="s">
        <v>140</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16">Z1110</f>
        <v>0</v>
      </c>
      <c r="AA1111" s="411">
        <f t="shared" ref="AA1111" si="3417">AA1110</f>
        <v>0</v>
      </c>
      <c r="AB1111" s="411">
        <f t="shared" ref="AB1111" si="3418">AB1110</f>
        <v>0</v>
      </c>
      <c r="AC1111" s="411">
        <f t="shared" ref="AC1111" si="3419">AC1110</f>
        <v>0</v>
      </c>
      <c r="AD1111" s="411">
        <f t="shared" ref="AD1111" si="3420">AD1110</f>
        <v>0</v>
      </c>
      <c r="AE1111" s="411">
        <f t="shared" ref="AE1111" si="3421">AE1110</f>
        <v>0</v>
      </c>
      <c r="AF1111" s="411">
        <f t="shared" ref="AF1111" si="3422">AF1110</f>
        <v>0</v>
      </c>
      <c r="AG1111" s="411">
        <f t="shared" ref="AG1111" si="3423">AG1110</f>
        <v>0</v>
      </c>
      <c r="AH1111" s="411">
        <f t="shared" ref="AH1111" si="3424">AH1110</f>
        <v>0</v>
      </c>
      <c r="AI1111" s="411">
        <f t="shared" ref="AI1111" si="3425">AI1110</f>
        <v>0</v>
      </c>
      <c r="AJ1111" s="411">
        <f t="shared" ref="AJ1111" si="3426">AJ1110</f>
        <v>0</v>
      </c>
      <c r="AK1111" s="411">
        <f t="shared" ref="AK1111" si="3427">AK1110</f>
        <v>0</v>
      </c>
      <c r="AL1111" s="411">
        <f t="shared" ref="AL1111" si="3428">AL1110</f>
        <v>0</v>
      </c>
      <c r="AM1111" s="306"/>
    </row>
    <row r="1112" spans="1:39" ht="15" hidden="1" customHeight="1" outlineLevel="1">
      <c r="A1112" s="532"/>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33" hidden="1" customHeight="1" outlineLevel="1">
      <c r="A1113" s="532">
        <v>49</v>
      </c>
      <c r="B1113" s="428" t="s">
        <v>141</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32"/>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429">Z1113</f>
        <v>0</v>
      </c>
      <c r="AA1114" s="411">
        <f t="shared" ref="AA1114" si="3430">AA1113</f>
        <v>0</v>
      </c>
      <c r="AB1114" s="411">
        <f t="shared" ref="AB1114" si="3431">AB1113</f>
        <v>0</v>
      </c>
      <c r="AC1114" s="411">
        <f t="shared" ref="AC1114" si="3432">AC1113</f>
        <v>0</v>
      </c>
      <c r="AD1114" s="411">
        <f t="shared" ref="AD1114" si="3433">AD1113</f>
        <v>0</v>
      </c>
      <c r="AE1114" s="411">
        <f t="shared" ref="AE1114" si="3434">AE1113</f>
        <v>0</v>
      </c>
      <c r="AF1114" s="411">
        <f t="shared" ref="AF1114" si="3435">AF1113</f>
        <v>0</v>
      </c>
      <c r="AG1114" s="411">
        <f t="shared" ref="AG1114" si="3436">AG1113</f>
        <v>0</v>
      </c>
      <c r="AH1114" s="411">
        <f t="shared" ref="AH1114" si="3437">AH1113</f>
        <v>0</v>
      </c>
      <c r="AI1114" s="411">
        <f t="shared" ref="AI1114" si="3438">AI1113</f>
        <v>0</v>
      </c>
      <c r="AJ1114" s="411">
        <f t="shared" ref="AJ1114" si="3439">AJ1113</f>
        <v>0</v>
      </c>
      <c r="AK1114" s="411">
        <f t="shared" ref="AK1114" si="3440">AK1113</f>
        <v>0</v>
      </c>
      <c r="AL1114" s="411">
        <f t="shared" ref="AL1114" si="3441">AL1113</f>
        <v>0</v>
      </c>
      <c r="AM1114" s="306"/>
    </row>
    <row r="1115" spans="1:39" ht="15" hidden="1" customHeight="1" outlineLevel="1">
      <c r="A1115" s="532"/>
      <c r="B1115" s="294"/>
      <c r="C1115" s="305"/>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301"/>
      <c r="Z1115" s="301"/>
      <c r="AA1115" s="301"/>
      <c r="AB1115" s="301"/>
      <c r="AC1115" s="301"/>
      <c r="AD1115" s="301"/>
      <c r="AE1115" s="301"/>
      <c r="AF1115" s="301"/>
      <c r="AG1115" s="301"/>
      <c r="AH1115" s="301"/>
      <c r="AI1115" s="301"/>
      <c r="AJ1115" s="301"/>
      <c r="AK1115" s="301"/>
      <c r="AL1115" s="301"/>
      <c r="AM1115" s="306"/>
    </row>
    <row r="1116" spans="1:39" ht="15.75" collapsed="1">
      <c r="B1116" s="327" t="s">
        <v>347</v>
      </c>
      <c r="C1116" s="329"/>
      <c r="D1116" s="329">
        <f>SUM(D959:D1114)</f>
        <v>0</v>
      </c>
      <c r="E1116" s="329"/>
      <c r="F1116" s="329"/>
      <c r="G1116" s="329"/>
      <c r="H1116" s="329"/>
      <c r="I1116" s="329"/>
      <c r="J1116" s="329"/>
      <c r="K1116" s="329"/>
      <c r="L1116" s="329"/>
      <c r="M1116" s="329"/>
      <c r="N1116" s="329"/>
      <c r="O1116" s="329">
        <f>SUM(O959:O1114)</f>
        <v>0</v>
      </c>
      <c r="P1116" s="329"/>
      <c r="Q1116" s="329"/>
      <c r="R1116" s="329"/>
      <c r="S1116" s="329"/>
      <c r="T1116" s="329"/>
      <c r="U1116" s="329"/>
      <c r="V1116" s="329"/>
      <c r="W1116" s="329"/>
      <c r="X1116" s="329"/>
      <c r="Y1116" s="329">
        <f>IF(Y957="kWh",SUMPRODUCT(D959:D1114,Y959:Y1114))</f>
        <v>0</v>
      </c>
      <c r="Z1116" s="329">
        <f>IF(Z957="kWh",SUMPRODUCT(D959:D1114,Z959:Z1114))</f>
        <v>0</v>
      </c>
      <c r="AA1116" s="329">
        <f>IF(AA957="kw",SUMPRODUCT(N959:N1114,O959:O1114,AA959:AA1114),SUMPRODUCT(D959:D1114,AA959:AA1114))</f>
        <v>0</v>
      </c>
      <c r="AB1116" s="329">
        <f>IF(AB957="kw",SUMPRODUCT(N959:N1114,O959:O1114,AB959:AB1114),SUMPRODUCT(D959:D1114,AB959:AB1114))</f>
        <v>0</v>
      </c>
      <c r="AC1116" s="329">
        <f>IF(AC957="kw",SUMPRODUCT(N959:N1114,O959:O1114,AC959:AC1114),SUMPRODUCT(D959:D1114,AC959:AC1114))</f>
        <v>0</v>
      </c>
      <c r="AD1116" s="329">
        <f>IF(AD957="kw",SUMPRODUCT(N959:N1114,O959:O1114,AD959:AD1114),SUMPRODUCT(D959:D1114,AD959:AD1114))</f>
        <v>0</v>
      </c>
      <c r="AE1116" s="329">
        <f>IF(AE957="kw",SUMPRODUCT(N959:N1114,O959:O1114,AE959:AE1114),SUMPRODUCT(D959:D1114,AE959:AE1114))</f>
        <v>0</v>
      </c>
      <c r="AF1116" s="329">
        <f>IF(AF957="kw",SUMPRODUCT(N959:N1114,O959:O1114,AF959:AF1114),SUMPRODUCT(D959:D1114,AF959:AF1114))</f>
        <v>0</v>
      </c>
      <c r="AG1116" s="329">
        <f>IF(AG957="kw",SUMPRODUCT(N959:N1114,O959:O1114,AG959:AG1114),SUMPRODUCT(D959:D1114,AG959:AG1114))</f>
        <v>0</v>
      </c>
      <c r="AH1116" s="329">
        <f>IF(AH957="kw",SUMPRODUCT(N959:N1114,O959:O1114,AH959:AH1114),SUMPRODUCT(D959:D1114,AH959:AH1114))</f>
        <v>0</v>
      </c>
      <c r="AI1116" s="329">
        <f>IF(AI957="kw",SUMPRODUCT(N959:N1114,O959:O1114,AI959:AI1114),SUMPRODUCT(D959:D1114,AI959:AI1114))</f>
        <v>0</v>
      </c>
      <c r="AJ1116" s="329">
        <f>IF(AJ957="kw",SUMPRODUCT(N959:N1114,O959:O1114,AJ959:AJ1114),SUMPRODUCT(D959:D1114,AJ959:AJ1114))</f>
        <v>0</v>
      </c>
      <c r="AK1116" s="329">
        <f>IF(AK957="kw",SUMPRODUCT(N959:N1114,O959:O1114,AK959:AK1114),SUMPRODUCT(D959:D1114,AK959:AK1114))</f>
        <v>0</v>
      </c>
      <c r="AL1116" s="329">
        <f>IF(AL957="kw",SUMPRODUCT(N959:N1114,O959:O1114,AL959:AL1114),SUMPRODUCT(D959:D1114,AL959:AL1114))</f>
        <v>0</v>
      </c>
      <c r="AM1116" s="330"/>
    </row>
    <row r="1117" spans="1:39" ht="15.75">
      <c r="B1117" s="391" t="s">
        <v>348</v>
      </c>
      <c r="C1117" s="392"/>
      <c r="D1117" s="392"/>
      <c r="E1117" s="392"/>
      <c r="F1117" s="392"/>
      <c r="G1117" s="392"/>
      <c r="H1117" s="392"/>
      <c r="I1117" s="392"/>
      <c r="J1117" s="392"/>
      <c r="K1117" s="392"/>
      <c r="L1117" s="392"/>
      <c r="M1117" s="392"/>
      <c r="N1117" s="392"/>
      <c r="O1117" s="392"/>
      <c r="P1117" s="392"/>
      <c r="Q1117" s="392"/>
      <c r="R1117" s="392"/>
      <c r="S1117" s="392"/>
      <c r="T1117" s="392"/>
      <c r="U1117" s="392"/>
      <c r="V1117" s="392"/>
      <c r="W1117" s="392"/>
      <c r="X1117" s="392"/>
      <c r="Y1117" s="392">
        <f>HLOOKUP(Y773,'2. LRAMVA Threshold'!$B$42:$Q$53,12,FALSE)</f>
        <v>0</v>
      </c>
      <c r="Z1117" s="392">
        <f>HLOOKUP(Z773,'2. LRAMVA Threshold'!$B$42:$Q$53,12,FALSE)</f>
        <v>0</v>
      </c>
      <c r="AA1117" s="392">
        <f>HLOOKUP(AA773,'2. LRAMVA Threshold'!$B$42:$Q$53,12,FALSE)</f>
        <v>0</v>
      </c>
      <c r="AB1117" s="392">
        <f>HLOOKUP(AB773,'2. LRAMVA Threshold'!$B$42:$Q$53,12,FALSE)</f>
        <v>0</v>
      </c>
      <c r="AC1117" s="392">
        <f>HLOOKUP(AC773,'2. LRAMVA Threshold'!$B$42:$Q$53,12,FALSE)</f>
        <v>0</v>
      </c>
      <c r="AD1117" s="392">
        <f>HLOOKUP(AD773,'2. LRAMVA Threshold'!$B$42:$Q$53,12,FALSE)</f>
        <v>0</v>
      </c>
      <c r="AE1117" s="392">
        <f>HLOOKUP(AE773,'2. LRAMVA Threshold'!$B$42:$Q$53,12,FALSE)</f>
        <v>0</v>
      </c>
      <c r="AF1117" s="392">
        <f>HLOOKUP(AF773,'2. LRAMVA Threshold'!$B$42:$Q$53,12,FALSE)</f>
        <v>0</v>
      </c>
      <c r="AG1117" s="392">
        <f>HLOOKUP(AG773,'2. LRAMVA Threshold'!$B$42:$Q$53,12,FALSE)</f>
        <v>0</v>
      </c>
      <c r="AH1117" s="392">
        <f>HLOOKUP(AH773,'2. LRAMVA Threshold'!$B$42:$Q$53,12,FALSE)</f>
        <v>0</v>
      </c>
      <c r="AI1117" s="392">
        <f>HLOOKUP(AI773,'2. LRAMVA Threshold'!$B$42:$Q$53,12,FALSE)</f>
        <v>0</v>
      </c>
      <c r="AJ1117" s="392">
        <f>HLOOKUP(AJ773,'2. LRAMVA Threshold'!$B$42:$Q$53,12,FALSE)</f>
        <v>0</v>
      </c>
      <c r="AK1117" s="392">
        <f>HLOOKUP(AK773,'2. LRAMVA Threshold'!$B$42:$Q$53,12,FALSE)</f>
        <v>0</v>
      </c>
      <c r="AL1117" s="392">
        <f>HLOOKUP(AL773,'2. LRAMVA Threshold'!$B$42:$Q$53,12,FALSE)</f>
        <v>0</v>
      </c>
      <c r="AM1117" s="442"/>
    </row>
    <row r="1118" spans="1:39">
      <c r="B1118" s="394"/>
      <c r="C1118" s="432"/>
      <c r="D1118" s="433"/>
      <c r="E1118" s="433"/>
      <c r="F1118" s="433"/>
      <c r="G1118" s="433"/>
      <c r="H1118" s="433"/>
      <c r="I1118" s="433"/>
      <c r="J1118" s="433"/>
      <c r="K1118" s="433"/>
      <c r="L1118" s="433"/>
      <c r="M1118" s="433"/>
      <c r="N1118" s="433"/>
      <c r="O1118" s="434"/>
      <c r="P1118" s="433"/>
      <c r="Q1118" s="433"/>
      <c r="R1118" s="433"/>
      <c r="S1118" s="435"/>
      <c r="T1118" s="435"/>
      <c r="U1118" s="435"/>
      <c r="V1118" s="435"/>
      <c r="W1118" s="433"/>
      <c r="X1118" s="433"/>
      <c r="Y1118" s="436"/>
      <c r="Z1118" s="436"/>
      <c r="AA1118" s="436"/>
      <c r="AB1118" s="436"/>
      <c r="AC1118" s="436"/>
      <c r="AD1118" s="436"/>
      <c r="AE1118" s="436"/>
      <c r="AF1118" s="399"/>
      <c r="AG1118" s="399"/>
      <c r="AH1118" s="399"/>
      <c r="AI1118" s="399"/>
      <c r="AJ1118" s="399"/>
      <c r="AK1118" s="399"/>
      <c r="AL1118" s="399"/>
      <c r="AM1118" s="400"/>
    </row>
    <row r="1119" spans="1:39">
      <c r="B1119" s="324" t="s">
        <v>349</v>
      </c>
      <c r="C1119" s="338"/>
      <c r="D1119" s="338"/>
      <c r="E1119" s="376"/>
      <c r="F1119" s="376"/>
      <c r="G1119" s="376"/>
      <c r="H1119" s="376"/>
      <c r="I1119" s="376"/>
      <c r="J1119" s="376"/>
      <c r="K1119" s="376"/>
      <c r="L1119" s="376"/>
      <c r="M1119" s="376"/>
      <c r="N1119" s="376"/>
      <c r="O1119" s="291"/>
      <c r="P1119" s="340"/>
      <c r="Q1119" s="340"/>
      <c r="R1119" s="340"/>
      <c r="S1119" s="339"/>
      <c r="T1119" s="339"/>
      <c r="U1119" s="339"/>
      <c r="V1119" s="339"/>
      <c r="W1119" s="340"/>
      <c r="X1119" s="340"/>
      <c r="Y1119" s="341">
        <f>HLOOKUP(Y$35,'3.  Distribution Rates'!$C$122:$P$133,12,FALSE)</f>
        <v>0</v>
      </c>
      <c r="Z1119" s="341">
        <f>HLOOKUP(Z$35,'3.  Distribution Rates'!$C$122:$P$133,12,FALSE)</f>
        <v>0</v>
      </c>
      <c r="AA1119" s="341">
        <f>HLOOKUP(AA$35,'3.  Distribution Rates'!$C$122:$P$133,12,FALSE)</f>
        <v>0</v>
      </c>
      <c r="AB1119" s="341">
        <f>HLOOKUP(AB$35,'3.  Distribution Rates'!$C$122:$P$133,12,FALSE)</f>
        <v>0</v>
      </c>
      <c r="AC1119" s="341">
        <f>HLOOKUP(AC$35,'3.  Distribution Rates'!$C$122:$P$133,12,FALSE)</f>
        <v>0</v>
      </c>
      <c r="AD1119" s="341">
        <f>HLOOKUP(AD$35,'3.  Distribution Rates'!$C$122:$P$133,12,FALSE)</f>
        <v>0</v>
      </c>
      <c r="AE1119" s="341">
        <f>HLOOKUP(AE$35,'3.  Distribution Rates'!$C$122:$P$133,12,FALSE)</f>
        <v>0</v>
      </c>
      <c r="AF1119" s="341">
        <f>HLOOKUP(AF$35,'3.  Distribution Rates'!$C$122:$P$133,12,FALSE)</f>
        <v>0</v>
      </c>
      <c r="AG1119" s="341">
        <f>HLOOKUP(AG$35,'3.  Distribution Rates'!$C$122:$P$133,12,FALSE)</f>
        <v>0</v>
      </c>
      <c r="AH1119" s="341">
        <f>HLOOKUP(AH$35,'3.  Distribution Rates'!$C$122:$P$133,12,FALSE)</f>
        <v>0</v>
      </c>
      <c r="AI1119" s="341">
        <f>HLOOKUP(AI$35,'3.  Distribution Rates'!$C$122:$P$133,12,FALSE)</f>
        <v>0</v>
      </c>
      <c r="AJ1119" s="341">
        <f>HLOOKUP(AJ$35,'3.  Distribution Rates'!$C$122:$P$133,12,FALSE)</f>
        <v>0</v>
      </c>
      <c r="AK1119" s="341">
        <f>HLOOKUP(AK$35,'3.  Distribution Rates'!$C$122:$P$133,12,FALSE)</f>
        <v>0</v>
      </c>
      <c r="AL1119" s="341">
        <f>HLOOKUP(AL$35,'3.  Distribution Rates'!$C$122:$P$133,12,FALSE)</f>
        <v>0</v>
      </c>
      <c r="AM1119" s="444"/>
    </row>
    <row r="1120" spans="1:39">
      <c r="B1120" s="324" t="s">
        <v>353</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LRAM'!Y143*Y1119</f>
        <v>0</v>
      </c>
      <c r="Z1120" s="378">
        <f>'4.  2011-2014 LRAM'!Z143*Z1119</f>
        <v>0</v>
      </c>
      <c r="AA1120" s="378">
        <f>'4.  2011-2014 LRAM'!AA143*AA1119</f>
        <v>0</v>
      </c>
      <c r="AB1120" s="378">
        <f>'4.  2011-2014 LRAM'!AB143*AB1119</f>
        <v>0</v>
      </c>
      <c r="AC1120" s="378">
        <f>'4.  2011-2014 LRAM'!AC143*AC1119</f>
        <v>0</v>
      </c>
      <c r="AD1120" s="378">
        <f>'4.  2011-2014 LRAM'!AD143*AD1119</f>
        <v>0</v>
      </c>
      <c r="AE1120" s="378">
        <f>'4.  2011-2014 LRAM'!AE143*AE1119</f>
        <v>0</v>
      </c>
      <c r="AF1120" s="378">
        <f>'4.  2011-2014 LRAM'!AF143*AF1119</f>
        <v>0</v>
      </c>
      <c r="AG1120" s="378">
        <f>'4.  2011-2014 LRAM'!AG143*AG1119</f>
        <v>0</v>
      </c>
      <c r="AH1120" s="378">
        <f>'4.  2011-2014 LRAM'!AH143*AH1119</f>
        <v>0</v>
      </c>
      <c r="AI1120" s="378">
        <f>'4.  2011-2014 LRAM'!AI143*AI1119</f>
        <v>0</v>
      </c>
      <c r="AJ1120" s="378">
        <f>'4.  2011-2014 LRAM'!AJ143*AJ1119</f>
        <v>0</v>
      </c>
      <c r="AK1120" s="378">
        <f>'4.  2011-2014 LRAM'!AK143*AK1119</f>
        <v>0</v>
      </c>
      <c r="AL1120" s="378">
        <f>'4.  2011-2014 LRAM'!AL143*AL1119</f>
        <v>0</v>
      </c>
      <c r="AM1120" s="629">
        <f t="shared" ref="AM1120:AM1129" si="3442">SUM(Y1120:AL1120)</f>
        <v>0</v>
      </c>
    </row>
    <row r="1121" spans="2:39">
      <c r="B1121" s="324" t="s">
        <v>354</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LRAM'!Y272*Y1119</f>
        <v>0</v>
      </c>
      <c r="Z1121" s="378">
        <f>'4.  2011-2014 LRAM'!Z272*Z1119</f>
        <v>0</v>
      </c>
      <c r="AA1121" s="378">
        <f>'4.  2011-2014 LRAM'!AA272*AA1119</f>
        <v>0</v>
      </c>
      <c r="AB1121" s="378">
        <f>'4.  2011-2014 LRAM'!AB272*AB1119</f>
        <v>0</v>
      </c>
      <c r="AC1121" s="378">
        <f>'4.  2011-2014 LRAM'!AC272*AC1119</f>
        <v>0</v>
      </c>
      <c r="AD1121" s="378">
        <f>'4.  2011-2014 LRAM'!AD272*AD1119</f>
        <v>0</v>
      </c>
      <c r="AE1121" s="378">
        <f>'4.  2011-2014 LRAM'!AE272*AE1119</f>
        <v>0</v>
      </c>
      <c r="AF1121" s="378">
        <f>'4.  2011-2014 LRAM'!AF272*AF1119</f>
        <v>0</v>
      </c>
      <c r="AG1121" s="378">
        <f>'4.  2011-2014 LRAM'!AG272*AG1119</f>
        <v>0</v>
      </c>
      <c r="AH1121" s="378">
        <f>'4.  2011-2014 LRAM'!AH272*AH1119</f>
        <v>0</v>
      </c>
      <c r="AI1121" s="378">
        <f>'4.  2011-2014 LRAM'!AI272*AI1119</f>
        <v>0</v>
      </c>
      <c r="AJ1121" s="378">
        <f>'4.  2011-2014 LRAM'!AJ272*AJ1119</f>
        <v>0</v>
      </c>
      <c r="AK1121" s="378">
        <f>'4.  2011-2014 LRAM'!AK272*AK1119</f>
        <v>0</v>
      </c>
      <c r="AL1121" s="378">
        <f>'4.  2011-2014 LRAM'!AL272*AL1119</f>
        <v>0</v>
      </c>
      <c r="AM1121" s="629">
        <f t="shared" si="3442"/>
        <v>0</v>
      </c>
    </row>
    <row r="1122" spans="2:39">
      <c r="B1122" s="324" t="s">
        <v>355</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'4.  2011-2014 LRAM'!Y401*Y1119</f>
        <v>0</v>
      </c>
      <c r="Z1122" s="378">
        <f>'4.  2011-2014 LRAM'!Z401*Z1119</f>
        <v>0</v>
      </c>
      <c r="AA1122" s="378">
        <f>'4.  2011-2014 LRAM'!AA401*AA1119</f>
        <v>0</v>
      </c>
      <c r="AB1122" s="378">
        <f>'4.  2011-2014 LRAM'!AB401*AB1119</f>
        <v>0</v>
      </c>
      <c r="AC1122" s="378">
        <f>'4.  2011-2014 LRAM'!AC401*AC1119</f>
        <v>0</v>
      </c>
      <c r="AD1122" s="378">
        <f>'4.  2011-2014 LRAM'!AD401*AD1119</f>
        <v>0</v>
      </c>
      <c r="AE1122" s="378">
        <f>'4.  2011-2014 LRAM'!AE401*AE1119</f>
        <v>0</v>
      </c>
      <c r="AF1122" s="378">
        <f>'4.  2011-2014 LRAM'!AF401*AF1119</f>
        <v>0</v>
      </c>
      <c r="AG1122" s="378">
        <f>'4.  2011-2014 LRAM'!AG401*AG1119</f>
        <v>0</v>
      </c>
      <c r="AH1122" s="378">
        <f>'4.  2011-2014 LRAM'!AH401*AH1119</f>
        <v>0</v>
      </c>
      <c r="AI1122" s="378">
        <f>'4.  2011-2014 LRAM'!AI401*AI1119</f>
        <v>0</v>
      </c>
      <c r="AJ1122" s="378">
        <f>'4.  2011-2014 LRAM'!AJ401*AJ1119</f>
        <v>0</v>
      </c>
      <c r="AK1122" s="378">
        <f>'4.  2011-2014 LRAM'!AK401*AK1119</f>
        <v>0</v>
      </c>
      <c r="AL1122" s="378">
        <f>'4.  2011-2014 LRAM'!AL401*AL1119</f>
        <v>0</v>
      </c>
      <c r="AM1122" s="629">
        <f t="shared" si="3442"/>
        <v>0</v>
      </c>
    </row>
    <row r="1123" spans="2:39">
      <c r="B1123" s="324" t="s">
        <v>356</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'4.  2011-2014 LRAM'!Y531*Y1119</f>
        <v>0</v>
      </c>
      <c r="Z1123" s="378">
        <f>'4.  2011-2014 LRAM'!Z531*Z1119</f>
        <v>0</v>
      </c>
      <c r="AA1123" s="378">
        <f>'4.  2011-2014 LRAM'!AA531*AA1119</f>
        <v>0</v>
      </c>
      <c r="AB1123" s="378">
        <f>'4.  2011-2014 LRAM'!AB531*AB1119</f>
        <v>0</v>
      </c>
      <c r="AC1123" s="378">
        <f>'4.  2011-2014 LRAM'!AC531*AC1119</f>
        <v>0</v>
      </c>
      <c r="AD1123" s="378">
        <f>'4.  2011-2014 LRAM'!AD531*AD1119</f>
        <v>0</v>
      </c>
      <c r="AE1123" s="378">
        <f>'4.  2011-2014 LRAM'!AE531*AE1119</f>
        <v>0</v>
      </c>
      <c r="AF1123" s="378">
        <f>'4.  2011-2014 LRAM'!AF531*AF1119</f>
        <v>0</v>
      </c>
      <c r="AG1123" s="378">
        <f>'4.  2011-2014 LRAM'!AG531*AG1119</f>
        <v>0</v>
      </c>
      <c r="AH1123" s="378">
        <f>'4.  2011-2014 LRAM'!AH531*AH1119</f>
        <v>0</v>
      </c>
      <c r="AI1123" s="378">
        <f>'4.  2011-2014 LRAM'!AI531*AI1119</f>
        <v>0</v>
      </c>
      <c r="AJ1123" s="378">
        <f>'4.  2011-2014 LRAM'!AJ531*AJ1119</f>
        <v>0</v>
      </c>
      <c r="AK1123" s="378">
        <f>'4.  2011-2014 LRAM'!AK531*AK1119</f>
        <v>0</v>
      </c>
      <c r="AL1123" s="378">
        <f>'4.  2011-2014 LRAM'!AL531*AL1119</f>
        <v>0</v>
      </c>
      <c r="AM1123" s="629">
        <f t="shared" si="3442"/>
        <v>0</v>
      </c>
    </row>
    <row r="1124" spans="2:39">
      <c r="B1124" s="324" t="s">
        <v>357</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43">Y212*Y1119</f>
        <v>0</v>
      </c>
      <c r="Z1124" s="378">
        <f t="shared" si="3443"/>
        <v>0</v>
      </c>
      <c r="AA1124" s="378">
        <f t="shared" si="3443"/>
        <v>0</v>
      </c>
      <c r="AB1124" s="378">
        <f t="shared" si="3443"/>
        <v>0</v>
      </c>
      <c r="AC1124" s="378">
        <f t="shared" si="3443"/>
        <v>0</v>
      </c>
      <c r="AD1124" s="378">
        <f t="shared" si="3443"/>
        <v>0</v>
      </c>
      <c r="AE1124" s="378">
        <f t="shared" si="3443"/>
        <v>0</v>
      </c>
      <c r="AF1124" s="378">
        <f t="shared" si="3443"/>
        <v>0</v>
      </c>
      <c r="AG1124" s="378">
        <f t="shared" si="3443"/>
        <v>0</v>
      </c>
      <c r="AH1124" s="378">
        <f t="shared" si="3443"/>
        <v>0</v>
      </c>
      <c r="AI1124" s="378">
        <f t="shared" si="3443"/>
        <v>0</v>
      </c>
      <c r="AJ1124" s="378">
        <f t="shared" si="3443"/>
        <v>0</v>
      </c>
      <c r="AK1124" s="378">
        <f t="shared" si="3443"/>
        <v>0</v>
      </c>
      <c r="AL1124" s="378">
        <f t="shared" si="3443"/>
        <v>0</v>
      </c>
      <c r="AM1124" s="629">
        <f t="shared" si="3442"/>
        <v>0</v>
      </c>
    </row>
    <row r="1125" spans="2:39">
      <c r="B1125" s="324" t="s">
        <v>358</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44">Y396*Y1119</f>
        <v>0</v>
      </c>
      <c r="Z1125" s="378">
        <f t="shared" si="3444"/>
        <v>0</v>
      </c>
      <c r="AA1125" s="378">
        <f t="shared" si="3444"/>
        <v>0</v>
      </c>
      <c r="AB1125" s="378">
        <f t="shared" si="3444"/>
        <v>0</v>
      </c>
      <c r="AC1125" s="378">
        <f t="shared" si="3444"/>
        <v>0</v>
      </c>
      <c r="AD1125" s="378">
        <f t="shared" si="3444"/>
        <v>0</v>
      </c>
      <c r="AE1125" s="378">
        <f t="shared" si="3444"/>
        <v>0</v>
      </c>
      <c r="AF1125" s="378">
        <f t="shared" si="3444"/>
        <v>0</v>
      </c>
      <c r="AG1125" s="378">
        <f t="shared" si="3444"/>
        <v>0</v>
      </c>
      <c r="AH1125" s="378">
        <f t="shared" si="3444"/>
        <v>0</v>
      </c>
      <c r="AI1125" s="378">
        <f t="shared" si="3444"/>
        <v>0</v>
      </c>
      <c r="AJ1125" s="378">
        <f t="shared" si="3444"/>
        <v>0</v>
      </c>
      <c r="AK1125" s="378">
        <f t="shared" si="3444"/>
        <v>0</v>
      </c>
      <c r="AL1125" s="378">
        <f t="shared" si="3444"/>
        <v>0</v>
      </c>
      <c r="AM1125" s="629">
        <f t="shared" si="3442"/>
        <v>0</v>
      </c>
    </row>
    <row r="1126" spans="2:39">
      <c r="B1126" s="324" t="s">
        <v>359</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3445">Y584*Y1119</f>
        <v>0</v>
      </c>
      <c r="Z1126" s="378">
        <f t="shared" si="3445"/>
        <v>0</v>
      </c>
      <c r="AA1126" s="378">
        <f t="shared" si="3445"/>
        <v>0</v>
      </c>
      <c r="AB1126" s="378">
        <f t="shared" si="3445"/>
        <v>0</v>
      </c>
      <c r="AC1126" s="378">
        <f t="shared" si="3445"/>
        <v>0</v>
      </c>
      <c r="AD1126" s="378">
        <f t="shared" si="3445"/>
        <v>0</v>
      </c>
      <c r="AE1126" s="378">
        <f t="shared" si="3445"/>
        <v>0</v>
      </c>
      <c r="AF1126" s="378">
        <f t="shared" si="3445"/>
        <v>0</v>
      </c>
      <c r="AG1126" s="378">
        <f t="shared" si="3445"/>
        <v>0</v>
      </c>
      <c r="AH1126" s="378">
        <f t="shared" si="3445"/>
        <v>0</v>
      </c>
      <c r="AI1126" s="378">
        <f t="shared" si="3445"/>
        <v>0</v>
      </c>
      <c r="AJ1126" s="378">
        <f t="shared" si="3445"/>
        <v>0</v>
      </c>
      <c r="AK1126" s="378">
        <f t="shared" si="3445"/>
        <v>0</v>
      </c>
      <c r="AL1126" s="378">
        <f t="shared" si="3445"/>
        <v>0</v>
      </c>
      <c r="AM1126" s="629">
        <f t="shared" si="3442"/>
        <v>0</v>
      </c>
    </row>
    <row r="1127" spans="2:39">
      <c r="B1127" s="324" t="s">
        <v>360</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3446">Y767*Y1119</f>
        <v>0</v>
      </c>
      <c r="Z1127" s="378">
        <f t="shared" si="3446"/>
        <v>0</v>
      </c>
      <c r="AA1127" s="378">
        <f t="shared" si="3446"/>
        <v>0</v>
      </c>
      <c r="AB1127" s="378">
        <f t="shared" si="3446"/>
        <v>0</v>
      </c>
      <c r="AC1127" s="378">
        <f t="shared" si="3446"/>
        <v>0</v>
      </c>
      <c r="AD1127" s="378">
        <f t="shared" si="3446"/>
        <v>0</v>
      </c>
      <c r="AE1127" s="378">
        <f t="shared" si="3446"/>
        <v>0</v>
      </c>
      <c r="AF1127" s="378">
        <f t="shared" si="3446"/>
        <v>0</v>
      </c>
      <c r="AG1127" s="378">
        <f t="shared" si="3446"/>
        <v>0</v>
      </c>
      <c r="AH1127" s="378">
        <f t="shared" si="3446"/>
        <v>0</v>
      </c>
      <c r="AI1127" s="378">
        <f t="shared" si="3446"/>
        <v>0</v>
      </c>
      <c r="AJ1127" s="378">
        <f t="shared" si="3446"/>
        <v>0</v>
      </c>
      <c r="AK1127" s="378">
        <f t="shared" si="3446"/>
        <v>0</v>
      </c>
      <c r="AL1127" s="378">
        <f t="shared" si="3446"/>
        <v>0</v>
      </c>
      <c r="AM1127" s="629">
        <f t="shared" si="3442"/>
        <v>0</v>
      </c>
    </row>
    <row r="1128" spans="2:39">
      <c r="B1128" s="324" t="s">
        <v>361</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 t="shared" ref="Y1128:AL1128" si="3447">Y950*Y1119</f>
        <v>0</v>
      </c>
      <c r="Z1128" s="378">
        <f t="shared" si="3447"/>
        <v>0</v>
      </c>
      <c r="AA1128" s="378">
        <f t="shared" si="3447"/>
        <v>0</v>
      </c>
      <c r="AB1128" s="378">
        <f t="shared" si="3447"/>
        <v>0</v>
      </c>
      <c r="AC1128" s="378">
        <f t="shared" si="3447"/>
        <v>0</v>
      </c>
      <c r="AD1128" s="378">
        <f t="shared" si="3447"/>
        <v>0</v>
      </c>
      <c r="AE1128" s="378">
        <f t="shared" si="3447"/>
        <v>0</v>
      </c>
      <c r="AF1128" s="378">
        <f t="shared" si="3447"/>
        <v>0</v>
      </c>
      <c r="AG1128" s="378">
        <f t="shared" si="3447"/>
        <v>0</v>
      </c>
      <c r="AH1128" s="378">
        <f t="shared" si="3447"/>
        <v>0</v>
      </c>
      <c r="AI1128" s="378">
        <f t="shared" si="3447"/>
        <v>0</v>
      </c>
      <c r="AJ1128" s="378">
        <f t="shared" si="3447"/>
        <v>0</v>
      </c>
      <c r="AK1128" s="378">
        <f t="shared" si="3447"/>
        <v>0</v>
      </c>
      <c r="AL1128" s="378">
        <f t="shared" si="3447"/>
        <v>0</v>
      </c>
      <c r="AM1128" s="629">
        <f t="shared" si="3442"/>
        <v>0</v>
      </c>
    </row>
    <row r="1129" spans="2:39">
      <c r="B1129" s="324" t="s">
        <v>362</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Y1116*Y1119</f>
        <v>0</v>
      </c>
      <c r="Z1129" s="378">
        <f>Z1116*Z1119</f>
        <v>0</v>
      </c>
      <c r="AA1129" s="378">
        <f t="shared" ref="AA1129:AL1129" si="3448">AA1116*AA1119</f>
        <v>0</v>
      </c>
      <c r="AB1129" s="378">
        <f t="shared" si="3448"/>
        <v>0</v>
      </c>
      <c r="AC1129" s="378">
        <f t="shared" si="3448"/>
        <v>0</v>
      </c>
      <c r="AD1129" s="378">
        <f t="shared" si="3448"/>
        <v>0</v>
      </c>
      <c r="AE1129" s="378">
        <f t="shared" si="3448"/>
        <v>0</v>
      </c>
      <c r="AF1129" s="378">
        <f t="shared" si="3448"/>
        <v>0</v>
      </c>
      <c r="AG1129" s="378">
        <f t="shared" si="3448"/>
        <v>0</v>
      </c>
      <c r="AH1129" s="378">
        <f t="shared" si="3448"/>
        <v>0</v>
      </c>
      <c r="AI1129" s="378">
        <f t="shared" si="3448"/>
        <v>0</v>
      </c>
      <c r="AJ1129" s="378">
        <f t="shared" si="3448"/>
        <v>0</v>
      </c>
      <c r="AK1129" s="378">
        <f t="shared" si="3448"/>
        <v>0</v>
      </c>
      <c r="AL1129" s="378">
        <f t="shared" si="3448"/>
        <v>0</v>
      </c>
      <c r="AM1129" s="629">
        <f t="shared" si="3442"/>
        <v>0</v>
      </c>
    </row>
    <row r="1130" spans="2:39" ht="15.75">
      <c r="B1130" s="349" t="s">
        <v>352</v>
      </c>
      <c r="C1130" s="345"/>
      <c r="D1130" s="336"/>
      <c r="E1130" s="334"/>
      <c r="F1130" s="334"/>
      <c r="G1130" s="334"/>
      <c r="H1130" s="334"/>
      <c r="I1130" s="334"/>
      <c r="J1130" s="334"/>
      <c r="K1130" s="334"/>
      <c r="L1130" s="334"/>
      <c r="M1130" s="334"/>
      <c r="N1130" s="334"/>
      <c r="O1130" s="300"/>
      <c r="P1130" s="334"/>
      <c r="Q1130" s="334"/>
      <c r="R1130" s="334"/>
      <c r="S1130" s="336"/>
      <c r="T1130" s="336"/>
      <c r="U1130" s="336"/>
      <c r="V1130" s="336"/>
      <c r="W1130" s="334"/>
      <c r="X1130" s="334"/>
      <c r="Y1130" s="346">
        <f>SUM(Y1120:Y1129)</f>
        <v>0</v>
      </c>
      <c r="Z1130" s="346">
        <f t="shared" ref="Z1130:AE1130" si="3449">SUM(Z1120:Z1129)</f>
        <v>0</v>
      </c>
      <c r="AA1130" s="346">
        <f t="shared" si="3449"/>
        <v>0</v>
      </c>
      <c r="AB1130" s="346">
        <f t="shared" si="3449"/>
        <v>0</v>
      </c>
      <c r="AC1130" s="346">
        <f t="shared" si="3449"/>
        <v>0</v>
      </c>
      <c r="AD1130" s="346">
        <f t="shared" si="3449"/>
        <v>0</v>
      </c>
      <c r="AE1130" s="346">
        <f t="shared" si="3449"/>
        <v>0</v>
      </c>
      <c r="AF1130" s="346">
        <f>SUM(AF1120:AF1129)</f>
        <v>0</v>
      </c>
      <c r="AG1130" s="346">
        <f t="shared" ref="AG1130:AL1130" si="3450">SUM(AG1120:AG1129)</f>
        <v>0</v>
      </c>
      <c r="AH1130" s="346">
        <f t="shared" si="3450"/>
        <v>0</v>
      </c>
      <c r="AI1130" s="346">
        <f t="shared" si="3450"/>
        <v>0</v>
      </c>
      <c r="AJ1130" s="346">
        <f t="shared" si="3450"/>
        <v>0</v>
      </c>
      <c r="AK1130" s="346">
        <f t="shared" si="3450"/>
        <v>0</v>
      </c>
      <c r="AL1130" s="346">
        <f t="shared" si="3450"/>
        <v>0</v>
      </c>
      <c r="AM1130" s="407">
        <f>SUM(AM1120:AM1129)</f>
        <v>0</v>
      </c>
    </row>
    <row r="1131" spans="2:39" ht="15.75">
      <c r="B1131" s="349" t="s">
        <v>351</v>
      </c>
      <c r="C1131" s="345"/>
      <c r="D1131" s="350"/>
      <c r="E1131" s="334"/>
      <c r="F1131" s="334"/>
      <c r="G1131" s="334"/>
      <c r="H1131" s="334"/>
      <c r="I1131" s="334"/>
      <c r="J1131" s="334"/>
      <c r="K1131" s="334"/>
      <c r="L1131" s="334"/>
      <c r="M1131" s="334"/>
      <c r="N1131" s="334"/>
      <c r="O1131" s="300"/>
      <c r="P1131" s="334"/>
      <c r="Q1131" s="334"/>
      <c r="R1131" s="334"/>
      <c r="S1131" s="336"/>
      <c r="T1131" s="336"/>
      <c r="U1131" s="336"/>
      <c r="V1131" s="336"/>
      <c r="W1131" s="334"/>
      <c r="X1131" s="334"/>
      <c r="Y1131" s="347">
        <f>Y1117*Y1119</f>
        <v>0</v>
      </c>
      <c r="Z1131" s="347">
        <f t="shared" ref="Z1131:AE1131" si="3451">Z1117*Z1119</f>
        <v>0</v>
      </c>
      <c r="AA1131" s="347">
        <f>AA1117*AA1119</f>
        <v>0</v>
      </c>
      <c r="AB1131" s="347">
        <f t="shared" si="3451"/>
        <v>0</v>
      </c>
      <c r="AC1131" s="347">
        <f t="shared" si="3451"/>
        <v>0</v>
      </c>
      <c r="AD1131" s="347">
        <f t="shared" si="3451"/>
        <v>0</v>
      </c>
      <c r="AE1131" s="347">
        <f t="shared" si="3451"/>
        <v>0</v>
      </c>
      <c r="AF1131" s="347">
        <f t="shared" ref="AF1131:AL1131" si="3452">AF1117*AF1119</f>
        <v>0</v>
      </c>
      <c r="AG1131" s="347">
        <f t="shared" si="3452"/>
        <v>0</v>
      </c>
      <c r="AH1131" s="347">
        <f t="shared" si="3452"/>
        <v>0</v>
      </c>
      <c r="AI1131" s="347">
        <f t="shared" si="3452"/>
        <v>0</v>
      </c>
      <c r="AJ1131" s="347">
        <f t="shared" si="3452"/>
        <v>0</v>
      </c>
      <c r="AK1131" s="347">
        <f t="shared" si="3452"/>
        <v>0</v>
      </c>
      <c r="AL1131" s="347">
        <f t="shared" si="3452"/>
        <v>0</v>
      </c>
      <c r="AM1131" s="407">
        <f>SUM(Y1131:AL1131)</f>
        <v>0</v>
      </c>
    </row>
    <row r="1132" spans="2:39" ht="15.75">
      <c r="B1132" s="349" t="s">
        <v>350</v>
      </c>
      <c r="C1132" s="345"/>
      <c r="D1132" s="350"/>
      <c r="E1132" s="334"/>
      <c r="F1132" s="334"/>
      <c r="G1132" s="334"/>
      <c r="H1132" s="334"/>
      <c r="I1132" s="334"/>
      <c r="J1132" s="334"/>
      <c r="K1132" s="334"/>
      <c r="L1132" s="334"/>
      <c r="M1132" s="334"/>
      <c r="N1132" s="334"/>
      <c r="O1132" s="300"/>
      <c r="P1132" s="334"/>
      <c r="Q1132" s="334"/>
      <c r="R1132" s="334"/>
      <c r="S1132" s="350"/>
      <c r="T1132" s="350"/>
      <c r="U1132" s="350"/>
      <c r="V1132" s="350"/>
      <c r="W1132" s="334"/>
      <c r="X1132" s="334"/>
      <c r="Y1132" s="351"/>
      <c r="Z1132" s="351"/>
      <c r="AA1132" s="351"/>
      <c r="AB1132" s="351"/>
      <c r="AC1132" s="351"/>
      <c r="AD1132" s="351"/>
      <c r="AE1132" s="351"/>
      <c r="AF1132" s="351"/>
      <c r="AG1132" s="351"/>
      <c r="AH1132" s="351"/>
      <c r="AI1132" s="351"/>
      <c r="AJ1132" s="351"/>
      <c r="AK1132" s="351"/>
      <c r="AL1132" s="351"/>
      <c r="AM1132" s="407">
        <f>AM1130-AM1131</f>
        <v>0</v>
      </c>
    </row>
    <row r="1133" spans="2:39">
      <c r="B1133" s="381"/>
      <c r="C1133" s="445"/>
      <c r="D1133" s="445"/>
      <c r="E1133" s="446"/>
      <c r="F1133" s="446"/>
      <c r="G1133" s="446"/>
      <c r="H1133" s="446"/>
      <c r="I1133" s="446"/>
      <c r="J1133" s="446"/>
      <c r="K1133" s="446"/>
      <c r="L1133" s="446"/>
      <c r="M1133" s="446"/>
      <c r="N1133" s="446"/>
      <c r="O1133" s="447"/>
      <c r="P1133" s="446"/>
      <c r="Q1133" s="446"/>
      <c r="R1133" s="446"/>
      <c r="S1133" s="445"/>
      <c r="T1133" s="448"/>
      <c r="U1133" s="445"/>
      <c r="V1133" s="445"/>
      <c r="W1133" s="446"/>
      <c r="X1133" s="446"/>
      <c r="Y1133" s="449"/>
      <c r="Z1133" s="449"/>
      <c r="AA1133" s="449"/>
      <c r="AB1133" s="449"/>
      <c r="AC1133" s="449"/>
      <c r="AD1133" s="449"/>
      <c r="AE1133" s="449"/>
      <c r="AF1133" s="449"/>
      <c r="AG1133" s="449"/>
      <c r="AH1133" s="449"/>
      <c r="AI1133" s="449"/>
      <c r="AJ1133" s="449"/>
      <c r="AK1133" s="449"/>
      <c r="AL1133" s="449"/>
      <c r="AM1133" s="386"/>
    </row>
    <row r="1134" spans="2:39" ht="19.5" customHeight="1">
      <c r="B1134" s="368" t="s">
        <v>593</v>
      </c>
      <c r="C1134" s="387"/>
      <c r="D1134" s="388"/>
      <c r="E1134" s="388"/>
      <c r="F1134" s="388"/>
      <c r="G1134" s="388"/>
      <c r="H1134" s="388"/>
      <c r="I1134" s="388"/>
      <c r="J1134" s="388"/>
      <c r="K1134" s="388"/>
      <c r="L1134" s="388"/>
      <c r="M1134" s="388"/>
      <c r="N1134" s="388"/>
      <c r="O1134" s="388"/>
      <c r="P1134" s="388"/>
      <c r="Q1134" s="388"/>
      <c r="R1134" s="388"/>
      <c r="S1134" s="371"/>
      <c r="T1134" s="372"/>
      <c r="U1134" s="388"/>
      <c r="V1134" s="388"/>
      <c r="W1134" s="388"/>
      <c r="X1134" s="388"/>
      <c r="Y1134" s="409"/>
      <c r="Z1134" s="409"/>
      <c r="AA1134" s="409"/>
      <c r="AB1134" s="409"/>
      <c r="AC1134" s="409"/>
      <c r="AD1134" s="409"/>
      <c r="AE1134" s="409"/>
      <c r="AF1134" s="409"/>
      <c r="AG1134" s="409"/>
      <c r="AH1134" s="409"/>
      <c r="AI1134" s="409"/>
      <c r="AJ1134" s="409"/>
      <c r="AK1134" s="409"/>
      <c r="AL1134" s="409"/>
      <c r="AM1134" s="389"/>
    </row>
    <row r="1136" spans="2:39">
      <c r="B1136" s="590" t="s">
        <v>526</v>
      </c>
    </row>
  </sheetData>
  <sheetProtection formatCells="0" formatColumns="0" formatRows="0" insertColumns="0" insertRows="0" insertHyperlinks="0" deleteColumns="0" deleteRows="0" sort="0" autoFilter="0" pivotTables="0"/>
  <mergeCells count="45">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 ref="C401:C402"/>
    <mergeCell ref="E401:M401"/>
    <mergeCell ref="N401:N402"/>
    <mergeCell ref="B589:B590"/>
    <mergeCell ref="C589:C590"/>
    <mergeCell ref="E589:M589"/>
    <mergeCell ref="N589:N590"/>
    <mergeCell ref="B401:B402"/>
    <mergeCell ref="B217:B218"/>
    <mergeCell ref="C217:C218"/>
    <mergeCell ref="E217:M217"/>
    <mergeCell ref="N217:N218"/>
    <mergeCell ref="P217:X217"/>
    <mergeCell ref="Y401:AM401"/>
    <mergeCell ref="Y217:AM217"/>
    <mergeCell ref="N34:N35"/>
    <mergeCell ref="P34:X34"/>
    <mergeCell ref="Y34:AM34"/>
    <mergeCell ref="P401:X401"/>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8"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0" location="'5.  2015-2020 LRAM'!A1" display="Return to top" xr:uid="{00000000-0004-0000-0A00-000008000000}"/>
    <hyperlink ref="D771" location="'5.  2015-2020 LRAM'!A1" display="Return to top" xr:uid="{00000000-0004-0000-0A00-000009000000}"/>
    <hyperlink ref="D954" location="'5.  2015-2020 LRAM'!A1" display="Return to top" xr:uid="{00000000-0004-0000-0A00-00000A000000}"/>
    <hyperlink ref="B1136"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0" zoomScale="90" zoomScaleNormal="90" workbookViewId="0">
      <selection activeCell="K63" sqref="K6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126" t="s">
        <v>670</v>
      </c>
      <c r="D8" s="1126"/>
      <c r="E8" s="1126"/>
      <c r="F8" s="1126"/>
      <c r="G8" s="1126"/>
      <c r="H8" s="1126"/>
      <c r="I8" s="1126"/>
      <c r="J8" s="1126"/>
      <c r="K8" s="1126"/>
      <c r="L8" s="1126"/>
      <c r="M8" s="1126"/>
      <c r="N8" s="1126"/>
      <c r="O8" s="1126"/>
      <c r="P8" s="1126"/>
      <c r="Q8" s="1126"/>
      <c r="R8" s="1126"/>
      <c r="S8" s="1126"/>
      <c r="T8" s="105"/>
      <c r="U8" s="105"/>
      <c r="V8" s="105"/>
      <c r="W8" s="105"/>
    </row>
    <row r="9" spans="1:28" s="9" customFormat="1" ht="47.1" customHeight="1">
      <c r="B9" s="55"/>
      <c r="C9" s="1069" t="s">
        <v>681</v>
      </c>
      <c r="D9" s="1069"/>
      <c r="E9" s="1069"/>
      <c r="F9" s="1069"/>
      <c r="G9" s="1069"/>
      <c r="H9" s="1069"/>
      <c r="I9" s="1069"/>
      <c r="J9" s="1069"/>
      <c r="K9" s="1069"/>
      <c r="L9" s="1069"/>
      <c r="M9" s="1069"/>
      <c r="N9" s="1069"/>
      <c r="O9" s="1069"/>
      <c r="P9" s="1069"/>
      <c r="Q9" s="1069"/>
      <c r="R9" s="1069"/>
      <c r="S9" s="1069"/>
      <c r="T9" s="105"/>
      <c r="U9" s="105"/>
      <c r="V9" s="105"/>
      <c r="W9" s="105"/>
    </row>
    <row r="10" spans="1:28" s="9" customFormat="1" ht="38.1" customHeight="1">
      <c r="B10" s="88"/>
      <c r="C10" s="1090" t="s">
        <v>682</v>
      </c>
      <c r="D10" s="1069"/>
      <c r="E10" s="1069"/>
      <c r="F10" s="1069"/>
      <c r="G10" s="1069"/>
      <c r="H10" s="1069"/>
      <c r="I10" s="1069"/>
      <c r="J10" s="1069"/>
      <c r="K10" s="1069"/>
      <c r="L10" s="1069"/>
      <c r="M10" s="1069"/>
      <c r="N10" s="1069"/>
      <c r="O10" s="1069"/>
      <c r="P10" s="1069"/>
      <c r="Q10" s="1069"/>
      <c r="R10" s="1069"/>
      <c r="S10" s="106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125" t="s">
        <v>235</v>
      </c>
      <c r="C12" s="1125"/>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to 999 kW</v>
      </c>
      <c r="L14" s="204" t="str">
        <f>'1.  LRAMVA Summary'!G52</f>
        <v>General Service 1,000 to 4,999 kW</v>
      </c>
      <c r="M14" s="204" t="str">
        <f>'1.  LRAMVA Summary'!H52</f>
        <v>Large Use</v>
      </c>
      <c r="N14" s="204" t="str">
        <f>'1.  LRAMVA Summary'!I52</f>
        <v>Unmetered Scattered Load</v>
      </c>
      <c r="O14" s="204" t="str">
        <f>'1.  LRAMVA Summary'!J52</f>
        <v>Sentinel Lighting</v>
      </c>
      <c r="P14" s="204" t="str">
        <f>'1.  LRAMVA Summary'!K52</f>
        <v>Street Lighting</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4">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4">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4">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4">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4">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710</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711</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712</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713</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714</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715</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716</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717</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728</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729</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730</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731</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733</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734</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735</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736</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737</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738</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739</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740</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7.8330073971106629</v>
      </c>
      <c r="J121" s="230">
        <f>(SUM('1.  LRAMVA Summary'!E$54:E$74)+SUM('1.  LRAMVA Summary'!E$75:E$76)*(MONTH($E121)-1)/12)*$H121</f>
        <v>6.2632041891409971</v>
      </c>
      <c r="K121" s="230">
        <f>(SUM('1.  LRAMVA Summary'!F$54:F$74)+SUM('1.  LRAMVA Summary'!F$75:F$76)*(MONTH($E121)-1)/12)*$H121</f>
        <v>10.516857862997533</v>
      </c>
      <c r="L121" s="230">
        <f>(SUM('1.  LRAMVA Summary'!G$54:G$74)+SUM('1.  LRAMVA Summary'!G$75:G$76)*(MONTH($E121)-1)/12)*$H121</f>
        <v>11.379066162003406</v>
      </c>
      <c r="M121" s="230">
        <f>(SUM('1.  LRAMVA Summary'!H$54:H$74)+SUM('1.  LRAMVA Summary'!H$75:H$76)*(MONTH($E121)-1)/12)*$H121</f>
        <v>31.181577344972297</v>
      </c>
      <c r="N121" s="230">
        <f>(SUM('1.  LRAMVA Summary'!I$54:I$74)+SUM('1.  LRAMVA Summary'!I$75:I$76)*(MONTH($E121)-1)/12)*$H121</f>
        <v>0</v>
      </c>
      <c r="O121" s="230">
        <f>(SUM('1.  LRAMVA Summary'!J$54:J$74)+SUM('1.  LRAMVA Summary'!J$75:J$76)*(MONTH($E121)-1)/12)*$H121</f>
        <v>0</v>
      </c>
      <c r="P121" s="230">
        <f>(SUM('1.  LRAMVA Summary'!K$54:K$74)+SUM('1.  LRAMVA Summary'!K$75:K$76)*(MONTH($E121)-1)/12)*$H121</f>
        <v>-2.2023747321960316</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64.971338224028869</v>
      </c>
    </row>
    <row r="122" spans="2:23" s="9" customFormat="1">
      <c r="B122" s="66"/>
      <c r="E122" s="214">
        <v>43160</v>
      </c>
      <c r="F122" s="214" t="s">
        <v>185</v>
      </c>
      <c r="G122" s="215" t="s">
        <v>65</v>
      </c>
      <c r="H122" s="240">
        <f t="shared" si="62"/>
        <v>1.25E-3</v>
      </c>
      <c r="I122" s="230">
        <f>(SUM('1.  LRAMVA Summary'!D$54:D$74)+SUM('1.  LRAMVA Summary'!D$75:D$76)*(MONTH($E122)-1)/12)*$H122</f>
        <v>15.666014794221326</v>
      </c>
      <c r="J122" s="230">
        <f>(SUM('1.  LRAMVA Summary'!E$54:E$74)+SUM('1.  LRAMVA Summary'!E$75:E$76)*(MONTH($E122)-1)/12)*$H122</f>
        <v>12.526408378281994</v>
      </c>
      <c r="K122" s="230">
        <f>(SUM('1.  LRAMVA Summary'!F$54:F$74)+SUM('1.  LRAMVA Summary'!F$75:F$76)*(MONTH($E122)-1)/12)*$H122</f>
        <v>21.033715725995066</v>
      </c>
      <c r="L122" s="230">
        <f>(SUM('1.  LRAMVA Summary'!G$54:G$74)+SUM('1.  LRAMVA Summary'!G$75:G$76)*(MONTH($E122)-1)/12)*$H122</f>
        <v>22.758132324006812</v>
      </c>
      <c r="M122" s="230">
        <f>(SUM('1.  LRAMVA Summary'!H$54:H$74)+SUM('1.  LRAMVA Summary'!H$75:H$76)*(MONTH($E122)-1)/12)*$H122</f>
        <v>62.363154689944594</v>
      </c>
      <c r="N122" s="230">
        <f>(SUM('1.  LRAMVA Summary'!I$54:I$74)+SUM('1.  LRAMVA Summary'!I$75:I$76)*(MONTH($E122)-1)/12)*$H122</f>
        <v>0</v>
      </c>
      <c r="O122" s="230">
        <f>(SUM('1.  LRAMVA Summary'!J$54:J$74)+SUM('1.  LRAMVA Summary'!J$75:J$76)*(MONTH($E122)-1)/12)*$H122</f>
        <v>0</v>
      </c>
      <c r="P122" s="230">
        <f>(SUM('1.  LRAMVA Summary'!K$54:K$74)+SUM('1.  LRAMVA Summary'!K$75:K$76)*(MONTH($E122)-1)/12)*$H122</f>
        <v>-4.4047494643920633</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129.94267644805774</v>
      </c>
    </row>
    <row r="123" spans="2:23" s="8" customFormat="1">
      <c r="B123" s="239"/>
      <c r="E123" s="214">
        <v>43191</v>
      </c>
      <c r="F123" s="214" t="s">
        <v>185</v>
      </c>
      <c r="G123" s="215" t="s">
        <v>66</v>
      </c>
      <c r="H123" s="240">
        <f>$C$44/12</f>
        <v>1.575E-3</v>
      </c>
      <c r="I123" s="230">
        <f>(SUM('1.  LRAMVA Summary'!D$54:D$74)+SUM('1.  LRAMVA Summary'!D$75:D$76)*(MONTH($E123)-1)/12)*$H123</f>
        <v>29.608767961078303</v>
      </c>
      <c r="J123" s="230">
        <f>(SUM('1.  LRAMVA Summary'!E$54:E$74)+SUM('1.  LRAMVA Summary'!E$75:E$76)*(MONTH($E123)-1)/12)*$H123</f>
        <v>23.674911834952969</v>
      </c>
      <c r="K123" s="230">
        <f>(SUM('1.  LRAMVA Summary'!F$54:F$74)+SUM('1.  LRAMVA Summary'!F$75:F$76)*(MONTH($E123)-1)/12)*$H123</f>
        <v>39.753722722130682</v>
      </c>
      <c r="L123" s="230">
        <f>(SUM('1.  LRAMVA Summary'!G$54:G$74)+SUM('1.  LRAMVA Summary'!G$75:G$76)*(MONTH($E123)-1)/12)*$H123</f>
        <v>43.012870092372872</v>
      </c>
      <c r="M123" s="230">
        <f>(SUM('1.  LRAMVA Summary'!H$54:H$74)+SUM('1.  LRAMVA Summary'!H$75:H$76)*(MONTH($E123)-1)/12)*$H123</f>
        <v>117.86636236399528</v>
      </c>
      <c r="N123" s="230">
        <f>(SUM('1.  LRAMVA Summary'!I$54:I$74)+SUM('1.  LRAMVA Summary'!I$75:I$76)*(MONTH($E123)-1)/12)*$H123</f>
        <v>0</v>
      </c>
      <c r="O123" s="230">
        <f>(SUM('1.  LRAMVA Summary'!J$54:J$74)+SUM('1.  LRAMVA Summary'!J$75:J$76)*(MONTH($E123)-1)/12)*$H123</f>
        <v>0</v>
      </c>
      <c r="P123" s="230">
        <f>(SUM('1.  LRAMVA Summary'!K$54:K$74)+SUM('1.  LRAMVA Summary'!K$75:K$76)*(MONTH($E123)-1)/12)*$H123</f>
        <v>-8.3249764877009991</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245.59165848682909</v>
      </c>
    </row>
    <row r="124" spans="2:23" s="9" customFormat="1">
      <c r="B124" s="66"/>
      <c r="E124" s="214">
        <v>43221</v>
      </c>
      <c r="F124" s="214" t="s">
        <v>185</v>
      </c>
      <c r="G124" s="215" t="s">
        <v>66</v>
      </c>
      <c r="H124" s="240">
        <f t="shared" ref="H124:H125" si="64">$C$44/12</f>
        <v>1.575E-3</v>
      </c>
      <c r="I124" s="230">
        <f>(SUM('1.  LRAMVA Summary'!D$54:D$74)+SUM('1.  LRAMVA Summary'!D$75:D$76)*(MONTH($E124)-1)/12)*$H124</f>
        <v>39.478357281437738</v>
      </c>
      <c r="J124" s="230">
        <f>(SUM('1.  LRAMVA Summary'!E$54:E$74)+SUM('1.  LRAMVA Summary'!E$75:E$76)*(MONTH($E124)-1)/12)*$H124</f>
        <v>31.566549113270625</v>
      </c>
      <c r="K124" s="230">
        <f>(SUM('1.  LRAMVA Summary'!F$54:F$74)+SUM('1.  LRAMVA Summary'!F$75:F$76)*(MONTH($E124)-1)/12)*$H124</f>
        <v>53.004963629507564</v>
      </c>
      <c r="L124" s="230">
        <f>(SUM('1.  LRAMVA Summary'!G$54:G$74)+SUM('1.  LRAMVA Summary'!G$75:G$76)*(MONTH($E124)-1)/12)*$H124</f>
        <v>57.350493456497162</v>
      </c>
      <c r="M124" s="230">
        <f>(SUM('1.  LRAMVA Summary'!H$54:H$74)+SUM('1.  LRAMVA Summary'!H$75:H$76)*(MONTH($E124)-1)/12)*$H124</f>
        <v>157.15514981866039</v>
      </c>
      <c r="N124" s="230">
        <f>(SUM('1.  LRAMVA Summary'!I$54:I$74)+SUM('1.  LRAMVA Summary'!I$75:I$76)*(MONTH($E124)-1)/12)*$H124</f>
        <v>0</v>
      </c>
      <c r="O124" s="230">
        <f>(SUM('1.  LRAMVA Summary'!J$54:J$74)+SUM('1.  LRAMVA Summary'!J$75:J$76)*(MONTH($E124)-1)/12)*$H124</f>
        <v>0</v>
      </c>
      <c r="P124" s="230">
        <f>(SUM('1.  LRAMVA Summary'!K$54:K$74)+SUM('1.  LRAMVA Summary'!K$75:K$76)*(MONTH($E124)-1)/12)*$H124</f>
        <v>-11.099968650268</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327.45554464910549</v>
      </c>
    </row>
    <row r="125" spans="2:23" s="238" customFormat="1">
      <c r="B125" s="237"/>
      <c r="E125" s="214">
        <v>43252</v>
      </c>
      <c r="F125" s="214" t="s">
        <v>185</v>
      </c>
      <c r="G125" s="215" t="s">
        <v>66</v>
      </c>
      <c r="H125" s="240">
        <f t="shared" si="64"/>
        <v>1.575E-3</v>
      </c>
      <c r="I125" s="230">
        <f>(SUM('1.  LRAMVA Summary'!D$54:D$74)+SUM('1.  LRAMVA Summary'!D$75:D$76)*(MONTH($E125)-1)/12)*$H125</f>
        <v>49.347946601797169</v>
      </c>
      <c r="J125" s="230">
        <f>(SUM('1.  LRAMVA Summary'!E$54:E$74)+SUM('1.  LRAMVA Summary'!E$75:E$76)*(MONTH($E125)-1)/12)*$H125</f>
        <v>39.458186391588285</v>
      </c>
      <c r="K125" s="230">
        <f>(SUM('1.  LRAMVA Summary'!F$54:F$74)+SUM('1.  LRAMVA Summary'!F$75:F$76)*(MONTH($E125)-1)/12)*$H125</f>
        <v>66.256204536884454</v>
      </c>
      <c r="L125" s="230">
        <f>(SUM('1.  LRAMVA Summary'!G$54:G$74)+SUM('1.  LRAMVA Summary'!G$75:G$76)*(MONTH($E125)-1)/12)*$H125</f>
        <v>71.68811682062146</v>
      </c>
      <c r="M125" s="230">
        <f>(SUM('1.  LRAMVA Summary'!H$54:H$74)+SUM('1.  LRAMVA Summary'!H$75:H$76)*(MONTH($E125)-1)/12)*$H125</f>
        <v>196.44393727332545</v>
      </c>
      <c r="N125" s="230">
        <f>(SUM('1.  LRAMVA Summary'!I$54:I$74)+SUM('1.  LRAMVA Summary'!I$75:I$76)*(MONTH($E125)-1)/12)*$H125</f>
        <v>0</v>
      </c>
      <c r="O125" s="230">
        <f>(SUM('1.  LRAMVA Summary'!J$54:J$74)+SUM('1.  LRAMVA Summary'!J$75:J$76)*(MONTH($E125)-1)/12)*$H125</f>
        <v>0</v>
      </c>
      <c r="P125" s="230">
        <f>(SUM('1.  LRAMVA Summary'!K$54:K$74)+SUM('1.  LRAMVA Summary'!K$75:K$76)*(MONTH($E125)-1)/12)*$H125</f>
        <v>-13.874960812834997</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409.31943081138184</v>
      </c>
    </row>
    <row r="126" spans="2:23" s="9" customFormat="1">
      <c r="B126" s="66"/>
      <c r="E126" s="214">
        <v>43282</v>
      </c>
      <c r="F126" s="214" t="s">
        <v>185</v>
      </c>
      <c r="G126" s="215" t="s">
        <v>68</v>
      </c>
      <c r="H126" s="240">
        <f>$C$45/12</f>
        <v>1.575E-3</v>
      </c>
      <c r="I126" s="230">
        <f>(SUM('1.  LRAMVA Summary'!D$54:D$74)+SUM('1.  LRAMVA Summary'!D$75:D$76)*(MONTH($E126)-1)/12)*$H126</f>
        <v>59.217535922156607</v>
      </c>
      <c r="J126" s="230">
        <f>(SUM('1.  LRAMVA Summary'!E$54:E$74)+SUM('1.  LRAMVA Summary'!E$75:E$76)*(MONTH($E126)-1)/12)*$H126</f>
        <v>47.349823669905938</v>
      </c>
      <c r="K126" s="230">
        <f>(SUM('1.  LRAMVA Summary'!F$54:F$74)+SUM('1.  LRAMVA Summary'!F$75:F$76)*(MONTH($E126)-1)/12)*$H126</f>
        <v>79.507445444261364</v>
      </c>
      <c r="L126" s="230">
        <f>(SUM('1.  LRAMVA Summary'!G$54:G$74)+SUM('1.  LRAMVA Summary'!G$75:G$76)*(MONTH($E126)-1)/12)*$H126</f>
        <v>86.025740184745743</v>
      </c>
      <c r="M126" s="230">
        <f>(SUM('1.  LRAMVA Summary'!H$54:H$74)+SUM('1.  LRAMVA Summary'!H$75:H$76)*(MONTH($E126)-1)/12)*$H126</f>
        <v>235.73272472799056</v>
      </c>
      <c r="N126" s="230">
        <f>(SUM('1.  LRAMVA Summary'!I$54:I$74)+SUM('1.  LRAMVA Summary'!I$75:I$76)*(MONTH($E126)-1)/12)*$H126</f>
        <v>0</v>
      </c>
      <c r="O126" s="230">
        <f>(SUM('1.  LRAMVA Summary'!J$54:J$74)+SUM('1.  LRAMVA Summary'!J$75:J$76)*(MONTH($E126)-1)/12)*$H126</f>
        <v>0</v>
      </c>
      <c r="P126" s="230">
        <f>(SUM('1.  LRAMVA Summary'!K$54:K$74)+SUM('1.  LRAMVA Summary'!K$75:K$76)*(MONTH($E126)-1)/12)*$H126</f>
        <v>-16.649952975401998</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491.18331697365818</v>
      </c>
    </row>
    <row r="127" spans="2:23" s="9" customFormat="1">
      <c r="B127" s="66"/>
      <c r="E127" s="214">
        <v>43313</v>
      </c>
      <c r="F127" s="214" t="s">
        <v>185</v>
      </c>
      <c r="G127" s="215" t="s">
        <v>68</v>
      </c>
      <c r="H127" s="240">
        <f t="shared" ref="H127:H128" si="65">$C$45/12</f>
        <v>1.575E-3</v>
      </c>
      <c r="I127" s="230">
        <f>(SUM('1.  LRAMVA Summary'!D$54:D$74)+SUM('1.  LRAMVA Summary'!D$75:D$76)*(MONTH($E127)-1)/12)*$H127</f>
        <v>69.087125242516052</v>
      </c>
      <c r="J127" s="230">
        <f>(SUM('1.  LRAMVA Summary'!E$54:E$74)+SUM('1.  LRAMVA Summary'!E$75:E$76)*(MONTH($E127)-1)/12)*$H127</f>
        <v>55.241460948223597</v>
      </c>
      <c r="K127" s="230">
        <f>(SUM('1.  LRAMVA Summary'!F$54:F$74)+SUM('1.  LRAMVA Summary'!F$75:F$76)*(MONTH($E127)-1)/12)*$H127</f>
        <v>92.758686351638261</v>
      </c>
      <c r="L127" s="230">
        <f>(SUM('1.  LRAMVA Summary'!G$54:G$74)+SUM('1.  LRAMVA Summary'!G$75:G$76)*(MONTH($E127)-1)/12)*$H127</f>
        <v>100.36336354887004</v>
      </c>
      <c r="M127" s="230">
        <f>(SUM('1.  LRAMVA Summary'!H$54:H$74)+SUM('1.  LRAMVA Summary'!H$75:H$76)*(MONTH($E127)-1)/12)*$H127</f>
        <v>275.02151218265561</v>
      </c>
      <c r="N127" s="230">
        <f>(SUM('1.  LRAMVA Summary'!I$54:I$74)+SUM('1.  LRAMVA Summary'!I$75:I$76)*(MONTH($E127)-1)/12)*$H127</f>
        <v>0</v>
      </c>
      <c r="O127" s="230">
        <f>(SUM('1.  LRAMVA Summary'!J$54:J$74)+SUM('1.  LRAMVA Summary'!J$75:J$76)*(MONTH($E127)-1)/12)*$H127</f>
        <v>0</v>
      </c>
      <c r="P127" s="230">
        <f>(SUM('1.  LRAMVA Summary'!K$54:K$74)+SUM('1.  LRAMVA Summary'!K$75:K$76)*(MONTH($E127)-1)/12)*$H127</f>
        <v>-19.424945137969001</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573.04720313593452</v>
      </c>
    </row>
    <row r="128" spans="2:23" s="9" customFormat="1">
      <c r="B128" s="66"/>
      <c r="E128" s="214">
        <v>43344</v>
      </c>
      <c r="F128" s="214" t="s">
        <v>185</v>
      </c>
      <c r="G128" s="215" t="s">
        <v>68</v>
      </c>
      <c r="H128" s="240">
        <f t="shared" si="65"/>
        <v>1.575E-3</v>
      </c>
      <c r="I128" s="230">
        <f>(SUM('1.  LRAMVA Summary'!D$54:D$74)+SUM('1.  LRAMVA Summary'!D$75:D$76)*(MONTH($E128)-1)/12)*$H128</f>
        <v>78.956714562875476</v>
      </c>
      <c r="J128" s="230">
        <f>(SUM('1.  LRAMVA Summary'!E$54:E$74)+SUM('1.  LRAMVA Summary'!E$75:E$76)*(MONTH($E128)-1)/12)*$H128</f>
        <v>63.13309822654125</v>
      </c>
      <c r="K128" s="230">
        <f>(SUM('1.  LRAMVA Summary'!F$54:F$74)+SUM('1.  LRAMVA Summary'!F$75:F$76)*(MONTH($E128)-1)/12)*$H128</f>
        <v>106.00992725901513</v>
      </c>
      <c r="L128" s="230">
        <f>(SUM('1.  LRAMVA Summary'!G$54:G$74)+SUM('1.  LRAMVA Summary'!G$75:G$76)*(MONTH($E128)-1)/12)*$H128</f>
        <v>114.70098691299432</v>
      </c>
      <c r="M128" s="230">
        <f>(SUM('1.  LRAMVA Summary'!H$54:H$74)+SUM('1.  LRAMVA Summary'!H$75:H$76)*(MONTH($E128)-1)/12)*$H128</f>
        <v>314.31029963732078</v>
      </c>
      <c r="N128" s="230">
        <f>(SUM('1.  LRAMVA Summary'!I$54:I$74)+SUM('1.  LRAMVA Summary'!I$75:I$76)*(MONTH($E128)-1)/12)*$H128</f>
        <v>0</v>
      </c>
      <c r="O128" s="230">
        <f>(SUM('1.  LRAMVA Summary'!J$54:J$74)+SUM('1.  LRAMVA Summary'!J$75:J$76)*(MONTH($E128)-1)/12)*$H128</f>
        <v>0</v>
      </c>
      <c r="P128" s="230">
        <f>(SUM('1.  LRAMVA Summary'!K$54:K$74)+SUM('1.  LRAMVA Summary'!K$75:K$76)*(MONTH($E128)-1)/12)*$H128</f>
        <v>-22.199937300536</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654.91108929821098</v>
      </c>
    </row>
    <row r="129" spans="2:23" s="9" customFormat="1">
      <c r="B129" s="66"/>
      <c r="E129" s="214">
        <v>43374</v>
      </c>
      <c r="F129" s="214" t="s">
        <v>185</v>
      </c>
      <c r="G129" s="215" t="s">
        <v>69</v>
      </c>
      <c r="H129" s="240">
        <f>$C$46/12</f>
        <v>1.8083333333333335E-3</v>
      </c>
      <c r="I129" s="230">
        <f>(SUM('1.  LRAMVA Summary'!D$54:D$74)+SUM('1.  LRAMVA Summary'!D$75:D$76)*(MONTH($E129)-1)/12)*$H129</f>
        <v>101.98575631038082</v>
      </c>
      <c r="J129" s="230">
        <f>(SUM('1.  LRAMVA Summary'!E$54:E$74)+SUM('1.  LRAMVA Summary'!E$75:E$76)*(MONTH($E129)-1)/12)*$H129</f>
        <v>81.546918542615785</v>
      </c>
      <c r="K129" s="230">
        <f>(SUM('1.  LRAMVA Summary'!F$54:F$74)+SUM('1.  LRAMVA Summary'!F$75:F$76)*(MONTH($E129)-1)/12)*$H129</f>
        <v>136.92948937622788</v>
      </c>
      <c r="L129" s="230">
        <f>(SUM('1.  LRAMVA Summary'!G$54:G$74)+SUM('1.  LRAMVA Summary'!G$75:G$76)*(MONTH($E129)-1)/12)*$H129</f>
        <v>148.15544142928434</v>
      </c>
      <c r="M129" s="230">
        <f>(SUM('1.  LRAMVA Summary'!H$54:H$74)+SUM('1.  LRAMVA Summary'!H$75:H$76)*(MONTH($E129)-1)/12)*$H129</f>
        <v>405.98413703153926</v>
      </c>
      <c r="N129" s="230">
        <f>(SUM('1.  LRAMVA Summary'!I$54:I$74)+SUM('1.  LRAMVA Summary'!I$75:I$76)*(MONTH($E129)-1)/12)*$H129</f>
        <v>0</v>
      </c>
      <c r="O129" s="230">
        <f>(SUM('1.  LRAMVA Summary'!J$54:J$74)+SUM('1.  LRAMVA Summary'!J$75:J$76)*(MONTH($E129)-1)/12)*$H129</f>
        <v>0</v>
      </c>
      <c r="P129" s="230">
        <f>(SUM('1.  LRAMVA Summary'!K$54:K$74)+SUM('1.  LRAMVA Summary'!K$75:K$76)*(MONTH($E129)-1)/12)*$H129</f>
        <v>-28.674919013192333</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845.92682367685563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113.31750701153425</v>
      </c>
      <c r="J130" s="230">
        <f>(SUM('1.  LRAMVA Summary'!E$54:E$74)+SUM('1.  LRAMVA Summary'!E$75:E$76)*(MONTH($E130)-1)/12)*$H130</f>
        <v>90.607687269573105</v>
      </c>
      <c r="K130" s="230">
        <f>(SUM('1.  LRAMVA Summary'!F$54:F$74)+SUM('1.  LRAMVA Summary'!F$75:F$76)*(MONTH($E130)-1)/12)*$H130</f>
        <v>152.14387708469766</v>
      </c>
      <c r="L130" s="230">
        <f>(SUM('1.  LRAMVA Summary'!G$54:G$74)+SUM('1.  LRAMVA Summary'!G$75:G$76)*(MONTH($E130)-1)/12)*$H130</f>
        <v>164.61715714364928</v>
      </c>
      <c r="M130" s="230">
        <f>(SUM('1.  LRAMVA Summary'!H$54:H$74)+SUM('1.  LRAMVA Summary'!H$75:H$76)*(MONTH($E130)-1)/12)*$H130</f>
        <v>451.09348559059924</v>
      </c>
      <c r="N130" s="230">
        <f>(SUM('1.  LRAMVA Summary'!I$54:I$74)+SUM('1.  LRAMVA Summary'!I$75:I$76)*(MONTH($E130)-1)/12)*$H130</f>
        <v>0</v>
      </c>
      <c r="O130" s="230">
        <f>(SUM('1.  LRAMVA Summary'!J$54:J$74)+SUM('1.  LRAMVA Summary'!J$75:J$76)*(MONTH($E130)-1)/12)*$H130</f>
        <v>0</v>
      </c>
      <c r="P130" s="230">
        <f>(SUM('1.  LRAMVA Summary'!K$54:K$74)+SUM('1.  LRAMVA Summary'!K$75:K$76)*(MONTH($E130)-1)/12)*$H130</f>
        <v>-31.861021125769255</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939.91869297428423</v>
      </c>
    </row>
    <row r="131" spans="2:23" s="9" customFormat="1">
      <c r="B131" s="66"/>
      <c r="E131" s="214">
        <v>43435</v>
      </c>
      <c r="F131" s="214" t="s">
        <v>185</v>
      </c>
      <c r="G131" s="215" t="s">
        <v>69</v>
      </c>
      <c r="H131" s="240">
        <f t="shared" si="66"/>
        <v>1.8083333333333335E-3</v>
      </c>
      <c r="I131" s="230">
        <f>(SUM('1.  LRAMVA Summary'!D$54:D$74)+SUM('1.  LRAMVA Summary'!D$75:D$76)*(MONTH($E131)-1)/12)*$H131</f>
        <v>124.6492577126877</v>
      </c>
      <c r="J131" s="230">
        <f>(SUM('1.  LRAMVA Summary'!E$54:E$74)+SUM('1.  LRAMVA Summary'!E$75:E$76)*(MONTH($E131)-1)/12)*$H131</f>
        <v>99.668455996530412</v>
      </c>
      <c r="K131" s="230">
        <f>(SUM('1.  LRAMVA Summary'!F$54:F$74)+SUM('1.  LRAMVA Summary'!F$75:F$76)*(MONTH($E131)-1)/12)*$H131</f>
        <v>167.35826479316745</v>
      </c>
      <c r="L131" s="230">
        <f>(SUM('1.  LRAMVA Summary'!G$54:G$74)+SUM('1.  LRAMVA Summary'!G$75:G$76)*(MONTH($E131)-1)/12)*$H131</f>
        <v>181.07887285801419</v>
      </c>
      <c r="M131" s="230">
        <f>(SUM('1.  LRAMVA Summary'!H$54:H$74)+SUM('1.  LRAMVA Summary'!H$75:H$76)*(MONTH($E131)-1)/12)*$H131</f>
        <v>496.20283414965922</v>
      </c>
      <c r="N131" s="230">
        <f>(SUM('1.  LRAMVA Summary'!I$54:I$74)+SUM('1.  LRAMVA Summary'!I$75:I$76)*(MONTH($E131)-1)/12)*$H131</f>
        <v>0</v>
      </c>
      <c r="O131" s="230">
        <f>(SUM('1.  LRAMVA Summary'!J$54:J$74)+SUM('1.  LRAMVA Summary'!J$75:J$76)*(MONTH($E131)-1)/12)*$H131</f>
        <v>0</v>
      </c>
      <c r="P131" s="230">
        <f>(SUM('1.  LRAMVA Summary'!K$54:K$74)+SUM('1.  LRAMVA Summary'!K$75:K$76)*(MONTH($E131)-1)/12)*$H131</f>
        <v>-35.047123238346188</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1033.9105622717129</v>
      </c>
    </row>
    <row r="132" spans="2:23" s="9" customFormat="1" ht="15.75" thickBot="1">
      <c r="B132" s="66"/>
      <c r="E132" s="216" t="s">
        <v>468</v>
      </c>
      <c r="F132" s="216"/>
      <c r="G132" s="217"/>
      <c r="H132" s="218"/>
      <c r="I132" s="219">
        <f>SUM(I119:I131)</f>
        <v>689.14799079779607</v>
      </c>
      <c r="J132" s="219">
        <f>SUM(J119:J131)</f>
        <v>551.03670456062491</v>
      </c>
      <c r="K132" s="219">
        <f t="shared" ref="K132:O132" si="67">SUM(K119:K131)</f>
        <v>925.27315478652304</v>
      </c>
      <c r="L132" s="219">
        <f t="shared" si="67"/>
        <v>1001.1302409330596</v>
      </c>
      <c r="M132" s="219">
        <f t="shared" si="67"/>
        <v>2743.3551748106629</v>
      </c>
      <c r="N132" s="219">
        <f t="shared" si="67"/>
        <v>0</v>
      </c>
      <c r="O132" s="219">
        <f t="shared" si="67"/>
        <v>0</v>
      </c>
      <c r="P132" s="219">
        <f t="shared" ref="P132:V132" si="68">SUM(P119:P131)</f>
        <v>-193.76492893860689</v>
      </c>
      <c r="Q132" s="219">
        <f t="shared" si="68"/>
        <v>0</v>
      </c>
      <c r="R132" s="219">
        <f t="shared" si="68"/>
        <v>0</v>
      </c>
      <c r="S132" s="219">
        <f t="shared" si="68"/>
        <v>0</v>
      </c>
      <c r="T132" s="219">
        <f t="shared" si="68"/>
        <v>0</v>
      </c>
      <c r="U132" s="219">
        <f t="shared" si="68"/>
        <v>0</v>
      </c>
      <c r="V132" s="219">
        <f t="shared" si="68"/>
        <v>0</v>
      </c>
      <c r="W132" s="219">
        <f>SUM(W119:W131)</f>
        <v>5716.1783369500608</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689.14799079779607</v>
      </c>
      <c r="J134" s="228">
        <f t="shared" ref="J134" si="69">J132+J133</f>
        <v>551.03670456062491</v>
      </c>
      <c r="K134" s="228">
        <f t="shared" ref="K134" si="70">K132+K133</f>
        <v>925.27315478652304</v>
      </c>
      <c r="L134" s="228">
        <f t="shared" ref="L134" si="71">L132+L133</f>
        <v>1001.1302409330596</v>
      </c>
      <c r="M134" s="228">
        <f t="shared" ref="M134" si="72">M132+M133</f>
        <v>2743.3551748106629</v>
      </c>
      <c r="N134" s="228">
        <f t="shared" ref="N134" si="73">N132+N133</f>
        <v>0</v>
      </c>
      <c r="O134" s="228">
        <f t="shared" ref="O134:V134" si="74">O132+O133</f>
        <v>0</v>
      </c>
      <c r="P134" s="228">
        <f t="shared" si="74"/>
        <v>-193.76492893860689</v>
      </c>
      <c r="Q134" s="228">
        <f t="shared" si="74"/>
        <v>0</v>
      </c>
      <c r="R134" s="228">
        <f t="shared" si="74"/>
        <v>0</v>
      </c>
      <c r="S134" s="228">
        <f t="shared" si="74"/>
        <v>0</v>
      </c>
      <c r="T134" s="228">
        <f t="shared" si="74"/>
        <v>0</v>
      </c>
      <c r="U134" s="228">
        <f t="shared" si="74"/>
        <v>0</v>
      </c>
      <c r="V134" s="228">
        <f t="shared" si="74"/>
        <v>0</v>
      </c>
      <c r="W134" s="228">
        <f>W132+W133</f>
        <v>5716.1783369500608</v>
      </c>
    </row>
    <row r="135" spans="2:23" s="9" customFormat="1">
      <c r="B135" s="66"/>
      <c r="E135" s="214">
        <v>43466</v>
      </c>
      <c r="F135" s="214" t="s">
        <v>186</v>
      </c>
      <c r="G135" s="215" t="s">
        <v>65</v>
      </c>
      <c r="H135" s="240">
        <f>$C$47/12</f>
        <v>2.0416666666666669E-3</v>
      </c>
      <c r="I135" s="230">
        <f>(SUM('1.  LRAMVA Summary'!D$54:D$77)+SUM('1.  LRAMVA Summary'!D$78:D$79)*(MONTH($E135)-1)/12)*$H135</f>
        <v>153.52694498336899</v>
      </c>
      <c r="J135" s="230">
        <f>(SUM('1.  LRAMVA Summary'!E$54:E$77)+SUM('1.  LRAMVA Summary'!E$78:E$79)*(MONTH($E135)-1)/12)*$H135</f>
        <v>122.75880210716356</v>
      </c>
      <c r="K135" s="230">
        <f>(SUM('1.  LRAMVA Summary'!F$54:F$77)+SUM('1.  LRAMVA Summary'!F$78:F$79)*(MONTH($E135)-1)/12)*$H135</f>
        <v>206.13041411475169</v>
      </c>
      <c r="L135" s="230">
        <f>(SUM('1.  LRAMVA Summary'!G$54:G$77)+SUM('1.  LRAMVA Summary'!G$78:G$79)*(MONTH($E135)-1)/12)*$H135</f>
        <v>223.02969677526676</v>
      </c>
      <c r="M135" s="230">
        <f>(SUM('1.  LRAMVA Summary'!H$54:H$77)+SUM('1.  LRAMVA Summary'!H$78:H$79)*(MONTH($E135)-1)/12)*$H135</f>
        <v>611.15891596145707</v>
      </c>
      <c r="N135" s="230">
        <f>(SUM('1.  LRAMVA Summary'!I$54:I$77)+SUM('1.  LRAMVA Summary'!I$78:I$79)*(MONTH($E135)-1)/12)*$H135</f>
        <v>0</v>
      </c>
      <c r="O135" s="230">
        <f>(SUM('1.  LRAMVA Summary'!J$54:J$77)+SUM('1.  LRAMVA Summary'!J$78:J$79)*(MONTH($E135)-1)/12)*$H135</f>
        <v>0</v>
      </c>
      <c r="P135" s="230">
        <f>(SUM('1.  LRAMVA Summary'!K$54:K$77)+SUM('1.  LRAMVA Summary'!K$78:K$79)*(MONTH($E135)-1)/12)*$H135</f>
        <v>-43.166544751042224</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1273.4382291909658</v>
      </c>
    </row>
    <row r="136" spans="2:23" s="9" customFormat="1">
      <c r="B136" s="66"/>
      <c r="E136" s="214">
        <v>43497</v>
      </c>
      <c r="F136" s="214" t="s">
        <v>186</v>
      </c>
      <c r="G136" s="215" t="s">
        <v>65</v>
      </c>
      <c r="H136" s="240">
        <f t="shared" ref="H136:H137" si="75">$C$47/12</f>
        <v>2.0416666666666669E-3</v>
      </c>
      <c r="I136" s="230">
        <f>(SUM('1.  LRAMVA Summary'!D$54:D$77)+SUM('1.  LRAMVA Summary'!D$78:D$79)*(MONTH($E136)-1)/12)*$H136</f>
        <v>153.52694498336899</v>
      </c>
      <c r="J136" s="230">
        <f>(SUM('1.  LRAMVA Summary'!E$54:E$77)+SUM('1.  LRAMVA Summary'!E$78:E$79)*(MONTH($E136)-1)/12)*$H136</f>
        <v>122.75880210716356</v>
      </c>
      <c r="K136" s="230">
        <f>(SUM('1.  LRAMVA Summary'!F$54:F$77)+SUM('1.  LRAMVA Summary'!F$78:F$79)*(MONTH($E136)-1)/12)*$H136</f>
        <v>206.13041411475169</v>
      </c>
      <c r="L136" s="230">
        <f>(SUM('1.  LRAMVA Summary'!G$54:G$77)+SUM('1.  LRAMVA Summary'!G$78:G$79)*(MONTH($E136)-1)/12)*$H136</f>
        <v>223.02969677526676</v>
      </c>
      <c r="M136" s="230">
        <f>(SUM('1.  LRAMVA Summary'!H$54:H$77)+SUM('1.  LRAMVA Summary'!H$78:H$79)*(MONTH($E136)-1)/12)*$H136</f>
        <v>611.15891596145707</v>
      </c>
      <c r="N136" s="230">
        <f>(SUM('1.  LRAMVA Summary'!I$54:I$77)+SUM('1.  LRAMVA Summary'!I$78:I$79)*(MONTH($E136)-1)/12)*$H136</f>
        <v>0</v>
      </c>
      <c r="O136" s="230">
        <f>(SUM('1.  LRAMVA Summary'!J$54:J$77)+SUM('1.  LRAMVA Summary'!J$78:J$79)*(MONTH($E136)-1)/12)*$H136</f>
        <v>0</v>
      </c>
      <c r="P136" s="230">
        <f>(SUM('1.  LRAMVA Summary'!K$54:K$77)+SUM('1.  LRAMVA Summary'!K$78:K$79)*(MONTH($E136)-1)/12)*$H136</f>
        <v>-43.166544751042224</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1273.4382291909658</v>
      </c>
    </row>
    <row r="137" spans="2:23" s="9" customFormat="1">
      <c r="B137" s="66"/>
      <c r="E137" s="214">
        <v>43525</v>
      </c>
      <c r="F137" s="214" t="s">
        <v>186</v>
      </c>
      <c r="G137" s="215" t="s">
        <v>65</v>
      </c>
      <c r="H137" s="240">
        <f t="shared" si="75"/>
        <v>2.0416666666666669E-3</v>
      </c>
      <c r="I137" s="230">
        <f>(SUM('1.  LRAMVA Summary'!D$54:D$77)+SUM('1.  LRAMVA Summary'!D$78:D$79)*(MONTH($E137)-1)/12)*$H137</f>
        <v>153.52694498336899</v>
      </c>
      <c r="J137" s="230">
        <f>(SUM('1.  LRAMVA Summary'!E$54:E$77)+SUM('1.  LRAMVA Summary'!E$78:E$79)*(MONTH($E137)-1)/12)*$H137</f>
        <v>122.75880210716356</v>
      </c>
      <c r="K137" s="230">
        <f>(SUM('1.  LRAMVA Summary'!F$54:F$77)+SUM('1.  LRAMVA Summary'!F$78:F$79)*(MONTH($E137)-1)/12)*$H137</f>
        <v>206.13041411475169</v>
      </c>
      <c r="L137" s="230">
        <f>(SUM('1.  LRAMVA Summary'!G$54:G$77)+SUM('1.  LRAMVA Summary'!G$78:G$79)*(MONTH($E137)-1)/12)*$H137</f>
        <v>223.02969677526676</v>
      </c>
      <c r="M137" s="230">
        <f>(SUM('1.  LRAMVA Summary'!H$54:H$77)+SUM('1.  LRAMVA Summary'!H$78:H$79)*(MONTH($E137)-1)/12)*$H137</f>
        <v>611.15891596145707</v>
      </c>
      <c r="N137" s="230">
        <f>(SUM('1.  LRAMVA Summary'!I$54:I$77)+SUM('1.  LRAMVA Summary'!I$78:I$79)*(MONTH($E137)-1)/12)*$H137</f>
        <v>0</v>
      </c>
      <c r="O137" s="230">
        <f>(SUM('1.  LRAMVA Summary'!J$54:J$77)+SUM('1.  LRAMVA Summary'!J$78:J$79)*(MONTH($E137)-1)/12)*$H137</f>
        <v>0</v>
      </c>
      <c r="P137" s="230">
        <f>(SUM('1.  LRAMVA Summary'!K$54:K$77)+SUM('1.  LRAMVA Summary'!K$78:K$79)*(MONTH($E137)-1)/12)*$H137</f>
        <v>-43.166544751042224</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1273.4382291909658</v>
      </c>
    </row>
    <row r="138" spans="2:23" s="8" customFormat="1">
      <c r="B138" s="239"/>
      <c r="E138" s="214">
        <v>43556</v>
      </c>
      <c r="F138" s="214" t="s">
        <v>186</v>
      </c>
      <c r="G138" s="215" t="s">
        <v>66</v>
      </c>
      <c r="H138" s="240">
        <f>$C$48/12</f>
        <v>1.8166666666666667E-3</v>
      </c>
      <c r="I138" s="230">
        <f>(SUM('1.  LRAMVA Summary'!D$54:D$77)+SUM('1.  LRAMVA Summary'!D$78:D$79)*(MONTH($E138)-1)/12)*$H138</f>
        <v>136.60764900560997</v>
      </c>
      <c r="J138" s="230">
        <f>(SUM('1.  LRAMVA Summary'!E$54:E$77)+SUM('1.  LRAMVA Summary'!E$78:E$79)*(MONTH($E138)-1)/12)*$H138</f>
        <v>109.230281058619</v>
      </c>
      <c r="K138" s="230">
        <f>(SUM('1.  LRAMVA Summary'!F$54:F$77)+SUM('1.  LRAMVA Summary'!F$78:F$79)*(MONTH($E138)-1)/12)*$H138</f>
        <v>183.41400113067701</v>
      </c>
      <c r="L138" s="230">
        <f>(SUM('1.  LRAMVA Summary'!G$54:G$77)+SUM('1.  LRAMVA Summary'!G$78:G$79)*(MONTH($E138)-1)/12)*$H138</f>
        <v>198.4509138653394</v>
      </c>
      <c r="M138" s="230">
        <f>(SUM('1.  LRAMVA Summary'!H$54:H$77)+SUM('1.  LRAMVA Summary'!H$78:H$79)*(MONTH($E138)-1)/12)*$H138</f>
        <v>543.80670889631688</v>
      </c>
      <c r="N138" s="230">
        <f>(SUM('1.  LRAMVA Summary'!I$54:I$77)+SUM('1.  LRAMVA Summary'!I$78:I$79)*(MONTH($E138)-1)/12)*$H138</f>
        <v>0</v>
      </c>
      <c r="O138" s="230">
        <f>(SUM('1.  LRAMVA Summary'!J$54:J$77)+SUM('1.  LRAMVA Summary'!J$78:J$79)*(MONTH($E138)-1)/12)*$H138</f>
        <v>0</v>
      </c>
      <c r="P138" s="230">
        <f>(SUM('1.  LRAMVA Summary'!K$54:K$77)+SUM('1.  LRAMVA Summary'!K$78:K$79)*(MONTH($E138)-1)/12)*$H138</f>
        <v>-38.409415329498792</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1133.1001386270634</v>
      </c>
    </row>
    <row r="139" spans="2:23" s="9" customFormat="1">
      <c r="B139" s="66"/>
      <c r="E139" s="214">
        <v>43586</v>
      </c>
      <c r="F139" s="214" t="s">
        <v>186</v>
      </c>
      <c r="G139" s="215" t="s">
        <v>66</v>
      </c>
      <c r="H139" s="240">
        <f>$C$48/12</f>
        <v>1.8166666666666667E-3</v>
      </c>
      <c r="I139" s="230">
        <f>(SUM('1.  LRAMVA Summary'!D$54:D$77)+SUM('1.  LRAMVA Summary'!D$78:D$79)*(MONTH($E139)-1)/12)*$H139</f>
        <v>136.60764900560997</v>
      </c>
      <c r="J139" s="230">
        <f>(SUM('1.  LRAMVA Summary'!E$54:E$77)+SUM('1.  LRAMVA Summary'!E$78:E$79)*(MONTH($E139)-1)/12)*$H139</f>
        <v>109.230281058619</v>
      </c>
      <c r="K139" s="230">
        <f>(SUM('1.  LRAMVA Summary'!F$54:F$77)+SUM('1.  LRAMVA Summary'!F$78:F$79)*(MONTH($E139)-1)/12)*$H139</f>
        <v>183.41400113067701</v>
      </c>
      <c r="L139" s="230">
        <f>(SUM('1.  LRAMVA Summary'!G$54:G$77)+SUM('1.  LRAMVA Summary'!G$78:G$79)*(MONTH($E139)-1)/12)*$H139</f>
        <v>198.4509138653394</v>
      </c>
      <c r="M139" s="230">
        <f>(SUM('1.  LRAMVA Summary'!H$54:H$77)+SUM('1.  LRAMVA Summary'!H$78:H$79)*(MONTH($E139)-1)/12)*$H139</f>
        <v>543.80670889631688</v>
      </c>
      <c r="N139" s="230">
        <f>(SUM('1.  LRAMVA Summary'!I$54:I$77)+SUM('1.  LRAMVA Summary'!I$78:I$79)*(MONTH($E139)-1)/12)*$H139</f>
        <v>0</v>
      </c>
      <c r="O139" s="230">
        <f>(SUM('1.  LRAMVA Summary'!J$54:J$77)+SUM('1.  LRAMVA Summary'!J$78:J$79)*(MONTH($E139)-1)/12)*$H139</f>
        <v>0</v>
      </c>
      <c r="P139" s="230">
        <f>(SUM('1.  LRAMVA Summary'!K$54:K$77)+SUM('1.  LRAMVA Summary'!K$78:K$79)*(MONTH($E139)-1)/12)*$H139</f>
        <v>-38.409415329498792</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1133.1001386270634</v>
      </c>
    </row>
    <row r="140" spans="2:23" s="9" customFormat="1">
      <c r="B140" s="66"/>
      <c r="E140" s="214">
        <v>43617</v>
      </c>
      <c r="F140" s="214" t="s">
        <v>186</v>
      </c>
      <c r="G140" s="215" t="s">
        <v>66</v>
      </c>
      <c r="H140" s="240">
        <f t="shared" ref="H140" si="77">$C$48/12</f>
        <v>1.8166666666666667E-3</v>
      </c>
      <c r="I140" s="230">
        <f>(SUM('1.  LRAMVA Summary'!D$54:D$77)+SUM('1.  LRAMVA Summary'!D$78:D$79)*(MONTH($E140)-1)/12)*$H140</f>
        <v>136.60764900560997</v>
      </c>
      <c r="J140" s="230">
        <f>(SUM('1.  LRAMVA Summary'!E$54:E$77)+SUM('1.  LRAMVA Summary'!E$78:E$79)*(MONTH($E140)-1)/12)*$H140</f>
        <v>109.230281058619</v>
      </c>
      <c r="K140" s="230">
        <f>(SUM('1.  LRAMVA Summary'!F$54:F$77)+SUM('1.  LRAMVA Summary'!F$78:F$79)*(MONTH($E140)-1)/12)*$H140</f>
        <v>183.41400113067701</v>
      </c>
      <c r="L140" s="230">
        <f>(SUM('1.  LRAMVA Summary'!G$54:G$77)+SUM('1.  LRAMVA Summary'!G$78:G$79)*(MONTH($E140)-1)/12)*$H140</f>
        <v>198.4509138653394</v>
      </c>
      <c r="M140" s="230">
        <f>(SUM('1.  LRAMVA Summary'!H$54:H$77)+SUM('1.  LRAMVA Summary'!H$78:H$79)*(MONTH($E140)-1)/12)*$H140</f>
        <v>543.80670889631688</v>
      </c>
      <c r="N140" s="230">
        <f>(SUM('1.  LRAMVA Summary'!I$54:I$77)+SUM('1.  LRAMVA Summary'!I$78:I$79)*(MONTH($E140)-1)/12)*$H140</f>
        <v>0</v>
      </c>
      <c r="O140" s="230">
        <f>(SUM('1.  LRAMVA Summary'!J$54:J$77)+SUM('1.  LRAMVA Summary'!J$78:J$79)*(MONTH($E140)-1)/12)*$H140</f>
        <v>0</v>
      </c>
      <c r="P140" s="230">
        <f>(SUM('1.  LRAMVA Summary'!K$54:K$77)+SUM('1.  LRAMVA Summary'!K$78:K$79)*(MONTH($E140)-1)/12)*$H140</f>
        <v>-38.409415329498792</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1133.1001386270634</v>
      </c>
    </row>
    <row r="141" spans="2:23" s="9" customFormat="1">
      <c r="B141" s="66"/>
      <c r="E141" s="214">
        <v>43647</v>
      </c>
      <c r="F141" s="214" t="s">
        <v>186</v>
      </c>
      <c r="G141" s="215" t="s">
        <v>68</v>
      </c>
      <c r="H141" s="240">
        <f>$C$49/12</f>
        <v>1.8166666666666667E-3</v>
      </c>
      <c r="I141" s="230">
        <f>(SUM('1.  LRAMVA Summary'!D$54:D$77)+SUM('1.  LRAMVA Summary'!D$78:D$79)*(MONTH($E141)-1)/12)*$H141</f>
        <v>136.60764900560997</v>
      </c>
      <c r="J141" s="230">
        <f>(SUM('1.  LRAMVA Summary'!E$54:E$77)+SUM('1.  LRAMVA Summary'!E$78:E$79)*(MONTH($E141)-1)/12)*$H141</f>
        <v>109.230281058619</v>
      </c>
      <c r="K141" s="230">
        <f>(SUM('1.  LRAMVA Summary'!F$54:F$77)+SUM('1.  LRAMVA Summary'!F$78:F$79)*(MONTH($E141)-1)/12)*$H141</f>
        <v>183.41400113067701</v>
      </c>
      <c r="L141" s="230">
        <f>(SUM('1.  LRAMVA Summary'!G$54:G$77)+SUM('1.  LRAMVA Summary'!G$78:G$79)*(MONTH($E141)-1)/12)*$H141</f>
        <v>198.4509138653394</v>
      </c>
      <c r="M141" s="230">
        <f>(SUM('1.  LRAMVA Summary'!H$54:H$77)+SUM('1.  LRAMVA Summary'!H$78:H$79)*(MONTH($E141)-1)/12)*$H141</f>
        <v>543.80670889631688</v>
      </c>
      <c r="N141" s="230">
        <f>(SUM('1.  LRAMVA Summary'!I$54:I$77)+SUM('1.  LRAMVA Summary'!I$78:I$79)*(MONTH($E141)-1)/12)*$H141</f>
        <v>0</v>
      </c>
      <c r="O141" s="230">
        <f>(SUM('1.  LRAMVA Summary'!J$54:J$77)+SUM('1.  LRAMVA Summary'!J$78:J$79)*(MONTH($E141)-1)/12)*$H141</f>
        <v>0</v>
      </c>
      <c r="P141" s="230">
        <f>(SUM('1.  LRAMVA Summary'!K$54:K$77)+SUM('1.  LRAMVA Summary'!K$78:K$79)*(MONTH($E141)-1)/12)*$H141</f>
        <v>-38.409415329498792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1133.1001386270634</v>
      </c>
    </row>
    <row r="142" spans="2:23" s="9" customFormat="1">
      <c r="B142" s="66"/>
      <c r="E142" s="214">
        <v>43678</v>
      </c>
      <c r="F142" s="214" t="s">
        <v>186</v>
      </c>
      <c r="G142" s="215" t="s">
        <v>68</v>
      </c>
      <c r="H142" s="240">
        <f t="shared" ref="H142" si="78">$C$49/12</f>
        <v>1.8166666666666667E-3</v>
      </c>
      <c r="I142" s="230">
        <f>(SUM('1.  LRAMVA Summary'!D$54:D$77)+SUM('1.  LRAMVA Summary'!D$78:D$79)*(MONTH($E142)-1)/12)*$H142</f>
        <v>136.60764900560997</v>
      </c>
      <c r="J142" s="230">
        <f>(SUM('1.  LRAMVA Summary'!E$54:E$77)+SUM('1.  LRAMVA Summary'!E$78:E$79)*(MONTH($E142)-1)/12)*$H142</f>
        <v>109.230281058619</v>
      </c>
      <c r="K142" s="230">
        <f>(SUM('1.  LRAMVA Summary'!F$54:F$77)+SUM('1.  LRAMVA Summary'!F$78:F$79)*(MONTH($E142)-1)/12)*$H142</f>
        <v>183.41400113067701</v>
      </c>
      <c r="L142" s="230">
        <f>(SUM('1.  LRAMVA Summary'!G$54:G$77)+SUM('1.  LRAMVA Summary'!G$78:G$79)*(MONTH($E142)-1)/12)*$H142</f>
        <v>198.4509138653394</v>
      </c>
      <c r="M142" s="230">
        <f>(SUM('1.  LRAMVA Summary'!H$54:H$77)+SUM('1.  LRAMVA Summary'!H$78:H$79)*(MONTH($E142)-1)/12)*$H142</f>
        <v>543.80670889631688</v>
      </c>
      <c r="N142" s="230">
        <f>(SUM('1.  LRAMVA Summary'!I$54:I$77)+SUM('1.  LRAMVA Summary'!I$78:I$79)*(MONTH($E142)-1)/12)*$H142</f>
        <v>0</v>
      </c>
      <c r="O142" s="230">
        <f>(SUM('1.  LRAMVA Summary'!J$54:J$77)+SUM('1.  LRAMVA Summary'!J$78:J$79)*(MONTH($E142)-1)/12)*$H142</f>
        <v>0</v>
      </c>
      <c r="P142" s="230">
        <f>(SUM('1.  LRAMVA Summary'!K$54:K$77)+SUM('1.  LRAMVA Summary'!K$78:K$79)*(MONTH($E142)-1)/12)*$H142</f>
        <v>-38.409415329498792</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1133.1001386270634</v>
      </c>
    </row>
    <row r="143" spans="2:23" s="9" customFormat="1">
      <c r="B143" s="66"/>
      <c r="E143" s="214">
        <v>43709</v>
      </c>
      <c r="F143" s="214" t="s">
        <v>186</v>
      </c>
      <c r="G143" s="215" t="s">
        <v>68</v>
      </c>
      <c r="H143" s="240">
        <f>$C$49/12</f>
        <v>1.8166666666666667E-3</v>
      </c>
      <c r="I143" s="230">
        <f>(SUM('1.  LRAMVA Summary'!D$54:D$77)+SUM('1.  LRAMVA Summary'!D$78:D$79)*(MONTH($E143)-1)/12)*$H143</f>
        <v>136.60764900560997</v>
      </c>
      <c r="J143" s="230">
        <f>(SUM('1.  LRAMVA Summary'!E$54:E$77)+SUM('1.  LRAMVA Summary'!E$78:E$79)*(MONTH($E143)-1)/12)*$H143</f>
        <v>109.230281058619</v>
      </c>
      <c r="K143" s="230">
        <f>(SUM('1.  LRAMVA Summary'!F$54:F$77)+SUM('1.  LRAMVA Summary'!F$78:F$79)*(MONTH($E143)-1)/12)*$H143</f>
        <v>183.41400113067701</v>
      </c>
      <c r="L143" s="230">
        <f>(SUM('1.  LRAMVA Summary'!G$54:G$77)+SUM('1.  LRAMVA Summary'!G$78:G$79)*(MONTH($E143)-1)/12)*$H143</f>
        <v>198.4509138653394</v>
      </c>
      <c r="M143" s="230">
        <f>(SUM('1.  LRAMVA Summary'!H$54:H$77)+SUM('1.  LRAMVA Summary'!H$78:H$79)*(MONTH($E143)-1)/12)*$H143</f>
        <v>543.80670889631688</v>
      </c>
      <c r="N143" s="230">
        <f>(SUM('1.  LRAMVA Summary'!I$54:I$77)+SUM('1.  LRAMVA Summary'!I$78:I$79)*(MONTH($E143)-1)/12)*$H143</f>
        <v>0</v>
      </c>
      <c r="O143" s="230">
        <f>(SUM('1.  LRAMVA Summary'!J$54:J$77)+SUM('1.  LRAMVA Summary'!J$78:J$79)*(MONTH($E143)-1)/12)*$H143</f>
        <v>0</v>
      </c>
      <c r="P143" s="230">
        <f>(SUM('1.  LRAMVA Summary'!K$54:K$77)+SUM('1.  LRAMVA Summary'!K$78:K$79)*(MONTH($E143)-1)/12)*$H143</f>
        <v>-38.409415329498792</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1133.1001386270634</v>
      </c>
    </row>
    <row r="144" spans="2:23" s="9" customFormat="1">
      <c r="B144" s="66"/>
      <c r="E144" s="214">
        <v>43739</v>
      </c>
      <c r="F144" s="214" t="s">
        <v>186</v>
      </c>
      <c r="G144" s="215" t="s">
        <v>69</v>
      </c>
      <c r="H144" s="240">
        <f>$C$50/12</f>
        <v>1.8166666666666667E-3</v>
      </c>
      <c r="I144" s="230">
        <f>(SUM('1.  LRAMVA Summary'!D$54:D$77)+SUM('1.  LRAMVA Summary'!D$78:D$79)*(MONTH($E144)-1)/12)*$H144</f>
        <v>136.60764900560997</v>
      </c>
      <c r="J144" s="230">
        <f>(SUM('1.  LRAMVA Summary'!E$54:E$77)+SUM('1.  LRAMVA Summary'!E$78:E$79)*(MONTH($E144)-1)/12)*$H144</f>
        <v>109.230281058619</v>
      </c>
      <c r="K144" s="230">
        <f>(SUM('1.  LRAMVA Summary'!F$54:F$77)+SUM('1.  LRAMVA Summary'!F$78:F$79)*(MONTH($E144)-1)/12)*$H144</f>
        <v>183.41400113067701</v>
      </c>
      <c r="L144" s="230">
        <f>(SUM('1.  LRAMVA Summary'!G$54:G$77)+SUM('1.  LRAMVA Summary'!G$78:G$79)*(MONTH($E144)-1)/12)*$H144</f>
        <v>198.4509138653394</v>
      </c>
      <c r="M144" s="230">
        <f>(SUM('1.  LRAMVA Summary'!H$54:H$77)+SUM('1.  LRAMVA Summary'!H$78:H$79)*(MONTH($E144)-1)/12)*$H144</f>
        <v>543.80670889631688</v>
      </c>
      <c r="N144" s="230">
        <f>(SUM('1.  LRAMVA Summary'!I$54:I$77)+SUM('1.  LRAMVA Summary'!I$78:I$79)*(MONTH($E144)-1)/12)*$H144</f>
        <v>0</v>
      </c>
      <c r="O144" s="230">
        <f>(SUM('1.  LRAMVA Summary'!J$54:J$77)+SUM('1.  LRAMVA Summary'!J$78:J$79)*(MONTH($E144)-1)/12)*$H144</f>
        <v>0</v>
      </c>
      <c r="P144" s="230">
        <f>(SUM('1.  LRAMVA Summary'!K$54:K$77)+SUM('1.  LRAMVA Summary'!K$78:K$79)*(MONTH($E144)-1)/12)*$H144</f>
        <v>-38.409415329498792</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1133.1001386270634</v>
      </c>
    </row>
    <row r="145" spans="2:23" s="9" customFormat="1">
      <c r="B145" s="66"/>
      <c r="E145" s="214">
        <v>43770</v>
      </c>
      <c r="F145" s="214" t="s">
        <v>186</v>
      </c>
      <c r="G145" s="215" t="s">
        <v>69</v>
      </c>
      <c r="H145" s="240">
        <f t="shared" ref="H145:H146" si="79">$C$50/12</f>
        <v>1.8166666666666667E-3</v>
      </c>
      <c r="I145" s="230">
        <f>(SUM('1.  LRAMVA Summary'!D$54:D$77)+SUM('1.  LRAMVA Summary'!D$78:D$79)*(MONTH($E145)-1)/12)*$H145</f>
        <v>136.60764900560997</v>
      </c>
      <c r="J145" s="230">
        <f>(SUM('1.  LRAMVA Summary'!E$54:E$77)+SUM('1.  LRAMVA Summary'!E$78:E$79)*(MONTH($E145)-1)/12)*$H145</f>
        <v>109.230281058619</v>
      </c>
      <c r="K145" s="230">
        <f>(SUM('1.  LRAMVA Summary'!F$54:F$77)+SUM('1.  LRAMVA Summary'!F$78:F$79)*(MONTH($E145)-1)/12)*$H145</f>
        <v>183.41400113067701</v>
      </c>
      <c r="L145" s="230">
        <f>(SUM('1.  LRAMVA Summary'!G$54:G$77)+SUM('1.  LRAMVA Summary'!G$78:G$79)*(MONTH($E145)-1)/12)*$H145</f>
        <v>198.4509138653394</v>
      </c>
      <c r="M145" s="230">
        <f>(SUM('1.  LRAMVA Summary'!H$54:H$77)+SUM('1.  LRAMVA Summary'!H$78:H$79)*(MONTH($E145)-1)/12)*$H145</f>
        <v>543.80670889631688</v>
      </c>
      <c r="N145" s="230">
        <f>(SUM('1.  LRAMVA Summary'!I$54:I$77)+SUM('1.  LRAMVA Summary'!I$78:I$79)*(MONTH($E145)-1)/12)*$H145</f>
        <v>0</v>
      </c>
      <c r="O145" s="230">
        <f>(SUM('1.  LRAMVA Summary'!J$54:J$77)+SUM('1.  LRAMVA Summary'!J$78:J$79)*(MONTH($E145)-1)/12)*$H145</f>
        <v>0</v>
      </c>
      <c r="P145" s="230">
        <f>(SUM('1.  LRAMVA Summary'!K$54:K$77)+SUM('1.  LRAMVA Summary'!K$78:K$79)*(MONTH($E145)-1)/12)*$H145</f>
        <v>-38.409415329498792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1133.1001386270634</v>
      </c>
    </row>
    <row r="146" spans="2:23" s="9" customFormat="1">
      <c r="B146" s="66"/>
      <c r="E146" s="214">
        <v>43800</v>
      </c>
      <c r="F146" s="214" t="s">
        <v>186</v>
      </c>
      <c r="G146" s="215" t="s">
        <v>69</v>
      </c>
      <c r="H146" s="240">
        <f t="shared" si="79"/>
        <v>1.8166666666666667E-3</v>
      </c>
      <c r="I146" s="230">
        <f>(SUM('1.  LRAMVA Summary'!D$54:D$77)+SUM('1.  LRAMVA Summary'!D$78:D$79)*(MONTH($E146)-1)/12)*$H146</f>
        <v>136.60764900560997</v>
      </c>
      <c r="J146" s="230">
        <f>(SUM('1.  LRAMVA Summary'!E$54:E$77)+SUM('1.  LRAMVA Summary'!E$78:E$79)*(MONTH($E146)-1)/12)*$H146</f>
        <v>109.230281058619</v>
      </c>
      <c r="K146" s="230">
        <f>(SUM('1.  LRAMVA Summary'!F$54:F$77)+SUM('1.  LRAMVA Summary'!F$78:F$79)*(MONTH($E146)-1)/12)*$H146</f>
        <v>183.41400113067701</v>
      </c>
      <c r="L146" s="230">
        <f>(SUM('1.  LRAMVA Summary'!G$54:G$77)+SUM('1.  LRAMVA Summary'!G$78:G$79)*(MONTH($E146)-1)/12)*$H146</f>
        <v>198.4509138653394</v>
      </c>
      <c r="M146" s="230">
        <f>(SUM('1.  LRAMVA Summary'!H$54:H$77)+SUM('1.  LRAMVA Summary'!H$78:H$79)*(MONTH($E146)-1)/12)*$H146</f>
        <v>543.80670889631688</v>
      </c>
      <c r="N146" s="230">
        <f>(SUM('1.  LRAMVA Summary'!I$54:I$77)+SUM('1.  LRAMVA Summary'!I$78:I$79)*(MONTH($E146)-1)/12)*$H146</f>
        <v>0</v>
      </c>
      <c r="O146" s="230">
        <f>(SUM('1.  LRAMVA Summary'!J$54:J$77)+SUM('1.  LRAMVA Summary'!J$78:J$79)*(MONTH($E146)-1)/12)*$H146</f>
        <v>0</v>
      </c>
      <c r="P146" s="230">
        <f>(SUM('1.  LRAMVA Summary'!K$54:K$77)+SUM('1.  LRAMVA Summary'!K$78:K$79)*(MONTH($E146)-1)/12)*$H146</f>
        <v>-38.409415329498792</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1133.1001386270634</v>
      </c>
    </row>
    <row r="147" spans="2:23" s="9" customFormat="1" ht="15.75" thickBot="1">
      <c r="B147" s="66"/>
      <c r="E147" s="216" t="s">
        <v>469</v>
      </c>
      <c r="F147" s="216"/>
      <c r="G147" s="217"/>
      <c r="H147" s="218"/>
      <c r="I147" s="219">
        <f>SUM(I134:I146)</f>
        <v>2379.1976667983927</v>
      </c>
      <c r="J147" s="219">
        <f>SUM(J134:J146)</f>
        <v>1902.3856404096873</v>
      </c>
      <c r="K147" s="219">
        <f t="shared" ref="K147:O147" si="80">SUM(K134:K146)</f>
        <v>3194.390407306872</v>
      </c>
      <c r="L147" s="219">
        <f t="shared" si="80"/>
        <v>3456.2775560469136</v>
      </c>
      <c r="M147" s="219">
        <f t="shared" si="80"/>
        <v>9471.0923027618846</v>
      </c>
      <c r="N147" s="219">
        <f t="shared" si="80"/>
        <v>0</v>
      </c>
      <c r="O147" s="219">
        <f t="shared" si="80"/>
        <v>0</v>
      </c>
      <c r="P147" s="219">
        <f t="shared" ref="P147:V147" si="81">SUM(P134:P146)</f>
        <v>-668.94930115722264</v>
      </c>
      <c r="Q147" s="219">
        <f t="shared" si="81"/>
        <v>0</v>
      </c>
      <c r="R147" s="219">
        <f t="shared" si="81"/>
        <v>0</v>
      </c>
      <c r="S147" s="219">
        <f t="shared" si="81"/>
        <v>0</v>
      </c>
      <c r="T147" s="219">
        <f t="shared" si="81"/>
        <v>0</v>
      </c>
      <c r="U147" s="219">
        <f t="shared" si="81"/>
        <v>0</v>
      </c>
      <c r="V147" s="219">
        <f t="shared" si="81"/>
        <v>0</v>
      </c>
      <c r="W147" s="219">
        <f>SUM(W134:W146)</f>
        <v>19734.394272166526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2379.1976667983927</v>
      </c>
      <c r="J149" s="228">
        <f t="shared" ref="J149" si="82">J147+J148</f>
        <v>1902.3856404096873</v>
      </c>
      <c r="K149" s="228">
        <f t="shared" ref="K149" si="83">K147+K148</f>
        <v>3194.390407306872</v>
      </c>
      <c r="L149" s="228">
        <f t="shared" ref="L149" si="84">L147+L148</f>
        <v>3456.2775560469136</v>
      </c>
      <c r="M149" s="228">
        <f t="shared" ref="M149" si="85">M147+M148</f>
        <v>9471.0923027618846</v>
      </c>
      <c r="N149" s="228">
        <f t="shared" ref="N149" si="86">N147+N148</f>
        <v>0</v>
      </c>
      <c r="O149" s="228">
        <f t="shared" ref="O149:V149" si="87">O147+O148</f>
        <v>0</v>
      </c>
      <c r="P149" s="228">
        <f t="shared" si="87"/>
        <v>-668.94930115722264</v>
      </c>
      <c r="Q149" s="228">
        <f t="shared" si="87"/>
        <v>0</v>
      </c>
      <c r="R149" s="228">
        <f t="shared" si="87"/>
        <v>0</v>
      </c>
      <c r="S149" s="228">
        <f t="shared" si="87"/>
        <v>0</v>
      </c>
      <c r="T149" s="228">
        <f t="shared" si="87"/>
        <v>0</v>
      </c>
      <c r="U149" s="228">
        <f t="shared" si="87"/>
        <v>0</v>
      </c>
      <c r="V149" s="228">
        <f t="shared" si="87"/>
        <v>0</v>
      </c>
      <c r="W149" s="228">
        <f>W147+W148</f>
        <v>19734.394272166526</v>
      </c>
    </row>
    <row r="150" spans="2:23" s="9" customFormat="1">
      <c r="B150" s="66"/>
      <c r="E150" s="214">
        <v>43831</v>
      </c>
      <c r="F150" s="214" t="s">
        <v>187</v>
      </c>
      <c r="G150" s="215" t="s">
        <v>65</v>
      </c>
      <c r="H150" s="240">
        <f>$C$51/12</f>
        <v>1.8166666666666667E-3</v>
      </c>
      <c r="I150" s="230">
        <f>(SUM('1.  LRAMVA Summary'!D$54:D$80)+SUM('1.  LRAMVA Summary'!D$81:D$82)*(MONTH($E150)-1)/12)*$H150</f>
        <v>136.60764900560997</v>
      </c>
      <c r="J150" s="230">
        <f>(SUM('1.  LRAMVA Summary'!E$54:E$80)+SUM('1.  LRAMVA Summary'!E$81:E$82)*(MONTH($E150)-1)/12)*$H150</f>
        <v>109.230281058619</v>
      </c>
      <c r="K150" s="230">
        <f>(SUM('1.  LRAMVA Summary'!F$54:F$80)+SUM('1.  LRAMVA Summary'!F$81:F$82)*(MONTH($E150)-1)/12)*$H150</f>
        <v>183.41400113067701</v>
      </c>
      <c r="L150" s="230">
        <f>(SUM('1.  LRAMVA Summary'!G$54:G$80)+SUM('1.  LRAMVA Summary'!G$81:G$82)*(MONTH($E150)-1)/12)*$H150</f>
        <v>198.4509138653394</v>
      </c>
      <c r="M150" s="230">
        <f>(SUM('1.  LRAMVA Summary'!H$54:H$80)+SUM('1.  LRAMVA Summary'!H$81:H$82)*(MONTH($E150)-1)/12)*$H150</f>
        <v>543.80670889631688</v>
      </c>
      <c r="N150" s="230">
        <f>(SUM('1.  LRAMVA Summary'!I$54:I$80)+SUM('1.  LRAMVA Summary'!I$81:I$82)*(MONTH($E150)-1)/12)*$H150</f>
        <v>0</v>
      </c>
      <c r="O150" s="230">
        <f>(SUM('1.  LRAMVA Summary'!J$54:J$80)+SUM('1.  LRAMVA Summary'!J$81:J$82)*(MONTH($E150)-1)/12)*$H150</f>
        <v>0</v>
      </c>
      <c r="P150" s="230">
        <f>(SUM('1.  LRAMVA Summary'!K$54:K$80)+SUM('1.  LRAMVA Summary'!K$81:K$82)*(MONTH($E150)-1)/12)*$H150</f>
        <v>-38.409415329498792</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1133.1001386270634</v>
      </c>
    </row>
    <row r="151" spans="2:23" s="9" customFormat="1">
      <c r="B151" s="66"/>
      <c r="E151" s="214">
        <v>43862</v>
      </c>
      <c r="F151" s="214" t="s">
        <v>187</v>
      </c>
      <c r="G151" s="215" t="s">
        <v>65</v>
      </c>
      <c r="H151" s="240">
        <f t="shared" ref="H151:H152" si="88">$C$51/12</f>
        <v>1.8166666666666667E-3</v>
      </c>
      <c r="I151" s="230">
        <f>(SUM('1.  LRAMVA Summary'!D$54:D$80)+SUM('1.  LRAMVA Summary'!D$81:D$82)*(MONTH($E151)-1)/12)*$H151</f>
        <v>136.60764900560997</v>
      </c>
      <c r="J151" s="230">
        <f>(SUM('1.  LRAMVA Summary'!E$54:E$80)+SUM('1.  LRAMVA Summary'!E$81:E$82)*(MONTH($E151)-1)/12)*$H151</f>
        <v>109.230281058619</v>
      </c>
      <c r="K151" s="230">
        <f>(SUM('1.  LRAMVA Summary'!F$54:F$80)+SUM('1.  LRAMVA Summary'!F$81:F$82)*(MONTH($E151)-1)/12)*$H151</f>
        <v>183.41400113067701</v>
      </c>
      <c r="L151" s="230">
        <f>(SUM('1.  LRAMVA Summary'!G$54:G$80)+SUM('1.  LRAMVA Summary'!G$81:G$82)*(MONTH($E151)-1)/12)*$H151</f>
        <v>198.4509138653394</v>
      </c>
      <c r="M151" s="230">
        <f>(SUM('1.  LRAMVA Summary'!H$54:H$80)+SUM('1.  LRAMVA Summary'!H$81:H$82)*(MONTH($E151)-1)/12)*$H151</f>
        <v>543.80670889631688</v>
      </c>
      <c r="N151" s="230">
        <f>(SUM('1.  LRAMVA Summary'!I$54:I$80)+SUM('1.  LRAMVA Summary'!I$81:I$82)*(MONTH($E151)-1)/12)*$H151</f>
        <v>0</v>
      </c>
      <c r="O151" s="230">
        <f>(SUM('1.  LRAMVA Summary'!J$54:J$80)+SUM('1.  LRAMVA Summary'!J$81:J$82)*(MONTH($E151)-1)/12)*$H151</f>
        <v>0</v>
      </c>
      <c r="P151" s="230">
        <f>(SUM('1.  LRAMVA Summary'!K$54:K$80)+SUM('1.  LRAMVA Summary'!K$81:K$82)*(MONTH($E151)-1)/12)*$H151</f>
        <v>-38.409415329498792</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1133.1001386270634</v>
      </c>
    </row>
    <row r="152" spans="2:23" s="9" customFormat="1">
      <c r="B152" s="66"/>
      <c r="E152" s="214">
        <v>43891</v>
      </c>
      <c r="F152" s="214" t="s">
        <v>187</v>
      </c>
      <c r="G152" s="215" t="s">
        <v>65</v>
      </c>
      <c r="H152" s="240">
        <f t="shared" si="88"/>
        <v>1.8166666666666667E-3</v>
      </c>
      <c r="I152" s="230">
        <f>(SUM('1.  LRAMVA Summary'!D$54:D$80)+SUM('1.  LRAMVA Summary'!D$81:D$82)*(MONTH($E152)-1)/12)*$H152</f>
        <v>136.60764900560997</v>
      </c>
      <c r="J152" s="230">
        <f>(SUM('1.  LRAMVA Summary'!E$54:E$80)+SUM('1.  LRAMVA Summary'!E$81:E$82)*(MONTH($E152)-1)/12)*$H152</f>
        <v>109.230281058619</v>
      </c>
      <c r="K152" s="230">
        <f>(SUM('1.  LRAMVA Summary'!F$54:F$80)+SUM('1.  LRAMVA Summary'!F$81:F$82)*(MONTH($E152)-1)/12)*$H152</f>
        <v>183.41400113067701</v>
      </c>
      <c r="L152" s="230">
        <f>(SUM('1.  LRAMVA Summary'!G$54:G$80)+SUM('1.  LRAMVA Summary'!G$81:G$82)*(MONTH($E152)-1)/12)*$H152</f>
        <v>198.4509138653394</v>
      </c>
      <c r="M152" s="230">
        <f>(SUM('1.  LRAMVA Summary'!H$54:H$80)+SUM('1.  LRAMVA Summary'!H$81:H$82)*(MONTH($E152)-1)/12)*$H152</f>
        <v>543.80670889631688</v>
      </c>
      <c r="N152" s="230">
        <f>(SUM('1.  LRAMVA Summary'!I$54:I$80)+SUM('1.  LRAMVA Summary'!I$81:I$82)*(MONTH($E152)-1)/12)*$H152</f>
        <v>0</v>
      </c>
      <c r="O152" s="230">
        <f>(SUM('1.  LRAMVA Summary'!J$54:J$80)+SUM('1.  LRAMVA Summary'!J$81:J$82)*(MONTH($E152)-1)/12)*$H152</f>
        <v>0</v>
      </c>
      <c r="P152" s="230">
        <f>(SUM('1.  LRAMVA Summary'!K$54:K$80)+SUM('1.  LRAMVA Summary'!K$81:K$82)*(MONTH($E152)-1)/12)*$H152</f>
        <v>-38.409415329498792</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1133.1001386270634</v>
      </c>
    </row>
    <row r="153" spans="2:23" s="9" customFormat="1">
      <c r="B153" s="66"/>
      <c r="E153" s="214">
        <v>43922</v>
      </c>
      <c r="F153" s="214" t="s">
        <v>187</v>
      </c>
      <c r="G153" s="215" t="s">
        <v>66</v>
      </c>
      <c r="H153" s="240">
        <f>$C$52/12</f>
        <v>1.8166666666666667E-3</v>
      </c>
      <c r="I153" s="230">
        <f>(SUM('1.  LRAMVA Summary'!D$54:D$80)+SUM('1.  LRAMVA Summary'!D$81:D$82)*(MONTH($E153)-1)/12)*$H153</f>
        <v>136.60764900560997</v>
      </c>
      <c r="J153" s="230">
        <f>(SUM('1.  LRAMVA Summary'!E$54:E$80)+SUM('1.  LRAMVA Summary'!E$81:E$82)*(MONTH($E153)-1)/12)*$H153</f>
        <v>109.230281058619</v>
      </c>
      <c r="K153" s="230">
        <f>(SUM('1.  LRAMVA Summary'!F$54:F$80)+SUM('1.  LRAMVA Summary'!F$81:F$82)*(MONTH($E153)-1)/12)*$H153</f>
        <v>183.41400113067701</v>
      </c>
      <c r="L153" s="230">
        <f>(SUM('1.  LRAMVA Summary'!G$54:G$80)+SUM('1.  LRAMVA Summary'!G$81:G$82)*(MONTH($E153)-1)/12)*$H153</f>
        <v>198.4509138653394</v>
      </c>
      <c r="M153" s="230">
        <f>(SUM('1.  LRAMVA Summary'!H$54:H$80)+SUM('1.  LRAMVA Summary'!H$81:H$82)*(MONTH($E153)-1)/12)*$H153</f>
        <v>543.80670889631688</v>
      </c>
      <c r="N153" s="230">
        <f>(SUM('1.  LRAMVA Summary'!I$54:I$80)+SUM('1.  LRAMVA Summary'!I$81:I$82)*(MONTH($E153)-1)/12)*$H153</f>
        <v>0</v>
      </c>
      <c r="O153" s="230">
        <f>(SUM('1.  LRAMVA Summary'!J$54:J$80)+SUM('1.  LRAMVA Summary'!J$81:J$82)*(MONTH($E153)-1)/12)*$H153</f>
        <v>0</v>
      </c>
      <c r="P153" s="230">
        <f>(SUM('1.  LRAMVA Summary'!K$54:K$80)+SUM('1.  LRAMVA Summary'!K$81:K$82)*(MONTH($E153)-1)/12)*$H153</f>
        <v>-38.409415329498792</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1133.1001386270634</v>
      </c>
    </row>
    <row r="154" spans="2:23" s="9" customFormat="1">
      <c r="B154" s="66"/>
      <c r="E154" s="214">
        <v>43952</v>
      </c>
      <c r="F154" s="214" t="s">
        <v>187</v>
      </c>
      <c r="G154" s="215" t="s">
        <v>66</v>
      </c>
      <c r="H154" s="240">
        <f t="shared" ref="H154:H155" si="90">$C$52/12</f>
        <v>1.8166666666666667E-3</v>
      </c>
      <c r="I154" s="230">
        <f>(SUM('1.  LRAMVA Summary'!D$54:D$80)+SUM('1.  LRAMVA Summary'!D$81:D$82)*(MONTH($E154)-1)/12)*$H154</f>
        <v>136.60764900560997</v>
      </c>
      <c r="J154" s="230">
        <f>(SUM('1.  LRAMVA Summary'!E$54:E$80)+SUM('1.  LRAMVA Summary'!E$81:E$82)*(MONTH($E154)-1)/12)*$H154</f>
        <v>109.230281058619</v>
      </c>
      <c r="K154" s="230">
        <f>(SUM('1.  LRAMVA Summary'!F$54:F$80)+SUM('1.  LRAMVA Summary'!F$81:F$82)*(MONTH($E154)-1)/12)*$H154</f>
        <v>183.41400113067701</v>
      </c>
      <c r="L154" s="230">
        <f>(SUM('1.  LRAMVA Summary'!G$54:G$80)+SUM('1.  LRAMVA Summary'!G$81:G$82)*(MONTH($E154)-1)/12)*$H154</f>
        <v>198.4509138653394</v>
      </c>
      <c r="M154" s="230">
        <f>(SUM('1.  LRAMVA Summary'!H$54:H$80)+SUM('1.  LRAMVA Summary'!H$81:H$82)*(MONTH($E154)-1)/12)*$H154</f>
        <v>543.80670889631688</v>
      </c>
      <c r="N154" s="230">
        <f>(SUM('1.  LRAMVA Summary'!I$54:I$80)+SUM('1.  LRAMVA Summary'!I$81:I$82)*(MONTH($E154)-1)/12)*$H154</f>
        <v>0</v>
      </c>
      <c r="O154" s="230">
        <f>(SUM('1.  LRAMVA Summary'!J$54:J$80)+SUM('1.  LRAMVA Summary'!J$81:J$82)*(MONTH($E154)-1)/12)*$H154</f>
        <v>0</v>
      </c>
      <c r="P154" s="230">
        <f>(SUM('1.  LRAMVA Summary'!K$54:K$80)+SUM('1.  LRAMVA Summary'!K$81:K$82)*(MONTH($E154)-1)/12)*$H154</f>
        <v>-38.409415329498792</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1133.1001386270634</v>
      </c>
    </row>
    <row r="155" spans="2:23" s="9" customFormat="1">
      <c r="B155" s="66"/>
      <c r="E155" s="214">
        <v>43983</v>
      </c>
      <c r="F155" s="214" t="s">
        <v>187</v>
      </c>
      <c r="G155" s="215" t="s">
        <v>66</v>
      </c>
      <c r="H155" s="240">
        <f t="shared" si="90"/>
        <v>1.8166666666666667E-3</v>
      </c>
      <c r="I155" s="230">
        <f>(SUM('1.  LRAMVA Summary'!D$54:D$80)+SUM('1.  LRAMVA Summary'!D$81:D$82)*(MONTH($E155)-1)/12)*$H155</f>
        <v>136.60764900560997</v>
      </c>
      <c r="J155" s="230">
        <f>(SUM('1.  LRAMVA Summary'!E$54:E$80)+SUM('1.  LRAMVA Summary'!E$81:E$82)*(MONTH($E155)-1)/12)*$H155</f>
        <v>109.230281058619</v>
      </c>
      <c r="K155" s="230">
        <f>(SUM('1.  LRAMVA Summary'!F$54:F$80)+SUM('1.  LRAMVA Summary'!F$81:F$82)*(MONTH($E155)-1)/12)*$H155</f>
        <v>183.41400113067701</v>
      </c>
      <c r="L155" s="230">
        <f>(SUM('1.  LRAMVA Summary'!G$54:G$80)+SUM('1.  LRAMVA Summary'!G$81:G$82)*(MONTH($E155)-1)/12)*$H155</f>
        <v>198.4509138653394</v>
      </c>
      <c r="M155" s="230">
        <f>(SUM('1.  LRAMVA Summary'!H$54:H$80)+SUM('1.  LRAMVA Summary'!H$81:H$82)*(MONTH($E155)-1)/12)*$H155</f>
        <v>543.80670889631688</v>
      </c>
      <c r="N155" s="230">
        <f>(SUM('1.  LRAMVA Summary'!I$54:I$80)+SUM('1.  LRAMVA Summary'!I$81:I$82)*(MONTH($E155)-1)/12)*$H155</f>
        <v>0</v>
      </c>
      <c r="O155" s="230">
        <f>(SUM('1.  LRAMVA Summary'!J$54:J$80)+SUM('1.  LRAMVA Summary'!J$81:J$82)*(MONTH($E155)-1)/12)*$H155</f>
        <v>0</v>
      </c>
      <c r="P155" s="230">
        <f>(SUM('1.  LRAMVA Summary'!K$54:K$80)+SUM('1.  LRAMVA Summary'!K$81:K$82)*(MONTH($E155)-1)/12)*$H155</f>
        <v>-38.409415329498792</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1133.1001386270634</v>
      </c>
    </row>
    <row r="156" spans="2:23" s="9" customFormat="1">
      <c r="B156" s="66"/>
      <c r="E156" s="214">
        <v>44013</v>
      </c>
      <c r="F156" s="214" t="s">
        <v>187</v>
      </c>
      <c r="G156" s="215" t="s">
        <v>68</v>
      </c>
      <c r="H156" s="240">
        <f>$C$53/12</f>
        <v>4.75E-4</v>
      </c>
      <c r="I156" s="230">
        <f>(SUM('1.  LRAMVA Summary'!D$54:D$80)+SUM('1.  LRAMVA Summary'!D$81:D$82)*(MONTH($E156)-1)/12)*$H156</f>
        <v>35.718513730824618</v>
      </c>
      <c r="J156" s="230">
        <f>(SUM('1.  LRAMVA Summary'!E$54:E$80)+SUM('1.  LRAMVA Summary'!E$81:E$82)*(MONTH($E156)-1)/12)*$H156</f>
        <v>28.560211102482945</v>
      </c>
      <c r="K156" s="230">
        <f>(SUM('1.  LRAMVA Summary'!F$54:F$80)+SUM('1.  LRAMVA Summary'!F$81:F$82)*(MONTH($E156)-1)/12)*$H156</f>
        <v>47.956871855268751</v>
      </c>
      <c r="L156" s="230">
        <f>(SUM('1.  LRAMVA Summary'!G$54:G$80)+SUM('1.  LRAMVA Summary'!G$81:G$82)*(MONTH($E156)-1)/12)*$H156</f>
        <v>51.88854169873553</v>
      </c>
      <c r="M156" s="230">
        <f>(SUM('1.  LRAMVA Summary'!H$54:H$80)+SUM('1.  LRAMVA Summary'!H$81:H$82)*(MONTH($E156)-1)/12)*$H156</f>
        <v>142.18799269307368</v>
      </c>
      <c r="N156" s="230">
        <f>(SUM('1.  LRAMVA Summary'!I$54:I$80)+SUM('1.  LRAMVA Summary'!I$81:I$82)*(MONTH($E156)-1)/12)*$H156</f>
        <v>0</v>
      </c>
      <c r="O156" s="230">
        <f>(SUM('1.  LRAMVA Summary'!J$54:J$80)+SUM('1.  LRAMVA Summary'!J$81:J$82)*(MONTH($E156)-1)/12)*$H156</f>
        <v>0</v>
      </c>
      <c r="P156" s="230">
        <f>(SUM('1.  LRAMVA Summary'!K$54:K$80)+SUM('1.  LRAMVA Summary'!K$81:K$82)*(MONTH($E156)-1)/12)*$H156</f>
        <v>-10.042828778813904</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296.26930230157166</v>
      </c>
    </row>
    <row r="157" spans="2:23" s="9" customFormat="1">
      <c r="B157" s="66"/>
      <c r="E157" s="214">
        <v>44044</v>
      </c>
      <c r="F157" s="214" t="s">
        <v>187</v>
      </c>
      <c r="G157" s="215" t="s">
        <v>68</v>
      </c>
      <c r="H157" s="240">
        <f t="shared" ref="H157:H158" si="91">$C$53/12</f>
        <v>4.75E-4</v>
      </c>
      <c r="I157" s="230">
        <f>(SUM('1.  LRAMVA Summary'!D$54:D$80)+SUM('1.  LRAMVA Summary'!D$81:D$82)*(MONTH($E157)-1)/12)*$H157</f>
        <v>35.718513730824618</v>
      </c>
      <c r="J157" s="230">
        <f>(SUM('1.  LRAMVA Summary'!E$54:E$80)+SUM('1.  LRAMVA Summary'!E$81:E$82)*(MONTH($E157)-1)/12)*$H157</f>
        <v>28.560211102482945</v>
      </c>
      <c r="K157" s="230">
        <f>(SUM('1.  LRAMVA Summary'!F$54:F$80)+SUM('1.  LRAMVA Summary'!F$81:F$82)*(MONTH($E157)-1)/12)*$H157</f>
        <v>47.956871855268751</v>
      </c>
      <c r="L157" s="230">
        <f>(SUM('1.  LRAMVA Summary'!G$54:G$80)+SUM('1.  LRAMVA Summary'!G$81:G$82)*(MONTH($E157)-1)/12)*$H157</f>
        <v>51.88854169873553</v>
      </c>
      <c r="M157" s="230">
        <f>(SUM('1.  LRAMVA Summary'!H$54:H$80)+SUM('1.  LRAMVA Summary'!H$81:H$82)*(MONTH($E157)-1)/12)*$H157</f>
        <v>142.18799269307368</v>
      </c>
      <c r="N157" s="230">
        <f>(SUM('1.  LRAMVA Summary'!I$54:I$80)+SUM('1.  LRAMVA Summary'!I$81:I$82)*(MONTH($E157)-1)/12)*$H157</f>
        <v>0</v>
      </c>
      <c r="O157" s="230">
        <f>(SUM('1.  LRAMVA Summary'!J$54:J$80)+SUM('1.  LRAMVA Summary'!J$81:J$82)*(MONTH($E157)-1)/12)*$H157</f>
        <v>0</v>
      </c>
      <c r="P157" s="230">
        <f>(SUM('1.  LRAMVA Summary'!K$54:K$80)+SUM('1.  LRAMVA Summary'!K$81:K$82)*(MONTH($E157)-1)/12)*$H157</f>
        <v>-10.042828778813904</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296.26930230157166</v>
      </c>
    </row>
    <row r="158" spans="2:23" s="9" customFormat="1">
      <c r="B158" s="66"/>
      <c r="E158" s="214">
        <v>44075</v>
      </c>
      <c r="F158" s="214" t="s">
        <v>187</v>
      </c>
      <c r="G158" s="215" t="s">
        <v>68</v>
      </c>
      <c r="H158" s="240">
        <f t="shared" si="91"/>
        <v>4.75E-4</v>
      </c>
      <c r="I158" s="230">
        <f>(SUM('1.  LRAMVA Summary'!D$54:D$80)+SUM('1.  LRAMVA Summary'!D$81:D$82)*(MONTH($E158)-1)/12)*$H158</f>
        <v>35.718513730824618</v>
      </c>
      <c r="J158" s="230">
        <f>(SUM('1.  LRAMVA Summary'!E$54:E$80)+SUM('1.  LRAMVA Summary'!E$81:E$82)*(MONTH($E158)-1)/12)*$H158</f>
        <v>28.560211102482945</v>
      </c>
      <c r="K158" s="230">
        <f>(SUM('1.  LRAMVA Summary'!F$54:F$80)+SUM('1.  LRAMVA Summary'!F$81:F$82)*(MONTH($E158)-1)/12)*$H158</f>
        <v>47.956871855268751</v>
      </c>
      <c r="L158" s="230">
        <f>(SUM('1.  LRAMVA Summary'!G$54:G$80)+SUM('1.  LRAMVA Summary'!G$81:G$82)*(MONTH($E158)-1)/12)*$H158</f>
        <v>51.88854169873553</v>
      </c>
      <c r="M158" s="230">
        <f>(SUM('1.  LRAMVA Summary'!H$54:H$80)+SUM('1.  LRAMVA Summary'!H$81:H$82)*(MONTH($E158)-1)/12)*$H158</f>
        <v>142.18799269307368</v>
      </c>
      <c r="N158" s="230">
        <f>(SUM('1.  LRAMVA Summary'!I$54:I$80)+SUM('1.  LRAMVA Summary'!I$81:I$82)*(MONTH($E158)-1)/12)*$H158</f>
        <v>0</v>
      </c>
      <c r="O158" s="230">
        <f>(SUM('1.  LRAMVA Summary'!J$54:J$80)+SUM('1.  LRAMVA Summary'!J$81:J$82)*(MONTH($E158)-1)/12)*$H158</f>
        <v>0</v>
      </c>
      <c r="P158" s="230">
        <f>(SUM('1.  LRAMVA Summary'!K$54:K$80)+SUM('1.  LRAMVA Summary'!K$81:K$82)*(MONTH($E158)-1)/12)*$H158</f>
        <v>-10.042828778813904</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296.26930230157166</v>
      </c>
    </row>
    <row r="159" spans="2:23" s="9" customFormat="1">
      <c r="B159" s="66"/>
      <c r="E159" s="214">
        <v>44105</v>
      </c>
      <c r="F159" s="214" t="s">
        <v>187</v>
      </c>
      <c r="G159" s="215" t="s">
        <v>69</v>
      </c>
      <c r="H159" s="240">
        <f>$C$54/12</f>
        <v>4.75E-4</v>
      </c>
      <c r="I159" s="230">
        <f>(SUM('1.  LRAMVA Summary'!D$54:D$80)+SUM('1.  LRAMVA Summary'!D$81:D$82)*(MONTH($E159)-1)/12)*$H159</f>
        <v>35.718513730824618</v>
      </c>
      <c r="J159" s="230">
        <f>(SUM('1.  LRAMVA Summary'!E$54:E$80)+SUM('1.  LRAMVA Summary'!E$81:E$82)*(MONTH($E159)-1)/12)*$H159</f>
        <v>28.560211102482945</v>
      </c>
      <c r="K159" s="230">
        <f>(SUM('1.  LRAMVA Summary'!F$54:F$80)+SUM('1.  LRAMVA Summary'!F$81:F$82)*(MONTH($E159)-1)/12)*$H159</f>
        <v>47.956871855268751</v>
      </c>
      <c r="L159" s="230">
        <f>(SUM('1.  LRAMVA Summary'!G$54:G$80)+SUM('1.  LRAMVA Summary'!G$81:G$82)*(MONTH($E159)-1)/12)*$H159</f>
        <v>51.88854169873553</v>
      </c>
      <c r="M159" s="230">
        <f>(SUM('1.  LRAMVA Summary'!H$54:H$80)+SUM('1.  LRAMVA Summary'!H$81:H$82)*(MONTH($E159)-1)/12)*$H159</f>
        <v>142.18799269307368</v>
      </c>
      <c r="N159" s="230">
        <f>(SUM('1.  LRAMVA Summary'!I$54:I$80)+SUM('1.  LRAMVA Summary'!I$81:I$82)*(MONTH($E159)-1)/12)*$H159</f>
        <v>0</v>
      </c>
      <c r="O159" s="230">
        <f>(SUM('1.  LRAMVA Summary'!J$54:J$80)+SUM('1.  LRAMVA Summary'!J$81:J$82)*(MONTH($E159)-1)/12)*$H159</f>
        <v>0</v>
      </c>
      <c r="P159" s="230">
        <f>(SUM('1.  LRAMVA Summary'!K$54:K$80)+SUM('1.  LRAMVA Summary'!K$81:K$82)*(MONTH($E159)-1)/12)*$H159</f>
        <v>-10.042828778813904</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296.26930230157166</v>
      </c>
    </row>
    <row r="160" spans="2:23" s="9" customFormat="1">
      <c r="B160" s="66"/>
      <c r="E160" s="214">
        <v>44136</v>
      </c>
      <c r="F160" s="214" t="s">
        <v>187</v>
      </c>
      <c r="G160" s="215" t="s">
        <v>69</v>
      </c>
      <c r="H160" s="240">
        <f t="shared" ref="H160:H161" si="92">$C$54/12</f>
        <v>4.75E-4</v>
      </c>
      <c r="I160" s="230">
        <f>(SUM('1.  LRAMVA Summary'!D$54:D$80)+SUM('1.  LRAMVA Summary'!D$81:D$82)*(MONTH($E160)-1)/12)*$H160</f>
        <v>35.718513730824618</v>
      </c>
      <c r="J160" s="230">
        <f>(SUM('1.  LRAMVA Summary'!E$54:E$80)+SUM('1.  LRAMVA Summary'!E$81:E$82)*(MONTH($E160)-1)/12)*$H160</f>
        <v>28.560211102482945</v>
      </c>
      <c r="K160" s="230">
        <f>(SUM('1.  LRAMVA Summary'!F$54:F$80)+SUM('1.  LRAMVA Summary'!F$81:F$82)*(MONTH($E160)-1)/12)*$H160</f>
        <v>47.956871855268751</v>
      </c>
      <c r="L160" s="230">
        <f>(SUM('1.  LRAMVA Summary'!G$54:G$80)+SUM('1.  LRAMVA Summary'!G$81:G$82)*(MONTH($E160)-1)/12)*$H160</f>
        <v>51.88854169873553</v>
      </c>
      <c r="M160" s="230">
        <f>(SUM('1.  LRAMVA Summary'!H$54:H$80)+SUM('1.  LRAMVA Summary'!H$81:H$82)*(MONTH($E160)-1)/12)*$H160</f>
        <v>142.18799269307368</v>
      </c>
      <c r="N160" s="230">
        <f>(SUM('1.  LRAMVA Summary'!I$54:I$80)+SUM('1.  LRAMVA Summary'!I$81:I$82)*(MONTH($E160)-1)/12)*$H160</f>
        <v>0</v>
      </c>
      <c r="O160" s="230">
        <f>(SUM('1.  LRAMVA Summary'!J$54:J$80)+SUM('1.  LRAMVA Summary'!J$81:J$82)*(MONTH($E160)-1)/12)*$H160</f>
        <v>0</v>
      </c>
      <c r="P160" s="230">
        <f>(SUM('1.  LRAMVA Summary'!K$54:K$80)+SUM('1.  LRAMVA Summary'!K$81:K$82)*(MONTH($E160)-1)/12)*$H160</f>
        <v>-10.042828778813904</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296.26930230157166</v>
      </c>
    </row>
    <row r="161" spans="2:23" s="9" customFormat="1">
      <c r="B161" s="66"/>
      <c r="E161" s="214">
        <v>44166</v>
      </c>
      <c r="F161" s="214" t="s">
        <v>187</v>
      </c>
      <c r="G161" s="215" t="s">
        <v>69</v>
      </c>
      <c r="H161" s="240">
        <f t="shared" si="92"/>
        <v>4.75E-4</v>
      </c>
      <c r="I161" s="230">
        <f>(SUM('1.  LRAMVA Summary'!D$54:D$80)+SUM('1.  LRAMVA Summary'!D$81:D$82)*(MONTH($E161)-1)/12)*$H161</f>
        <v>35.718513730824618</v>
      </c>
      <c r="J161" s="230">
        <f>(SUM('1.  LRAMVA Summary'!E$54:E$80)+SUM('1.  LRAMVA Summary'!E$81:E$82)*(MONTH($E161)-1)/12)*$H161</f>
        <v>28.560211102482945</v>
      </c>
      <c r="K161" s="230">
        <f>(SUM('1.  LRAMVA Summary'!F$54:F$80)+SUM('1.  LRAMVA Summary'!F$81:F$82)*(MONTH($E161)-1)/12)*$H161</f>
        <v>47.956871855268751</v>
      </c>
      <c r="L161" s="230">
        <f>(SUM('1.  LRAMVA Summary'!G$54:G$80)+SUM('1.  LRAMVA Summary'!G$81:G$82)*(MONTH($E161)-1)/12)*$H161</f>
        <v>51.88854169873553</v>
      </c>
      <c r="M161" s="230">
        <f>(SUM('1.  LRAMVA Summary'!H$54:H$80)+SUM('1.  LRAMVA Summary'!H$81:H$82)*(MONTH($E161)-1)/12)*$H161</f>
        <v>142.18799269307368</v>
      </c>
      <c r="N161" s="230">
        <f>(SUM('1.  LRAMVA Summary'!I$54:I$80)+SUM('1.  LRAMVA Summary'!I$81:I$82)*(MONTH($E161)-1)/12)*$H161</f>
        <v>0</v>
      </c>
      <c r="O161" s="230">
        <f>(SUM('1.  LRAMVA Summary'!J$54:J$80)+SUM('1.  LRAMVA Summary'!J$81:J$82)*(MONTH($E161)-1)/12)*$H161</f>
        <v>0</v>
      </c>
      <c r="P161" s="230">
        <f>(SUM('1.  LRAMVA Summary'!K$54:K$80)+SUM('1.  LRAMVA Summary'!K$81:K$82)*(MONTH($E161)-1)/12)*$H161</f>
        <v>-10.042828778813904</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296.26930230157166</v>
      </c>
    </row>
    <row r="162" spans="2:23" s="9" customFormat="1" ht="15.75" thickBot="1">
      <c r="B162" s="66"/>
      <c r="E162" s="216" t="s">
        <v>470</v>
      </c>
      <c r="F162" s="216"/>
      <c r="G162" s="217"/>
      <c r="H162" s="218"/>
      <c r="I162" s="219">
        <f>SUM(I149:I161)</f>
        <v>3413.1546432169998</v>
      </c>
      <c r="J162" s="219">
        <f>SUM(J149:J161)</f>
        <v>2729.1285933762974</v>
      </c>
      <c r="K162" s="219">
        <f t="shared" ref="K162:O162" si="93">SUM(K149:K161)</f>
        <v>4582.6156452225496</v>
      </c>
      <c r="L162" s="219">
        <f t="shared" si="93"/>
        <v>4958.3142894313651</v>
      </c>
      <c r="M162" s="219">
        <f t="shared" si="93"/>
        <v>13587.060512298227</v>
      </c>
      <c r="N162" s="219">
        <f t="shared" si="93"/>
        <v>0</v>
      </c>
      <c r="O162" s="219">
        <f t="shared" si="93"/>
        <v>0</v>
      </c>
      <c r="P162" s="219">
        <f t="shared" ref="P162:V162" si="94">SUM(P149:P161)</f>
        <v>-959.66276580709882</v>
      </c>
      <c r="Q162" s="219">
        <f t="shared" si="94"/>
        <v>0</v>
      </c>
      <c r="R162" s="219">
        <f t="shared" si="94"/>
        <v>0</v>
      </c>
      <c r="S162" s="219">
        <f t="shared" si="94"/>
        <v>0</v>
      </c>
      <c r="T162" s="219">
        <f t="shared" si="94"/>
        <v>0</v>
      </c>
      <c r="U162" s="219">
        <f t="shared" si="94"/>
        <v>0</v>
      </c>
      <c r="V162" s="219">
        <f t="shared" si="94"/>
        <v>0</v>
      </c>
      <c r="W162" s="219">
        <f>SUM(W149:W161)</f>
        <v>28310.610917738322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718</v>
      </c>
      <c r="F164" s="225"/>
      <c r="G164" s="226"/>
      <c r="H164" s="227"/>
      <c r="I164" s="228">
        <f>I162+I163</f>
        <v>3413.1546432169998</v>
      </c>
      <c r="J164" s="228">
        <f t="shared" ref="J164:U164" si="95">J162+J163</f>
        <v>2729.1285933762974</v>
      </c>
      <c r="K164" s="228">
        <f t="shared" si="95"/>
        <v>4582.6156452225496</v>
      </c>
      <c r="L164" s="228">
        <f t="shared" si="95"/>
        <v>4958.3142894313651</v>
      </c>
      <c r="M164" s="228">
        <f t="shared" si="95"/>
        <v>13587.060512298227</v>
      </c>
      <c r="N164" s="228">
        <f t="shared" si="95"/>
        <v>0</v>
      </c>
      <c r="O164" s="228">
        <f t="shared" si="95"/>
        <v>0</v>
      </c>
      <c r="P164" s="228">
        <f t="shared" si="95"/>
        <v>-959.66276580709882</v>
      </c>
      <c r="Q164" s="228">
        <f t="shared" si="95"/>
        <v>0</v>
      </c>
      <c r="R164" s="228">
        <f t="shared" si="95"/>
        <v>0</v>
      </c>
      <c r="S164" s="228">
        <f t="shared" si="95"/>
        <v>0</v>
      </c>
      <c r="T164" s="228">
        <f t="shared" si="95"/>
        <v>0</v>
      </c>
      <c r="U164" s="228">
        <f t="shared" si="95"/>
        <v>0</v>
      </c>
      <c r="V164" s="228">
        <f>V162+V163</f>
        <v>0</v>
      </c>
      <c r="W164" s="228">
        <f>W162+W163</f>
        <v>28310.610917738322</v>
      </c>
    </row>
    <row r="165" spans="2:23">
      <c r="E165" s="214">
        <v>44197</v>
      </c>
      <c r="F165" s="214" t="s">
        <v>724</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724</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724</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724</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724</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724</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724</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724</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724</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724</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724</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724</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719</v>
      </c>
      <c r="F177" s="216"/>
      <c r="G177" s="217"/>
      <c r="H177" s="218"/>
      <c r="I177" s="219">
        <f>SUM(I164:I176)</f>
        <v>3413.1546432169998</v>
      </c>
      <c r="J177" s="219">
        <f>SUM(J164:J176)</f>
        <v>2729.1285933762974</v>
      </c>
      <c r="K177" s="219">
        <f t="shared" ref="K177:V177" si="97">SUM(K164:K176)</f>
        <v>4582.6156452225496</v>
      </c>
      <c r="L177" s="219">
        <f t="shared" si="97"/>
        <v>4958.3142894313651</v>
      </c>
      <c r="M177" s="219">
        <f t="shared" si="97"/>
        <v>13587.060512298227</v>
      </c>
      <c r="N177" s="219">
        <f t="shared" si="97"/>
        <v>0</v>
      </c>
      <c r="O177" s="219">
        <f t="shared" si="97"/>
        <v>0</v>
      </c>
      <c r="P177" s="219">
        <f t="shared" si="97"/>
        <v>-959.66276580709882</v>
      </c>
      <c r="Q177" s="219">
        <f t="shared" si="97"/>
        <v>0</v>
      </c>
      <c r="R177" s="219">
        <f t="shared" si="97"/>
        <v>0</v>
      </c>
      <c r="S177" s="219">
        <f t="shared" si="97"/>
        <v>0</v>
      </c>
      <c r="T177" s="219">
        <f t="shared" si="97"/>
        <v>0</v>
      </c>
      <c r="U177" s="219">
        <f t="shared" si="97"/>
        <v>0</v>
      </c>
      <c r="V177" s="219">
        <f t="shared" si="97"/>
        <v>0</v>
      </c>
      <c r="W177" s="219">
        <f>SUM(W164:W176)</f>
        <v>28310.610917738322</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720</v>
      </c>
      <c r="F179" s="225"/>
      <c r="G179" s="226"/>
      <c r="H179" s="227"/>
      <c r="I179" s="228">
        <f>I177+I178</f>
        <v>3413.1546432169998</v>
      </c>
      <c r="J179" s="228">
        <f t="shared" ref="J179:U179" si="98">J177+J178</f>
        <v>2729.1285933762974</v>
      </c>
      <c r="K179" s="228">
        <f t="shared" si="98"/>
        <v>4582.6156452225496</v>
      </c>
      <c r="L179" s="228">
        <f t="shared" si="98"/>
        <v>4958.3142894313651</v>
      </c>
      <c r="M179" s="228">
        <f t="shared" si="98"/>
        <v>13587.060512298227</v>
      </c>
      <c r="N179" s="228">
        <f t="shared" si="98"/>
        <v>0</v>
      </c>
      <c r="O179" s="228">
        <f t="shared" si="98"/>
        <v>0</v>
      </c>
      <c r="P179" s="228">
        <f t="shared" si="98"/>
        <v>-959.66276580709882</v>
      </c>
      <c r="Q179" s="228">
        <f t="shared" si="98"/>
        <v>0</v>
      </c>
      <c r="R179" s="228">
        <f t="shared" si="98"/>
        <v>0</v>
      </c>
      <c r="S179" s="228">
        <f t="shared" si="98"/>
        <v>0</v>
      </c>
      <c r="T179" s="228">
        <f t="shared" si="98"/>
        <v>0</v>
      </c>
      <c r="U179" s="228">
        <f t="shared" si="98"/>
        <v>0</v>
      </c>
      <c r="V179" s="228">
        <f>V177+V178</f>
        <v>0</v>
      </c>
      <c r="W179" s="228">
        <f>W177+W178</f>
        <v>28310.610917738322</v>
      </c>
    </row>
    <row r="180" spans="5:23">
      <c r="E180" s="214">
        <v>44562</v>
      </c>
      <c r="F180" s="214" t="s">
        <v>725</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725</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725</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725</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725</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725</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725</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725</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725</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725</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725</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725</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721</v>
      </c>
      <c r="F192" s="216"/>
      <c r="G192" s="217"/>
      <c r="H192" s="218"/>
      <c r="I192" s="219">
        <f>SUM(I179:I191)</f>
        <v>3413.1546432169998</v>
      </c>
      <c r="J192" s="219">
        <f>SUM(J179:J191)</f>
        <v>2729.1285933762974</v>
      </c>
      <c r="K192" s="219">
        <f t="shared" ref="K192:V192" si="100">SUM(K179:K191)</f>
        <v>4582.6156452225496</v>
      </c>
      <c r="L192" s="219">
        <f t="shared" si="100"/>
        <v>4958.3142894313651</v>
      </c>
      <c r="M192" s="219">
        <f t="shared" si="100"/>
        <v>13587.060512298227</v>
      </c>
      <c r="N192" s="219">
        <f t="shared" si="100"/>
        <v>0</v>
      </c>
      <c r="O192" s="219">
        <f t="shared" si="100"/>
        <v>0</v>
      </c>
      <c r="P192" s="219">
        <f t="shared" si="100"/>
        <v>-959.66276580709882</v>
      </c>
      <c r="Q192" s="219">
        <f t="shared" si="100"/>
        <v>0</v>
      </c>
      <c r="R192" s="219">
        <f t="shared" si="100"/>
        <v>0</v>
      </c>
      <c r="S192" s="219">
        <f t="shared" si="100"/>
        <v>0</v>
      </c>
      <c r="T192" s="219">
        <f t="shared" si="100"/>
        <v>0</v>
      </c>
      <c r="U192" s="219">
        <f t="shared" si="100"/>
        <v>0</v>
      </c>
      <c r="V192" s="219">
        <f t="shared" si="100"/>
        <v>0</v>
      </c>
      <c r="W192" s="219">
        <f>SUM(W179:W191)</f>
        <v>28310.610917738322</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722</v>
      </c>
      <c r="F194" s="225"/>
      <c r="G194" s="226"/>
      <c r="H194" s="227"/>
      <c r="I194" s="228">
        <f>I192+I193</f>
        <v>3413.1546432169998</v>
      </c>
      <c r="J194" s="228">
        <f t="shared" ref="J194:U194" si="101">J192+J193</f>
        <v>2729.1285933762974</v>
      </c>
      <c r="K194" s="228">
        <f t="shared" si="101"/>
        <v>4582.6156452225496</v>
      </c>
      <c r="L194" s="228">
        <f t="shared" si="101"/>
        <v>4958.3142894313651</v>
      </c>
      <c r="M194" s="228">
        <f t="shared" si="101"/>
        <v>13587.060512298227</v>
      </c>
      <c r="N194" s="228">
        <f t="shared" si="101"/>
        <v>0</v>
      </c>
      <c r="O194" s="228">
        <f t="shared" si="101"/>
        <v>0</v>
      </c>
      <c r="P194" s="228">
        <f t="shared" si="101"/>
        <v>-959.66276580709882</v>
      </c>
      <c r="Q194" s="228">
        <f t="shared" si="101"/>
        <v>0</v>
      </c>
      <c r="R194" s="228">
        <f t="shared" si="101"/>
        <v>0</v>
      </c>
      <c r="S194" s="228">
        <f t="shared" si="101"/>
        <v>0</v>
      </c>
      <c r="T194" s="228">
        <f t="shared" si="101"/>
        <v>0</v>
      </c>
      <c r="U194" s="228">
        <f t="shared" si="101"/>
        <v>0</v>
      </c>
      <c r="V194" s="228">
        <f>V192+V193</f>
        <v>0</v>
      </c>
      <c r="W194" s="228">
        <f>W192+W193</f>
        <v>28310.610917738322</v>
      </c>
    </row>
    <row r="195" spans="5:23">
      <c r="E195" s="214">
        <v>44927</v>
      </c>
      <c r="F195" s="214" t="s">
        <v>726</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726</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726</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726</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726</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726</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726</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726</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726</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726</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726</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726</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723</v>
      </c>
      <c r="F207" s="216"/>
      <c r="G207" s="217"/>
      <c r="H207" s="218"/>
      <c r="I207" s="219">
        <f>SUM(I194:I206)</f>
        <v>3413.1546432169998</v>
      </c>
      <c r="J207" s="219">
        <f>SUM(J194:J206)</f>
        <v>2729.1285933762974</v>
      </c>
      <c r="K207" s="219">
        <f t="shared" ref="K207:V207" si="103">SUM(K194:K206)</f>
        <v>4582.6156452225496</v>
      </c>
      <c r="L207" s="219">
        <f t="shared" si="103"/>
        <v>4958.3142894313651</v>
      </c>
      <c r="M207" s="219">
        <f t="shared" si="103"/>
        <v>13587.060512298227</v>
      </c>
      <c r="N207" s="219">
        <f t="shared" si="103"/>
        <v>0</v>
      </c>
      <c r="O207" s="219">
        <f t="shared" si="103"/>
        <v>0</v>
      </c>
      <c r="P207" s="219">
        <f t="shared" si="103"/>
        <v>-959.66276580709882</v>
      </c>
      <c r="Q207" s="219">
        <f t="shared" si="103"/>
        <v>0</v>
      </c>
      <c r="R207" s="219">
        <f t="shared" si="103"/>
        <v>0</v>
      </c>
      <c r="S207" s="219">
        <f t="shared" si="103"/>
        <v>0</v>
      </c>
      <c r="T207" s="219">
        <f t="shared" si="103"/>
        <v>0</v>
      </c>
      <c r="U207" s="219">
        <f t="shared" si="103"/>
        <v>0</v>
      </c>
      <c r="V207" s="219">
        <f t="shared" si="103"/>
        <v>0</v>
      </c>
      <c r="W207" s="219">
        <f>SUM(W194:W206)</f>
        <v>28310.610917738322</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741</v>
      </c>
      <c r="F209" s="225"/>
      <c r="G209" s="226"/>
      <c r="H209" s="227"/>
      <c r="I209" s="228">
        <f>I207+I208</f>
        <v>3413.1546432169998</v>
      </c>
      <c r="J209" s="228">
        <f t="shared" ref="J209:U209" si="104">J207+J208</f>
        <v>2729.1285933762974</v>
      </c>
      <c r="K209" s="228">
        <f t="shared" si="104"/>
        <v>4582.6156452225496</v>
      </c>
      <c r="L209" s="228">
        <f t="shared" si="104"/>
        <v>4958.3142894313651</v>
      </c>
      <c r="M209" s="228">
        <f t="shared" si="104"/>
        <v>13587.060512298227</v>
      </c>
      <c r="N209" s="228">
        <f t="shared" si="104"/>
        <v>0</v>
      </c>
      <c r="O209" s="228">
        <f t="shared" si="104"/>
        <v>0</v>
      </c>
      <c r="P209" s="228">
        <f t="shared" si="104"/>
        <v>-959.66276580709882</v>
      </c>
      <c r="Q209" s="228">
        <f t="shared" si="104"/>
        <v>0</v>
      </c>
      <c r="R209" s="228">
        <f t="shared" si="104"/>
        <v>0</v>
      </c>
      <c r="S209" s="228">
        <f t="shared" si="104"/>
        <v>0</v>
      </c>
      <c r="T209" s="228">
        <f t="shared" si="104"/>
        <v>0</v>
      </c>
      <c r="U209" s="228">
        <f t="shared" si="104"/>
        <v>0</v>
      </c>
      <c r="V209" s="228">
        <f>V207+V208</f>
        <v>0</v>
      </c>
      <c r="W209" s="228">
        <f>W207+W208</f>
        <v>28310.610917738322</v>
      </c>
    </row>
    <row r="210" spans="5:23">
      <c r="E210" s="214">
        <v>45292</v>
      </c>
      <c r="F210" s="214" t="s">
        <v>745</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745</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745</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745</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745</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745</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745</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745</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745</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745</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745</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745</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743</v>
      </c>
      <c r="F222" s="216"/>
      <c r="G222" s="217"/>
      <c r="H222" s="218"/>
      <c r="I222" s="219">
        <f>SUM(I209:I221)</f>
        <v>3413.1546432169998</v>
      </c>
      <c r="J222" s="219">
        <f>SUM(J209:J221)</f>
        <v>2729.1285933762974</v>
      </c>
      <c r="K222" s="219">
        <f t="shared" ref="K222:V222" si="106">SUM(K209:K221)</f>
        <v>4582.6156452225496</v>
      </c>
      <c r="L222" s="219">
        <f t="shared" si="106"/>
        <v>4958.3142894313651</v>
      </c>
      <c r="M222" s="219">
        <f t="shared" si="106"/>
        <v>13587.060512298227</v>
      </c>
      <c r="N222" s="219">
        <f t="shared" si="106"/>
        <v>0</v>
      </c>
      <c r="O222" s="219">
        <f t="shared" si="106"/>
        <v>0</v>
      </c>
      <c r="P222" s="219">
        <f t="shared" si="106"/>
        <v>-959.66276580709882</v>
      </c>
      <c r="Q222" s="219">
        <f t="shared" si="106"/>
        <v>0</v>
      </c>
      <c r="R222" s="219">
        <f t="shared" si="106"/>
        <v>0</v>
      </c>
      <c r="S222" s="219">
        <f t="shared" si="106"/>
        <v>0</v>
      </c>
      <c r="T222" s="219">
        <f t="shared" si="106"/>
        <v>0</v>
      </c>
      <c r="U222" s="219">
        <f t="shared" si="106"/>
        <v>0</v>
      </c>
      <c r="V222" s="219">
        <f t="shared" si="106"/>
        <v>0</v>
      </c>
      <c r="W222" s="219">
        <f>SUM(W209:W221)</f>
        <v>28310.610917738322</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742</v>
      </c>
      <c r="F224" s="225"/>
      <c r="G224" s="226"/>
      <c r="H224" s="227"/>
      <c r="I224" s="228">
        <f>I222+I223</f>
        <v>3413.1546432169998</v>
      </c>
      <c r="J224" s="228">
        <f t="shared" ref="J224:U224" si="107">J222+J223</f>
        <v>2729.1285933762974</v>
      </c>
      <c r="K224" s="228">
        <f t="shared" si="107"/>
        <v>4582.6156452225496</v>
      </c>
      <c r="L224" s="228">
        <f t="shared" si="107"/>
        <v>4958.3142894313651</v>
      </c>
      <c r="M224" s="228">
        <f t="shared" si="107"/>
        <v>13587.060512298227</v>
      </c>
      <c r="N224" s="228">
        <f t="shared" si="107"/>
        <v>0</v>
      </c>
      <c r="O224" s="228">
        <f t="shared" si="107"/>
        <v>0</v>
      </c>
      <c r="P224" s="228">
        <f t="shared" si="107"/>
        <v>-959.66276580709882</v>
      </c>
      <c r="Q224" s="228">
        <f t="shared" si="107"/>
        <v>0</v>
      </c>
      <c r="R224" s="228">
        <f t="shared" si="107"/>
        <v>0</v>
      </c>
      <c r="S224" s="228">
        <f t="shared" si="107"/>
        <v>0</v>
      </c>
      <c r="T224" s="228">
        <f t="shared" si="107"/>
        <v>0</v>
      </c>
      <c r="U224" s="228">
        <f t="shared" si="107"/>
        <v>0</v>
      </c>
      <c r="V224" s="228">
        <f>V222+V223</f>
        <v>0</v>
      </c>
      <c r="W224" s="228">
        <f>W222+W223</f>
        <v>28310.610917738322</v>
      </c>
    </row>
    <row r="225" spans="5:23">
      <c r="E225" s="214">
        <v>45658</v>
      </c>
      <c r="F225" s="214" t="s">
        <v>746</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746</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746</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746</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746</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746</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746</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746</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746</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746</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746</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746</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744</v>
      </c>
      <c r="F237" s="216"/>
      <c r="G237" s="217"/>
      <c r="H237" s="218"/>
      <c r="I237" s="219">
        <f>SUM(I224:I236)</f>
        <v>3413.1546432169998</v>
      </c>
      <c r="J237" s="219">
        <f>SUM(J224:J236)</f>
        <v>2729.1285933762974</v>
      </c>
      <c r="K237" s="219">
        <f t="shared" ref="K237:U237" si="109">SUM(K224:K236)</f>
        <v>4582.6156452225496</v>
      </c>
      <c r="L237" s="219">
        <f t="shared" si="109"/>
        <v>4958.3142894313651</v>
      </c>
      <c r="M237" s="219">
        <f>SUM(M224:M236)</f>
        <v>13587.060512298227</v>
      </c>
      <c r="N237" s="219">
        <f t="shared" si="109"/>
        <v>0</v>
      </c>
      <c r="O237" s="219">
        <f t="shared" si="109"/>
        <v>0</v>
      </c>
      <c r="P237" s="219">
        <f t="shared" si="109"/>
        <v>-959.66276580709882</v>
      </c>
      <c r="Q237" s="219">
        <f t="shared" si="109"/>
        <v>0</v>
      </c>
      <c r="R237" s="219">
        <f t="shared" si="109"/>
        <v>0</v>
      </c>
      <c r="S237" s="219">
        <f t="shared" si="109"/>
        <v>0</v>
      </c>
      <c r="T237" s="219">
        <f t="shared" si="109"/>
        <v>0</v>
      </c>
      <c r="U237" s="219">
        <f t="shared" si="109"/>
        <v>0</v>
      </c>
      <c r="V237" s="219">
        <f>SUM(V224:V236)</f>
        <v>0</v>
      </c>
      <c r="W237" s="219">
        <f>SUM(W224:W236)</f>
        <v>28310.610917738322</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75"/>
  <sheetViews>
    <sheetView topLeftCell="H15" zoomScale="90" zoomScaleNormal="90" workbookViewId="0">
      <selection activeCell="S34" sqref="S3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0"/>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597</v>
      </c>
      <c r="H23" s="10"/>
      <c r="I23" s="10"/>
      <c r="J23" s="10"/>
    </row>
    <row r="24" spans="2:73" s="670" customFormat="1" ht="21" customHeight="1">
      <c r="B24" s="702" t="s">
        <v>601</v>
      </c>
      <c r="C24" s="1127" t="s">
        <v>602</v>
      </c>
      <c r="D24" s="1127"/>
      <c r="E24" s="1127"/>
      <c r="F24" s="1127"/>
      <c r="G24" s="1127"/>
      <c r="H24" s="678" t="s">
        <v>599</v>
      </c>
      <c r="I24" s="678" t="s">
        <v>598</v>
      </c>
      <c r="J24" s="678" t="s">
        <v>600</v>
      </c>
      <c r="K24" s="669"/>
      <c r="L24" s="670" t="s">
        <v>602</v>
      </c>
      <c r="AQ24" s="670" t="s">
        <v>602</v>
      </c>
      <c r="BU24" s="669"/>
    </row>
    <row r="25" spans="2:73" s="250" customFormat="1" ht="49.5" customHeight="1">
      <c r="B25" s="245" t="s">
        <v>473</v>
      </c>
      <c r="C25" s="245" t="s">
        <v>211</v>
      </c>
      <c r="D25" s="628" t="s">
        <v>474</v>
      </c>
      <c r="E25" s="245" t="s">
        <v>208</v>
      </c>
      <c r="F25" s="245" t="s">
        <v>475</v>
      </c>
      <c r="G25" s="245" t="s">
        <v>476</v>
      </c>
      <c r="H25" s="628" t="s">
        <v>477</v>
      </c>
      <c r="I25" s="636" t="s">
        <v>590</v>
      </c>
      <c r="J25" s="643" t="s">
        <v>591</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t="s">
        <v>905</v>
      </c>
      <c r="C27" s="692" t="s">
        <v>906</v>
      </c>
      <c r="D27" s="692" t="s">
        <v>2</v>
      </c>
      <c r="E27" s="692" t="s">
        <v>748</v>
      </c>
      <c r="F27" s="692" t="s">
        <v>29</v>
      </c>
      <c r="G27" s="692" t="s">
        <v>907</v>
      </c>
      <c r="H27" s="692">
        <v>2011</v>
      </c>
      <c r="I27" s="644" t="s">
        <v>578</v>
      </c>
      <c r="J27" s="644" t="s">
        <v>596</v>
      </c>
      <c r="K27" s="633"/>
      <c r="L27" s="696">
        <v>2.5510111908023654</v>
      </c>
      <c r="M27" s="697">
        <v>2.5510111908023654</v>
      </c>
      <c r="N27" s="697">
        <v>2.5510111908023654</v>
      </c>
      <c r="O27" s="697">
        <v>1.1781093812797276</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696">
        <v>3328.365316100479</v>
      </c>
      <c r="AR27" s="697">
        <v>3328.365316100479</v>
      </c>
      <c r="AS27" s="697">
        <v>3328.365316100479</v>
      </c>
      <c r="AT27" s="697">
        <v>2100.6418042692981</v>
      </c>
      <c r="AU27" s="697">
        <v>0</v>
      </c>
      <c r="AV27" s="697">
        <v>0</v>
      </c>
      <c r="AW27" s="697">
        <v>0</v>
      </c>
      <c r="AX27" s="697">
        <v>0</v>
      </c>
      <c r="AY27" s="697">
        <v>0</v>
      </c>
      <c r="AZ27" s="697">
        <v>0</v>
      </c>
      <c r="BA27" s="697">
        <v>0</v>
      </c>
      <c r="BB27" s="697">
        <v>0</v>
      </c>
      <c r="BC27" s="697">
        <v>0</v>
      </c>
      <c r="BD27" s="697">
        <v>0</v>
      </c>
      <c r="BE27" s="697">
        <v>0</v>
      </c>
      <c r="BF27" s="697">
        <v>0</v>
      </c>
      <c r="BG27" s="697">
        <v>0</v>
      </c>
      <c r="BH27" s="697">
        <v>0</v>
      </c>
      <c r="BI27" s="697">
        <v>0</v>
      </c>
      <c r="BJ27" s="697">
        <v>0</v>
      </c>
      <c r="BK27" s="697">
        <v>0</v>
      </c>
      <c r="BL27" s="697">
        <v>0</v>
      </c>
      <c r="BM27" s="697">
        <v>0</v>
      </c>
      <c r="BN27" s="697">
        <v>0</v>
      </c>
      <c r="BO27" s="697">
        <v>0</v>
      </c>
      <c r="BP27" s="697">
        <v>0</v>
      </c>
      <c r="BQ27" s="697">
        <v>0</v>
      </c>
      <c r="BR27" s="697">
        <v>0</v>
      </c>
      <c r="BS27" s="697">
        <v>0</v>
      </c>
      <c r="BT27" s="698">
        <v>0</v>
      </c>
      <c r="BU27" s="16"/>
    </row>
    <row r="28" spans="2:73" s="17" customFormat="1" ht="15.75">
      <c r="B28" s="692" t="s">
        <v>905</v>
      </c>
      <c r="C28" s="692" t="s">
        <v>906</v>
      </c>
      <c r="D28" s="692" t="s">
        <v>1</v>
      </c>
      <c r="E28" s="692" t="s">
        <v>748</v>
      </c>
      <c r="F28" s="692" t="s">
        <v>29</v>
      </c>
      <c r="G28" s="692" t="s">
        <v>907</v>
      </c>
      <c r="H28" s="692">
        <v>2011</v>
      </c>
      <c r="I28" s="644" t="s">
        <v>578</v>
      </c>
      <c r="J28" s="644" t="s">
        <v>596</v>
      </c>
      <c r="K28" s="633"/>
      <c r="L28" s="696">
        <v>42.569965238797863</v>
      </c>
      <c r="M28" s="697">
        <v>42.569965238797863</v>
      </c>
      <c r="N28" s="697">
        <v>42.569965238797863</v>
      </c>
      <c r="O28" s="697">
        <v>42.003895708241366</v>
      </c>
      <c r="P28" s="697">
        <v>29.182945329294917</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v>312750.36787605844</v>
      </c>
      <c r="AR28" s="697">
        <v>312750.36787605844</v>
      </c>
      <c r="AS28" s="697">
        <v>312750.36787605844</v>
      </c>
      <c r="AT28" s="697">
        <v>312244.15769614966</v>
      </c>
      <c r="AU28" s="697">
        <v>221957.76341936231</v>
      </c>
      <c r="AV28" s="697">
        <v>0</v>
      </c>
      <c r="AW28" s="697">
        <v>0</v>
      </c>
      <c r="AX28" s="697">
        <v>0</v>
      </c>
      <c r="AY28" s="697">
        <v>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692" t="s">
        <v>905</v>
      </c>
      <c r="C29" s="692" t="s">
        <v>906</v>
      </c>
      <c r="D29" s="692" t="s">
        <v>5</v>
      </c>
      <c r="E29" s="692" t="s">
        <v>748</v>
      </c>
      <c r="F29" s="692" t="s">
        <v>29</v>
      </c>
      <c r="G29" s="692" t="s">
        <v>907</v>
      </c>
      <c r="H29" s="692">
        <v>2011</v>
      </c>
      <c r="I29" s="644" t="s">
        <v>578</v>
      </c>
      <c r="J29" s="644" t="s">
        <v>596</v>
      </c>
      <c r="K29" s="633"/>
      <c r="L29" s="696">
        <v>15.105159480149169</v>
      </c>
      <c r="M29" s="697">
        <v>15.105159480149169</v>
      </c>
      <c r="N29" s="697">
        <v>15.105159480149169</v>
      </c>
      <c r="O29" s="697">
        <v>15.105159480149169</v>
      </c>
      <c r="P29" s="697">
        <v>14.05301560212942</v>
      </c>
      <c r="Q29" s="697">
        <v>12.903592734793394</v>
      </c>
      <c r="R29" s="697">
        <v>10.437493433390587</v>
      </c>
      <c r="S29" s="697">
        <v>10.369536333165442</v>
      </c>
      <c r="T29" s="697">
        <v>12.571103078521217</v>
      </c>
      <c r="U29" s="697">
        <v>5.9633074634693015</v>
      </c>
      <c r="V29" s="697">
        <v>0.84803917957730379</v>
      </c>
      <c r="W29" s="697">
        <v>0.84768643630508123</v>
      </c>
      <c r="X29" s="697">
        <v>0.84768643630508123</v>
      </c>
      <c r="Y29" s="697">
        <v>0.78680320769300094</v>
      </c>
      <c r="Z29" s="697">
        <v>0.78680320769300094</v>
      </c>
      <c r="AA29" s="697">
        <v>0.66409107423692937</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v>263995.34965946531</v>
      </c>
      <c r="AR29" s="697">
        <v>263995.34965946531</v>
      </c>
      <c r="AS29" s="697">
        <v>263995.34965946531</v>
      </c>
      <c r="AT29" s="697">
        <v>263995.34965946531</v>
      </c>
      <c r="AU29" s="697">
        <v>241272.30770037579</v>
      </c>
      <c r="AV29" s="697">
        <v>216448.34152155704</v>
      </c>
      <c r="AW29" s="697">
        <v>163188.2512699028</v>
      </c>
      <c r="AX29" s="697">
        <v>162592.94707193051</v>
      </c>
      <c r="AY29" s="697">
        <v>210139.95520983884</v>
      </c>
      <c r="AZ29" s="697">
        <v>67432.080217960538</v>
      </c>
      <c r="BA29" s="697">
        <v>24280.110505349094</v>
      </c>
      <c r="BB29" s="697">
        <v>21373.102416545778</v>
      </c>
      <c r="BC29" s="697">
        <v>21373.102416545778</v>
      </c>
      <c r="BD29" s="697">
        <v>15784.933840974301</v>
      </c>
      <c r="BE29" s="697">
        <v>15784.933840974301</v>
      </c>
      <c r="BF29" s="697">
        <v>14342.305895410364</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692" t="s">
        <v>905</v>
      </c>
      <c r="C30" s="692" t="s">
        <v>906</v>
      </c>
      <c r="D30" s="692" t="s">
        <v>4</v>
      </c>
      <c r="E30" s="692" t="s">
        <v>748</v>
      </c>
      <c r="F30" s="692" t="s">
        <v>29</v>
      </c>
      <c r="G30" s="692" t="s">
        <v>907</v>
      </c>
      <c r="H30" s="692">
        <v>2011</v>
      </c>
      <c r="I30" s="644" t="s">
        <v>578</v>
      </c>
      <c r="J30" s="644" t="s">
        <v>596</v>
      </c>
      <c r="K30" s="633"/>
      <c r="L30" s="696">
        <v>10.759833273102871</v>
      </c>
      <c r="M30" s="697">
        <v>10.759833273102871</v>
      </c>
      <c r="N30" s="697">
        <v>10.759833273102871</v>
      </c>
      <c r="O30" s="697">
        <v>10.759833273102871</v>
      </c>
      <c r="P30" s="697">
        <v>10.12993639427661</v>
      </c>
      <c r="Q30" s="697">
        <v>9.4418005872716062</v>
      </c>
      <c r="R30" s="697">
        <v>7.9956566565589622</v>
      </c>
      <c r="S30" s="697">
        <v>7.9151868204193443</v>
      </c>
      <c r="T30" s="697">
        <v>9.2332195062506113</v>
      </c>
      <c r="U30" s="697">
        <v>5.2772683090846559</v>
      </c>
      <c r="V30" s="697">
        <v>0.62613465709791061</v>
      </c>
      <c r="W30" s="697">
        <v>0.62575709269342772</v>
      </c>
      <c r="X30" s="697">
        <v>0.62575709269342772</v>
      </c>
      <c r="Y30" s="697">
        <v>0.61360861813745637</v>
      </c>
      <c r="Z30" s="697">
        <v>0.61360861813745637</v>
      </c>
      <c r="AA30" s="697">
        <v>0.58343553056948705</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696">
        <v>171748.28157434077</v>
      </c>
      <c r="AR30" s="697">
        <v>171748.28157434077</v>
      </c>
      <c r="AS30" s="697">
        <v>171748.28157434077</v>
      </c>
      <c r="AT30" s="697">
        <v>171748.28157434077</v>
      </c>
      <c r="AU30" s="697">
        <v>158144.46416259318</v>
      </c>
      <c r="AV30" s="697">
        <v>143282.86667313546</v>
      </c>
      <c r="AW30" s="697">
        <v>112050.6465338959</v>
      </c>
      <c r="AX30" s="697">
        <v>111345.73076931285</v>
      </c>
      <c r="AY30" s="697">
        <v>139811.1456705181</v>
      </c>
      <c r="AZ30" s="697">
        <v>54374.878902043827</v>
      </c>
      <c r="BA30" s="697">
        <v>17181.727884764012</v>
      </c>
      <c r="BB30" s="697">
        <v>14070.165271648202</v>
      </c>
      <c r="BC30" s="697">
        <v>14070.165271648202</v>
      </c>
      <c r="BD30" s="697">
        <v>12955.11724771113</v>
      </c>
      <c r="BE30" s="697">
        <v>12955.11724771113</v>
      </c>
      <c r="BF30" s="697">
        <v>12600.396503286272</v>
      </c>
      <c r="BG30" s="697">
        <v>0</v>
      </c>
      <c r="BH30" s="697">
        <v>0</v>
      </c>
      <c r="BI30" s="697">
        <v>0</v>
      </c>
      <c r="BJ30" s="697">
        <v>0</v>
      </c>
      <c r="BK30" s="697">
        <v>0</v>
      </c>
      <c r="BL30" s="697">
        <v>0</v>
      </c>
      <c r="BM30" s="697">
        <v>0</v>
      </c>
      <c r="BN30" s="697">
        <v>0</v>
      </c>
      <c r="BO30" s="697">
        <v>0</v>
      </c>
      <c r="BP30" s="697">
        <v>0</v>
      </c>
      <c r="BQ30" s="697">
        <v>0</v>
      </c>
      <c r="BR30" s="697">
        <v>0</v>
      </c>
      <c r="BS30" s="697">
        <v>0</v>
      </c>
      <c r="BT30" s="698">
        <v>0</v>
      </c>
      <c r="BU30" s="16"/>
    </row>
    <row r="31" spans="2:73" s="17" customFormat="1" ht="15.75">
      <c r="B31" s="692" t="s">
        <v>905</v>
      </c>
      <c r="C31" s="692" t="s">
        <v>906</v>
      </c>
      <c r="D31" s="692" t="s">
        <v>3</v>
      </c>
      <c r="E31" s="692" t="s">
        <v>748</v>
      </c>
      <c r="F31" s="692" t="s">
        <v>29</v>
      </c>
      <c r="G31" s="692" t="s">
        <v>907</v>
      </c>
      <c r="H31" s="692">
        <v>2011</v>
      </c>
      <c r="I31" s="644" t="s">
        <v>578</v>
      </c>
      <c r="J31" s="644" t="s">
        <v>596</v>
      </c>
      <c r="K31" s="633"/>
      <c r="L31" s="696">
        <v>449.80044984521385</v>
      </c>
      <c r="M31" s="697">
        <v>449.80044984521385</v>
      </c>
      <c r="N31" s="697">
        <v>449.80044984521385</v>
      </c>
      <c r="O31" s="697">
        <v>449.80044984521385</v>
      </c>
      <c r="P31" s="697">
        <v>449.80044984521385</v>
      </c>
      <c r="Q31" s="697">
        <v>449.80044984521385</v>
      </c>
      <c r="R31" s="697">
        <v>449.80044984521385</v>
      </c>
      <c r="S31" s="697">
        <v>449.80044984521385</v>
      </c>
      <c r="T31" s="697">
        <v>449.80044984521385</v>
      </c>
      <c r="U31" s="697">
        <v>449.80044984521385</v>
      </c>
      <c r="V31" s="697">
        <v>449.80044984521385</v>
      </c>
      <c r="W31" s="697">
        <v>449.80044984521385</v>
      </c>
      <c r="X31" s="697">
        <v>449.80044984521385</v>
      </c>
      <c r="Y31" s="697">
        <v>449.80044984521385</v>
      </c>
      <c r="Z31" s="697">
        <v>449.80044984521385</v>
      </c>
      <c r="AA31" s="697">
        <v>449.80044984521385</v>
      </c>
      <c r="AB31" s="697">
        <v>449.80044984521385</v>
      </c>
      <c r="AC31" s="697">
        <v>449.80044984521385</v>
      </c>
      <c r="AD31" s="697">
        <v>395.75897945008757</v>
      </c>
      <c r="AE31" s="697">
        <v>0</v>
      </c>
      <c r="AF31" s="697">
        <v>0</v>
      </c>
      <c r="AG31" s="697">
        <v>0</v>
      </c>
      <c r="AH31" s="697">
        <v>0</v>
      </c>
      <c r="AI31" s="697">
        <v>0</v>
      </c>
      <c r="AJ31" s="697">
        <v>0</v>
      </c>
      <c r="AK31" s="697">
        <v>0</v>
      </c>
      <c r="AL31" s="697">
        <v>0</v>
      </c>
      <c r="AM31" s="697">
        <v>0</v>
      </c>
      <c r="AN31" s="697">
        <v>0</v>
      </c>
      <c r="AO31" s="698">
        <v>0</v>
      </c>
      <c r="AP31" s="633"/>
      <c r="AQ31" s="696">
        <v>861567.40662206686</v>
      </c>
      <c r="AR31" s="697">
        <v>861567.40662206686</v>
      </c>
      <c r="AS31" s="697">
        <v>861567.40662206686</v>
      </c>
      <c r="AT31" s="697">
        <v>861567.40662206686</v>
      </c>
      <c r="AU31" s="697">
        <v>861567.40662206686</v>
      </c>
      <c r="AV31" s="697">
        <v>861567.40662206686</v>
      </c>
      <c r="AW31" s="697">
        <v>861567.40662206686</v>
      </c>
      <c r="AX31" s="697">
        <v>861567.40662206686</v>
      </c>
      <c r="AY31" s="697">
        <v>861567.40662206686</v>
      </c>
      <c r="AZ31" s="697">
        <v>861567.40662206686</v>
      </c>
      <c r="BA31" s="697">
        <v>861567.40662206686</v>
      </c>
      <c r="BB31" s="697">
        <v>861567.40662206686</v>
      </c>
      <c r="BC31" s="697">
        <v>861567.40662206686</v>
      </c>
      <c r="BD31" s="697">
        <v>861567.40662206686</v>
      </c>
      <c r="BE31" s="697">
        <v>861567.40662206686</v>
      </c>
      <c r="BF31" s="697">
        <v>861567.40662206686</v>
      </c>
      <c r="BG31" s="697">
        <v>861567.40662206686</v>
      </c>
      <c r="BH31" s="697">
        <v>861567.40662206686</v>
      </c>
      <c r="BI31" s="697">
        <v>813237.5163295042</v>
      </c>
      <c r="BJ31" s="697">
        <v>0</v>
      </c>
      <c r="BK31" s="697">
        <v>0</v>
      </c>
      <c r="BL31" s="697">
        <v>0</v>
      </c>
      <c r="BM31" s="697">
        <v>0</v>
      </c>
      <c r="BN31" s="697">
        <v>0</v>
      </c>
      <c r="BO31" s="697">
        <v>0</v>
      </c>
      <c r="BP31" s="697">
        <v>0</v>
      </c>
      <c r="BQ31" s="697">
        <v>0</v>
      </c>
      <c r="BR31" s="697">
        <v>0</v>
      </c>
      <c r="BS31" s="697">
        <v>0</v>
      </c>
      <c r="BT31" s="698">
        <v>0</v>
      </c>
      <c r="BU31" s="16"/>
    </row>
    <row r="32" spans="2:73" s="17" customFormat="1" ht="15.75">
      <c r="B32" s="692" t="s">
        <v>905</v>
      </c>
      <c r="C32" s="692" t="s">
        <v>906</v>
      </c>
      <c r="D32" s="692" t="s">
        <v>42</v>
      </c>
      <c r="E32" s="692" t="s">
        <v>748</v>
      </c>
      <c r="F32" s="692" t="s">
        <v>29</v>
      </c>
      <c r="G32" s="692" t="s">
        <v>908</v>
      </c>
      <c r="H32" s="692">
        <v>2011</v>
      </c>
      <c r="I32" s="644" t="s">
        <v>578</v>
      </c>
      <c r="J32" s="644" t="s">
        <v>596</v>
      </c>
      <c r="K32" s="633"/>
      <c r="L32" s="696">
        <v>124.32000000000001</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v>0</v>
      </c>
      <c r="AR32" s="697">
        <v>0</v>
      </c>
      <c r="AS32" s="697">
        <v>0</v>
      </c>
      <c r="AT32" s="697">
        <v>0</v>
      </c>
      <c r="AU32" s="697">
        <v>0</v>
      </c>
      <c r="AV32" s="697">
        <v>0</v>
      </c>
      <c r="AW32" s="697">
        <v>0</v>
      </c>
      <c r="AX32" s="697">
        <v>0</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c r="B33" s="692" t="s">
        <v>905</v>
      </c>
      <c r="C33" s="692" t="s">
        <v>906</v>
      </c>
      <c r="D33" s="692" t="s">
        <v>6</v>
      </c>
      <c r="E33" s="692" t="s">
        <v>748</v>
      </c>
      <c r="F33" s="692" t="s">
        <v>29</v>
      </c>
      <c r="G33" s="692" t="s">
        <v>907</v>
      </c>
      <c r="H33" s="692">
        <v>2011</v>
      </c>
      <c r="I33" s="644" t="s">
        <v>578</v>
      </c>
      <c r="J33" s="644" t="s">
        <v>596</v>
      </c>
      <c r="K33" s="633"/>
      <c r="L33" s="696">
        <v>0</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696">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v>0</v>
      </c>
      <c r="BH33" s="697">
        <v>0</v>
      </c>
      <c r="BI33" s="697">
        <v>0</v>
      </c>
      <c r="BJ33" s="697">
        <v>0</v>
      </c>
      <c r="BK33" s="697">
        <v>0</v>
      </c>
      <c r="BL33" s="697">
        <v>0</v>
      </c>
      <c r="BM33" s="697">
        <v>0</v>
      </c>
      <c r="BN33" s="697">
        <v>0</v>
      </c>
      <c r="BO33" s="697">
        <v>0</v>
      </c>
      <c r="BP33" s="697">
        <v>0</v>
      </c>
      <c r="BQ33" s="697">
        <v>0</v>
      </c>
      <c r="BR33" s="697">
        <v>0</v>
      </c>
      <c r="BS33" s="697">
        <v>0</v>
      </c>
      <c r="BT33" s="698">
        <v>0</v>
      </c>
      <c r="BU33" s="16"/>
    </row>
    <row r="34" spans="2:73" s="17" customFormat="1" ht="15.75">
      <c r="B34" s="692" t="s">
        <v>905</v>
      </c>
      <c r="C34" s="692" t="s">
        <v>909</v>
      </c>
      <c r="D34" s="692" t="s">
        <v>910</v>
      </c>
      <c r="E34" s="692" t="s">
        <v>748</v>
      </c>
      <c r="F34" s="692" t="s">
        <v>911</v>
      </c>
      <c r="G34" s="692" t="s">
        <v>908</v>
      </c>
      <c r="H34" s="692">
        <v>2011</v>
      </c>
      <c r="I34" s="644" t="s">
        <v>578</v>
      </c>
      <c r="J34" s="644" t="s">
        <v>596</v>
      </c>
      <c r="K34" s="633"/>
      <c r="L34" s="696">
        <v>1.92</v>
      </c>
      <c r="M34" s="697">
        <v>0</v>
      </c>
      <c r="N34" s="697">
        <v>0</v>
      </c>
      <c r="O34" s="697">
        <v>0</v>
      </c>
      <c r="P34" s="697">
        <v>0</v>
      </c>
      <c r="Q34" s="697">
        <v>0</v>
      </c>
      <c r="R34" s="697">
        <v>0</v>
      </c>
      <c r="S34" s="697">
        <v>0</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v>0</v>
      </c>
      <c r="AR34" s="697">
        <v>0</v>
      </c>
      <c r="AS34" s="697">
        <v>0</v>
      </c>
      <c r="AT34" s="697">
        <v>0</v>
      </c>
      <c r="AU34" s="697">
        <v>0</v>
      </c>
      <c r="AV34" s="697">
        <v>0</v>
      </c>
      <c r="AW34" s="697">
        <v>0</v>
      </c>
      <c r="AX34" s="697">
        <v>0</v>
      </c>
      <c r="AY34" s="697">
        <v>0</v>
      </c>
      <c r="AZ34" s="697">
        <v>0</v>
      </c>
      <c r="BA34" s="697">
        <v>0</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692" t="s">
        <v>905</v>
      </c>
      <c r="C35" s="692" t="s">
        <v>909</v>
      </c>
      <c r="D35" s="692" t="s">
        <v>912</v>
      </c>
      <c r="E35" s="692" t="s">
        <v>748</v>
      </c>
      <c r="F35" s="692" t="s">
        <v>911</v>
      </c>
      <c r="G35" s="692" t="s">
        <v>908</v>
      </c>
      <c r="H35" s="692">
        <v>2011</v>
      </c>
      <c r="I35" s="644" t="s">
        <v>578</v>
      </c>
      <c r="J35" s="644" t="s">
        <v>596</v>
      </c>
      <c r="K35" s="633"/>
      <c r="L35" s="696">
        <v>307.18030000000005</v>
      </c>
      <c r="M35" s="697">
        <v>0</v>
      </c>
      <c r="N35" s="697">
        <v>0</v>
      </c>
      <c r="O35" s="697">
        <v>0</v>
      </c>
      <c r="P35" s="697">
        <v>0</v>
      </c>
      <c r="Q35" s="697">
        <v>0</v>
      </c>
      <c r="R35" s="697">
        <v>0</v>
      </c>
      <c r="S35" s="697">
        <v>0</v>
      </c>
      <c r="T35" s="697">
        <v>0</v>
      </c>
      <c r="U35" s="697">
        <v>0</v>
      </c>
      <c r="V35" s="697">
        <v>0</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696">
        <v>11993.24</v>
      </c>
      <c r="AR35" s="697">
        <v>0</v>
      </c>
      <c r="AS35" s="697">
        <v>0</v>
      </c>
      <c r="AT35" s="697">
        <v>0</v>
      </c>
      <c r="AU35" s="697">
        <v>0</v>
      </c>
      <c r="AV35" s="697">
        <v>0</v>
      </c>
      <c r="AW35" s="697">
        <v>0</v>
      </c>
      <c r="AX35" s="697">
        <v>0</v>
      </c>
      <c r="AY35" s="697">
        <v>0</v>
      </c>
      <c r="AZ35" s="697">
        <v>0</v>
      </c>
      <c r="BA35" s="697">
        <v>0</v>
      </c>
      <c r="BB35" s="697">
        <v>0</v>
      </c>
      <c r="BC35" s="697">
        <v>0</v>
      </c>
      <c r="BD35" s="697">
        <v>0</v>
      </c>
      <c r="BE35" s="697">
        <v>0</v>
      </c>
      <c r="BF35" s="697">
        <v>0</v>
      </c>
      <c r="BG35" s="697">
        <v>0</v>
      </c>
      <c r="BH35" s="697">
        <v>0</v>
      </c>
      <c r="BI35" s="697">
        <v>0</v>
      </c>
      <c r="BJ35" s="697">
        <v>0</v>
      </c>
      <c r="BK35" s="697">
        <v>0</v>
      </c>
      <c r="BL35" s="697">
        <v>0</v>
      </c>
      <c r="BM35" s="697">
        <v>0</v>
      </c>
      <c r="BN35" s="697">
        <v>0</v>
      </c>
      <c r="BO35" s="697">
        <v>0</v>
      </c>
      <c r="BP35" s="697">
        <v>0</v>
      </c>
      <c r="BQ35" s="697">
        <v>0</v>
      </c>
      <c r="BR35" s="697">
        <v>0</v>
      </c>
      <c r="BS35" s="697">
        <v>0</v>
      </c>
      <c r="BT35" s="698">
        <v>0</v>
      </c>
      <c r="BU35" s="16"/>
    </row>
    <row r="36" spans="2:73" s="17" customFormat="1" ht="15.75">
      <c r="B36" s="692" t="s">
        <v>905</v>
      </c>
      <c r="C36" s="692" t="s">
        <v>909</v>
      </c>
      <c r="D36" s="692" t="s">
        <v>21</v>
      </c>
      <c r="E36" s="692" t="s">
        <v>748</v>
      </c>
      <c r="F36" s="692" t="s">
        <v>911</v>
      </c>
      <c r="G36" s="692" t="s">
        <v>907</v>
      </c>
      <c r="H36" s="692">
        <v>2011</v>
      </c>
      <c r="I36" s="644" t="s">
        <v>578</v>
      </c>
      <c r="J36" s="644" t="s">
        <v>596</v>
      </c>
      <c r="K36" s="633"/>
      <c r="L36" s="696">
        <v>312.90887461861917</v>
      </c>
      <c r="M36" s="697">
        <v>312.90887461861917</v>
      </c>
      <c r="N36" s="697">
        <v>308.45636759610261</v>
      </c>
      <c r="O36" s="697">
        <v>257.104772824836</v>
      </c>
      <c r="P36" s="697">
        <v>257.104772824836</v>
      </c>
      <c r="Q36" s="697">
        <v>257.104772824836</v>
      </c>
      <c r="R36" s="697">
        <v>88.316217051871376</v>
      </c>
      <c r="S36" s="697">
        <v>85.928949733808437</v>
      </c>
      <c r="T36" s="697">
        <v>85.928949733808437</v>
      </c>
      <c r="U36" s="697">
        <v>85.928949733808437</v>
      </c>
      <c r="V36" s="697">
        <v>83.626941962819203</v>
      </c>
      <c r="W36" s="697">
        <v>83.626941962819203</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v>778994.6876161712</v>
      </c>
      <c r="AR36" s="697">
        <v>778994.6876161712</v>
      </c>
      <c r="AS36" s="697">
        <v>766799.79534428415</v>
      </c>
      <c r="AT36" s="697">
        <v>615128.83136358112</v>
      </c>
      <c r="AU36" s="697">
        <v>615128.83136358112</v>
      </c>
      <c r="AV36" s="697">
        <v>615128.83136358112</v>
      </c>
      <c r="AW36" s="697">
        <v>217876.72639126683</v>
      </c>
      <c r="AX36" s="697">
        <v>216084.75724931902</v>
      </c>
      <c r="AY36" s="697">
        <v>216084.75724931902</v>
      </c>
      <c r="AZ36" s="697">
        <v>216084.75724931902</v>
      </c>
      <c r="BA36" s="697">
        <v>200947.73791169436</v>
      </c>
      <c r="BB36" s="697">
        <v>200947.73791169436</v>
      </c>
      <c r="BC36" s="697">
        <v>0</v>
      </c>
      <c r="BD36" s="697">
        <v>0</v>
      </c>
      <c r="BE36" s="697">
        <v>0</v>
      </c>
      <c r="BF36" s="697">
        <v>0</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c r="B37" s="692" t="s">
        <v>905</v>
      </c>
      <c r="C37" s="692" t="s">
        <v>909</v>
      </c>
      <c r="D37" s="692" t="s">
        <v>913</v>
      </c>
      <c r="E37" s="692" t="s">
        <v>748</v>
      </c>
      <c r="F37" s="692" t="s">
        <v>911</v>
      </c>
      <c r="G37" s="692" t="s">
        <v>907</v>
      </c>
      <c r="H37" s="692">
        <v>2011</v>
      </c>
      <c r="I37" s="644" t="s">
        <v>578</v>
      </c>
      <c r="J37" s="644" t="s">
        <v>596</v>
      </c>
      <c r="K37" s="633"/>
      <c r="L37" s="696">
        <v>109.52184646608856</v>
      </c>
      <c r="M37" s="697">
        <v>109.52184646608856</v>
      </c>
      <c r="N37" s="697">
        <v>109.52184646608856</v>
      </c>
      <c r="O37" s="697">
        <v>109.52184646608856</v>
      </c>
      <c r="P37" s="697">
        <v>109.52184646608856</v>
      </c>
      <c r="Q37" s="697">
        <v>109.52184646608856</v>
      </c>
      <c r="R37" s="697">
        <v>109.52184646608856</v>
      </c>
      <c r="S37" s="697">
        <v>109.52184646608856</v>
      </c>
      <c r="T37" s="697">
        <v>73.554376793037576</v>
      </c>
      <c r="U37" s="697">
        <v>73.554376793037576</v>
      </c>
      <c r="V37" s="697">
        <v>73.554376793037576</v>
      </c>
      <c r="W37" s="697">
        <v>9.5220760485168334</v>
      </c>
      <c r="X37" s="697">
        <v>9.5220760485168334</v>
      </c>
      <c r="Y37" s="697">
        <v>9.5220760485168334</v>
      </c>
      <c r="Z37" s="697">
        <v>9.5220760485168334</v>
      </c>
      <c r="AA37" s="697">
        <v>9.5220760485168334</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v>549202.2666769909</v>
      </c>
      <c r="AR37" s="697">
        <v>549202.2666769909</v>
      </c>
      <c r="AS37" s="697">
        <v>549202.2666769909</v>
      </c>
      <c r="AT37" s="697">
        <v>549202.2666769909</v>
      </c>
      <c r="AU37" s="697">
        <v>549202.2666769909</v>
      </c>
      <c r="AV37" s="697">
        <v>549202.2666769909</v>
      </c>
      <c r="AW37" s="697">
        <v>549202.2666769909</v>
      </c>
      <c r="AX37" s="697">
        <v>549202.2666769909</v>
      </c>
      <c r="AY37" s="697">
        <v>401595.72582802508</v>
      </c>
      <c r="AZ37" s="697">
        <v>401595.72582802508</v>
      </c>
      <c r="BA37" s="697">
        <v>401595.72582802508</v>
      </c>
      <c r="BB37" s="697">
        <v>51692.712541891597</v>
      </c>
      <c r="BC37" s="697">
        <v>51692.712541891597</v>
      </c>
      <c r="BD37" s="697">
        <v>51692.712541891597</v>
      </c>
      <c r="BE37" s="697">
        <v>51692.712541891597</v>
      </c>
      <c r="BF37" s="697">
        <v>51692.712541891597</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c r="B38" s="692" t="s">
        <v>905</v>
      </c>
      <c r="C38" s="692" t="s">
        <v>914</v>
      </c>
      <c r="D38" s="692" t="s">
        <v>912</v>
      </c>
      <c r="E38" s="692" t="s">
        <v>748</v>
      </c>
      <c r="F38" s="692" t="s">
        <v>914</v>
      </c>
      <c r="G38" s="692" t="s">
        <v>908</v>
      </c>
      <c r="H38" s="692">
        <v>2011</v>
      </c>
      <c r="I38" s="644" t="s">
        <v>578</v>
      </c>
      <c r="J38" s="644" t="s">
        <v>596</v>
      </c>
      <c r="K38" s="633"/>
      <c r="L38" s="696">
        <v>0</v>
      </c>
      <c r="M38" s="697">
        <v>0</v>
      </c>
      <c r="N38" s="697">
        <v>0</v>
      </c>
      <c r="O38" s="697">
        <v>0</v>
      </c>
      <c r="P38" s="697">
        <v>0</v>
      </c>
      <c r="Q38" s="697">
        <v>0</v>
      </c>
      <c r="R38" s="697">
        <v>0</v>
      </c>
      <c r="S38" s="697">
        <v>0</v>
      </c>
      <c r="T38" s="697">
        <v>0</v>
      </c>
      <c r="U38" s="697">
        <v>0</v>
      </c>
      <c r="V38" s="697">
        <v>0</v>
      </c>
      <c r="W38" s="697">
        <v>0</v>
      </c>
      <c r="X38" s="697">
        <v>0</v>
      </c>
      <c r="Y38" s="697">
        <v>0</v>
      </c>
      <c r="Z38" s="697">
        <v>0</v>
      </c>
      <c r="AA38" s="697">
        <v>0</v>
      </c>
      <c r="AB38" s="697">
        <v>0</v>
      </c>
      <c r="AC38" s="697">
        <v>0</v>
      </c>
      <c r="AD38" s="697">
        <v>0</v>
      </c>
      <c r="AE38" s="697">
        <v>0</v>
      </c>
      <c r="AF38" s="697">
        <v>0</v>
      </c>
      <c r="AG38" s="697">
        <v>0</v>
      </c>
      <c r="AH38" s="697">
        <v>0</v>
      </c>
      <c r="AI38" s="697">
        <v>0</v>
      </c>
      <c r="AJ38" s="697">
        <v>0</v>
      </c>
      <c r="AK38" s="697">
        <v>0</v>
      </c>
      <c r="AL38" s="697">
        <v>0</v>
      </c>
      <c r="AM38" s="697">
        <v>0</v>
      </c>
      <c r="AN38" s="697">
        <v>0</v>
      </c>
      <c r="AO38" s="698">
        <v>0</v>
      </c>
      <c r="AP38" s="633"/>
      <c r="AQ38" s="696">
        <v>0</v>
      </c>
      <c r="AR38" s="697">
        <v>0</v>
      </c>
      <c r="AS38" s="697">
        <v>0</v>
      </c>
      <c r="AT38" s="697">
        <v>0</v>
      </c>
      <c r="AU38" s="697">
        <v>0</v>
      </c>
      <c r="AV38" s="697">
        <v>0</v>
      </c>
      <c r="AW38" s="697">
        <v>0</v>
      </c>
      <c r="AX38" s="697">
        <v>0</v>
      </c>
      <c r="AY38" s="697">
        <v>0</v>
      </c>
      <c r="AZ38" s="697">
        <v>0</v>
      </c>
      <c r="BA38" s="697">
        <v>0</v>
      </c>
      <c r="BB38" s="697">
        <v>0</v>
      </c>
      <c r="BC38" s="697">
        <v>0</v>
      </c>
      <c r="BD38" s="697">
        <v>0</v>
      </c>
      <c r="BE38" s="697">
        <v>0</v>
      </c>
      <c r="BF38" s="697">
        <v>0</v>
      </c>
      <c r="BG38" s="697">
        <v>0</v>
      </c>
      <c r="BH38" s="697">
        <v>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c r="B39" s="692" t="s">
        <v>905</v>
      </c>
      <c r="C39" s="692" t="s">
        <v>914</v>
      </c>
      <c r="D39" s="692" t="s">
        <v>915</v>
      </c>
      <c r="E39" s="692" t="s">
        <v>748</v>
      </c>
      <c r="F39" s="692" t="s">
        <v>914</v>
      </c>
      <c r="G39" s="692" t="s">
        <v>907</v>
      </c>
      <c r="H39" s="692">
        <v>2011</v>
      </c>
      <c r="I39" s="644" t="s">
        <v>578</v>
      </c>
      <c r="J39" s="644" t="s">
        <v>596</v>
      </c>
      <c r="K39" s="633"/>
      <c r="L39" s="696">
        <v>595.5270914904271</v>
      </c>
      <c r="M39" s="697">
        <v>595.5270914904271</v>
      </c>
      <c r="N39" s="697">
        <v>595.5270914904271</v>
      </c>
      <c r="O39" s="697">
        <v>595.5270914904271</v>
      </c>
      <c r="P39" s="697">
        <v>595.5270914904271</v>
      </c>
      <c r="Q39" s="697">
        <v>595.5270914904271</v>
      </c>
      <c r="R39" s="697">
        <v>595.5270914904271</v>
      </c>
      <c r="S39" s="697">
        <v>595.5270914904271</v>
      </c>
      <c r="T39" s="697">
        <v>309.97497984641944</v>
      </c>
      <c r="U39" s="697">
        <v>309.97497984641944</v>
      </c>
      <c r="V39" s="697">
        <v>309.97497984641944</v>
      </c>
      <c r="W39" s="697">
        <v>165.78095463321827</v>
      </c>
      <c r="X39" s="697">
        <v>165.78095463321827</v>
      </c>
      <c r="Y39" s="697">
        <v>165.78095463321827</v>
      </c>
      <c r="Z39" s="697">
        <v>165.78095463321827</v>
      </c>
      <c r="AA39" s="697">
        <v>165.78095463321827</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v>3704026.7860746691</v>
      </c>
      <c r="AR39" s="697">
        <v>3704026.7860746691</v>
      </c>
      <c r="AS39" s="697">
        <v>3704026.7860746691</v>
      </c>
      <c r="AT39" s="697">
        <v>3704026.7860746691</v>
      </c>
      <c r="AU39" s="697">
        <v>3704026.7860746691</v>
      </c>
      <c r="AV39" s="697">
        <v>3704026.7860746691</v>
      </c>
      <c r="AW39" s="697">
        <v>3704026.7860746691</v>
      </c>
      <c r="AX39" s="697">
        <v>3704026.7860746691</v>
      </c>
      <c r="AY39" s="697">
        <v>1738512.100337524</v>
      </c>
      <c r="AZ39" s="697">
        <v>1738512.100337524</v>
      </c>
      <c r="BA39" s="697">
        <v>1738512.100337524</v>
      </c>
      <c r="BB39" s="697">
        <v>888424.02457906434</v>
      </c>
      <c r="BC39" s="697">
        <v>888424.02457906434</v>
      </c>
      <c r="BD39" s="697">
        <v>888424.02457906434</v>
      </c>
      <c r="BE39" s="697">
        <v>888424.02457906434</v>
      </c>
      <c r="BF39" s="697">
        <v>888424.02457906434</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c r="B40" s="692" t="s">
        <v>905</v>
      </c>
      <c r="C40" s="692" t="s">
        <v>916</v>
      </c>
      <c r="D40" s="692" t="s">
        <v>16</v>
      </c>
      <c r="E40" s="692" t="s">
        <v>748</v>
      </c>
      <c r="F40" s="692" t="s">
        <v>911</v>
      </c>
      <c r="G40" s="692" t="s">
        <v>907</v>
      </c>
      <c r="H40" s="692">
        <v>2011</v>
      </c>
      <c r="I40" s="644" t="s">
        <v>578</v>
      </c>
      <c r="J40" s="644" t="s">
        <v>596</v>
      </c>
      <c r="K40" s="633"/>
      <c r="L40" s="696">
        <v>1385.3797038387988</v>
      </c>
      <c r="M40" s="697">
        <v>1385.3797038387988</v>
      </c>
      <c r="N40" s="697">
        <v>1385.3797038387988</v>
      </c>
      <c r="O40" s="697">
        <v>1385.3797038387988</v>
      </c>
      <c r="P40" s="697">
        <v>1385.3797038387988</v>
      </c>
      <c r="Q40" s="697">
        <v>1385.3797038387988</v>
      </c>
      <c r="R40" s="697">
        <v>1385.3797038387988</v>
      </c>
      <c r="S40" s="697">
        <v>1385.3797038387988</v>
      </c>
      <c r="T40" s="697">
        <v>1385.3797038387988</v>
      </c>
      <c r="U40" s="697">
        <v>1385.3797038387988</v>
      </c>
      <c r="V40" s="697">
        <v>1385.3797038387988</v>
      </c>
      <c r="W40" s="697">
        <v>1385.3797038387988</v>
      </c>
      <c r="X40" s="697">
        <v>1385.3797038387988</v>
      </c>
      <c r="Y40" s="697">
        <v>0</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696">
        <v>7431465.6767627504</v>
      </c>
      <c r="AR40" s="697">
        <v>7431465.6767627504</v>
      </c>
      <c r="AS40" s="697">
        <v>7431465.6767627504</v>
      </c>
      <c r="AT40" s="697">
        <v>7431465.6767627504</v>
      </c>
      <c r="AU40" s="697">
        <v>7431465.6767627504</v>
      </c>
      <c r="AV40" s="697">
        <v>7431465.6767627504</v>
      </c>
      <c r="AW40" s="697">
        <v>7431465.6767627504</v>
      </c>
      <c r="AX40" s="697">
        <v>7431465.6767627504</v>
      </c>
      <c r="AY40" s="697">
        <v>7431465.6767627504</v>
      </c>
      <c r="AZ40" s="697">
        <v>7431465.6767627504</v>
      </c>
      <c r="BA40" s="697">
        <v>7431465.6767627504</v>
      </c>
      <c r="BB40" s="697">
        <v>7431465.6767627504</v>
      </c>
      <c r="BC40" s="697">
        <v>7431465.6767627504</v>
      </c>
      <c r="BD40" s="697">
        <v>0</v>
      </c>
      <c r="BE40" s="697">
        <v>0</v>
      </c>
      <c r="BF40" s="697">
        <v>0</v>
      </c>
      <c r="BG40" s="697">
        <v>0</v>
      </c>
      <c r="BH40" s="697">
        <v>0</v>
      </c>
      <c r="BI40" s="697">
        <v>0</v>
      </c>
      <c r="BJ40" s="697">
        <v>0</v>
      </c>
      <c r="BK40" s="697">
        <v>0</v>
      </c>
      <c r="BL40" s="697">
        <v>0</v>
      </c>
      <c r="BM40" s="697">
        <v>0</v>
      </c>
      <c r="BN40" s="697">
        <v>0</v>
      </c>
      <c r="BO40" s="697">
        <v>0</v>
      </c>
      <c r="BP40" s="697">
        <v>0</v>
      </c>
      <c r="BQ40" s="697">
        <v>0</v>
      </c>
      <c r="BR40" s="697">
        <v>0</v>
      </c>
      <c r="BS40" s="697">
        <v>0</v>
      </c>
      <c r="BT40" s="698">
        <v>0</v>
      </c>
      <c r="BU40" s="16"/>
    </row>
    <row r="41" spans="2:73" s="17" customFormat="1" ht="15.75">
      <c r="B41" s="692" t="s">
        <v>905</v>
      </c>
      <c r="C41" s="692" t="s">
        <v>916</v>
      </c>
      <c r="D41" s="692" t="s">
        <v>17</v>
      </c>
      <c r="E41" s="692" t="s">
        <v>748</v>
      </c>
      <c r="F41" s="692" t="s">
        <v>911</v>
      </c>
      <c r="G41" s="692" t="s">
        <v>907</v>
      </c>
      <c r="H41" s="692">
        <v>2011</v>
      </c>
      <c r="I41" s="644" t="s">
        <v>578</v>
      </c>
      <c r="J41" s="644" t="s">
        <v>596</v>
      </c>
      <c r="K41" s="633"/>
      <c r="L41" s="696">
        <v>61.738831621998301</v>
      </c>
      <c r="M41" s="697">
        <v>61.738831621998301</v>
      </c>
      <c r="N41" s="697">
        <v>61.738831621998301</v>
      </c>
      <c r="O41" s="697">
        <v>61.738831621998301</v>
      </c>
      <c r="P41" s="697">
        <v>61.738831621998301</v>
      </c>
      <c r="Q41" s="697">
        <v>61.738831621998301</v>
      </c>
      <c r="R41" s="697">
        <v>61.738831621998301</v>
      </c>
      <c r="S41" s="697">
        <v>61.738831621998301</v>
      </c>
      <c r="T41" s="697">
        <v>61.738831621998301</v>
      </c>
      <c r="U41" s="697">
        <v>61.738831621998301</v>
      </c>
      <c r="V41" s="697">
        <v>61.738831621998301</v>
      </c>
      <c r="W41" s="697">
        <v>61.738831621998301</v>
      </c>
      <c r="X41" s="697">
        <v>61.738831621998301</v>
      </c>
      <c r="Y41" s="697">
        <v>61.738831621998301</v>
      </c>
      <c r="Z41" s="697">
        <v>61.738831621998301</v>
      </c>
      <c r="AA41" s="697">
        <v>36.98333162199831</v>
      </c>
      <c r="AB41" s="697">
        <v>36.98333162199831</v>
      </c>
      <c r="AC41" s="697">
        <v>36.98333162199831</v>
      </c>
      <c r="AD41" s="697">
        <v>36.98333162199831</v>
      </c>
      <c r="AE41" s="697">
        <v>36.98333162199831</v>
      </c>
      <c r="AF41" s="697">
        <v>36.98333162199831</v>
      </c>
      <c r="AG41" s="697">
        <v>36.98333162199831</v>
      </c>
      <c r="AH41" s="697">
        <v>36.98333162199831</v>
      </c>
      <c r="AI41" s="697">
        <v>36.98333162199831</v>
      </c>
      <c r="AJ41" s="697">
        <v>36.98333162199831</v>
      </c>
      <c r="AK41" s="697">
        <v>36.98333162199831</v>
      </c>
      <c r="AL41" s="697">
        <v>0</v>
      </c>
      <c r="AM41" s="697">
        <v>0</v>
      </c>
      <c r="AN41" s="697">
        <v>0</v>
      </c>
      <c r="AO41" s="698">
        <v>0</v>
      </c>
      <c r="AP41" s="633"/>
      <c r="AQ41" s="696">
        <v>317090.63921058329</v>
      </c>
      <c r="AR41" s="697">
        <v>317090.63921058329</v>
      </c>
      <c r="AS41" s="697">
        <v>317090.63921058329</v>
      </c>
      <c r="AT41" s="697">
        <v>317090.63921058329</v>
      </c>
      <c r="AU41" s="697">
        <v>317090.63921058329</v>
      </c>
      <c r="AV41" s="697">
        <v>317090.63921058329</v>
      </c>
      <c r="AW41" s="697">
        <v>317090.63921058329</v>
      </c>
      <c r="AX41" s="697">
        <v>317090.63921058329</v>
      </c>
      <c r="AY41" s="697">
        <v>317090.63921058329</v>
      </c>
      <c r="AZ41" s="697">
        <v>317090.63921058329</v>
      </c>
      <c r="BA41" s="697">
        <v>317090.63921058329</v>
      </c>
      <c r="BB41" s="697">
        <v>317090.63921058329</v>
      </c>
      <c r="BC41" s="697">
        <v>317090.63921058329</v>
      </c>
      <c r="BD41" s="697">
        <v>317090.63921058329</v>
      </c>
      <c r="BE41" s="697">
        <v>317090.63921058329</v>
      </c>
      <c r="BF41" s="697">
        <v>189946.3912105833</v>
      </c>
      <c r="BG41" s="697">
        <v>189946.3912105833</v>
      </c>
      <c r="BH41" s="697">
        <v>189946.3912105833</v>
      </c>
      <c r="BI41" s="697">
        <v>189946.3912105833</v>
      </c>
      <c r="BJ41" s="697">
        <v>189946.3912105833</v>
      </c>
      <c r="BK41" s="697">
        <v>189946.3912105833</v>
      </c>
      <c r="BL41" s="697">
        <v>189946.3912105833</v>
      </c>
      <c r="BM41" s="697">
        <v>189946.3912105833</v>
      </c>
      <c r="BN41" s="697">
        <v>189946.3912105833</v>
      </c>
      <c r="BO41" s="697">
        <v>189946.3912105833</v>
      </c>
      <c r="BP41" s="697">
        <v>189946.3912105833</v>
      </c>
      <c r="BQ41" s="697">
        <v>0</v>
      </c>
      <c r="BR41" s="697">
        <v>0</v>
      </c>
      <c r="BS41" s="697">
        <v>0</v>
      </c>
      <c r="BT41" s="698">
        <v>0</v>
      </c>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t="s">
        <v>905</v>
      </c>
      <c r="C43" s="692" t="s">
        <v>909</v>
      </c>
      <c r="D43" s="692" t="s">
        <v>21</v>
      </c>
      <c r="E43" s="692" t="s">
        <v>748</v>
      </c>
      <c r="F43" s="692" t="s">
        <v>917</v>
      </c>
      <c r="G43" s="692" t="s">
        <v>907</v>
      </c>
      <c r="H43" s="692">
        <v>2012</v>
      </c>
      <c r="I43" s="644" t="s">
        <v>579</v>
      </c>
      <c r="J43" s="644" t="s">
        <v>596</v>
      </c>
      <c r="K43" s="633"/>
      <c r="L43" s="696">
        <v>0</v>
      </c>
      <c r="M43" s="697">
        <v>156.24239386870764</v>
      </c>
      <c r="N43" s="697">
        <v>156.24239386870764</v>
      </c>
      <c r="O43" s="697">
        <v>153.91305282941514</v>
      </c>
      <c r="P43" s="697">
        <v>144.59270902269051</v>
      </c>
      <c r="Q43" s="697">
        <v>144.59270902269051</v>
      </c>
      <c r="R43" s="697">
        <v>62.412974634962559</v>
      </c>
      <c r="S43" s="697">
        <v>62.412974634962559</v>
      </c>
      <c r="T43" s="697">
        <v>62.412974634962559</v>
      </c>
      <c r="U43" s="697">
        <v>62.412974634962559</v>
      </c>
      <c r="V43" s="697">
        <v>62.412974634962559</v>
      </c>
      <c r="W43" s="697">
        <v>61.427455544785374</v>
      </c>
      <c r="X43" s="697">
        <v>61.427455544785374</v>
      </c>
      <c r="Y43" s="697">
        <v>0</v>
      </c>
      <c r="Z43" s="697">
        <v>0</v>
      </c>
      <c r="AA43" s="697">
        <v>0</v>
      </c>
      <c r="AB43" s="697">
        <v>0</v>
      </c>
      <c r="AC43" s="697">
        <v>0</v>
      </c>
      <c r="AD43" s="697">
        <v>0</v>
      </c>
      <c r="AE43" s="697">
        <v>0</v>
      </c>
      <c r="AF43" s="697">
        <v>0</v>
      </c>
      <c r="AG43" s="697">
        <v>0</v>
      </c>
      <c r="AH43" s="697">
        <v>0</v>
      </c>
      <c r="AI43" s="697">
        <v>0</v>
      </c>
      <c r="AJ43" s="697">
        <v>0</v>
      </c>
      <c r="AK43" s="697">
        <v>0</v>
      </c>
      <c r="AL43" s="697">
        <v>0</v>
      </c>
      <c r="AM43" s="697">
        <v>0</v>
      </c>
      <c r="AN43" s="697">
        <v>0</v>
      </c>
      <c r="AO43" s="698">
        <v>0</v>
      </c>
      <c r="AP43" s="633"/>
      <c r="AQ43" s="696">
        <v>0</v>
      </c>
      <c r="AR43" s="697">
        <v>553505.7766200027</v>
      </c>
      <c r="AS43" s="697">
        <v>553505.7766200027</v>
      </c>
      <c r="AT43" s="697">
        <v>543661.74971818808</v>
      </c>
      <c r="AU43" s="697">
        <v>506591.28682385891</v>
      </c>
      <c r="AV43" s="697">
        <v>506591.28682385891</v>
      </c>
      <c r="AW43" s="697">
        <v>215934.84891455219</v>
      </c>
      <c r="AX43" s="697">
        <v>215934.84891455219</v>
      </c>
      <c r="AY43" s="697">
        <v>215934.84891455219</v>
      </c>
      <c r="AZ43" s="697">
        <v>215934.84891455219</v>
      </c>
      <c r="BA43" s="697">
        <v>215934.84891455219</v>
      </c>
      <c r="BB43" s="697">
        <v>206291.75923698611</v>
      </c>
      <c r="BC43" s="697">
        <v>206291.75923698611</v>
      </c>
      <c r="BD43" s="697">
        <v>0</v>
      </c>
      <c r="BE43" s="697">
        <v>0</v>
      </c>
      <c r="BF43" s="697">
        <v>0</v>
      </c>
      <c r="BG43" s="697">
        <v>0</v>
      </c>
      <c r="BH43" s="697">
        <v>0</v>
      </c>
      <c r="BI43" s="697">
        <v>0</v>
      </c>
      <c r="BJ43" s="697">
        <v>0</v>
      </c>
      <c r="BK43" s="697">
        <v>0</v>
      </c>
      <c r="BL43" s="697">
        <v>0</v>
      </c>
      <c r="BM43" s="697">
        <v>0</v>
      </c>
      <c r="BN43" s="697">
        <v>0</v>
      </c>
      <c r="BO43" s="697">
        <v>0</v>
      </c>
      <c r="BP43" s="697">
        <v>0</v>
      </c>
      <c r="BQ43" s="697">
        <v>0</v>
      </c>
      <c r="BR43" s="697">
        <v>0</v>
      </c>
      <c r="BS43" s="697">
        <v>0</v>
      </c>
      <c r="BT43" s="698">
        <v>0</v>
      </c>
      <c r="BU43" s="16"/>
    </row>
    <row r="44" spans="2:73" s="17" customFormat="1" ht="15.75">
      <c r="B44" s="692" t="s">
        <v>905</v>
      </c>
      <c r="C44" s="692" t="s">
        <v>909</v>
      </c>
      <c r="D44" s="692" t="s">
        <v>913</v>
      </c>
      <c r="E44" s="692" t="s">
        <v>748</v>
      </c>
      <c r="F44" s="692" t="s">
        <v>917</v>
      </c>
      <c r="G44" s="692" t="s">
        <v>907</v>
      </c>
      <c r="H44" s="692">
        <v>2012</v>
      </c>
      <c r="I44" s="644" t="s">
        <v>579</v>
      </c>
      <c r="J44" s="644" t="s">
        <v>596</v>
      </c>
      <c r="K44" s="633"/>
      <c r="L44" s="696">
        <v>0</v>
      </c>
      <c r="M44" s="697">
        <v>1055.0603531577372</v>
      </c>
      <c r="N44" s="697">
        <v>1048.521861691419</v>
      </c>
      <c r="O44" s="697">
        <v>1019.4373796125822</v>
      </c>
      <c r="P44" s="697">
        <v>841.84684155645323</v>
      </c>
      <c r="Q44" s="697">
        <v>841.84684155645323</v>
      </c>
      <c r="R44" s="697">
        <v>753.05354253073267</v>
      </c>
      <c r="S44" s="697">
        <v>745.06549864538874</v>
      </c>
      <c r="T44" s="697">
        <v>745.06549864538874</v>
      </c>
      <c r="U44" s="697">
        <v>736.88003995980523</v>
      </c>
      <c r="V44" s="697">
        <v>629.16224477324067</v>
      </c>
      <c r="W44" s="697">
        <v>622.92522874202189</v>
      </c>
      <c r="X44" s="697">
        <v>622.92522874202189</v>
      </c>
      <c r="Y44" s="697">
        <v>381.53304783470003</v>
      </c>
      <c r="Z44" s="697">
        <v>304.83491925193658</v>
      </c>
      <c r="AA44" s="697">
        <v>304.83491925193658</v>
      </c>
      <c r="AB44" s="697">
        <v>29.36226427392273</v>
      </c>
      <c r="AC44" s="697">
        <v>10.370297553565129</v>
      </c>
      <c r="AD44" s="697">
        <v>10.370297553565129</v>
      </c>
      <c r="AE44" s="697">
        <v>10.370297553565129</v>
      </c>
      <c r="AF44" s="697">
        <v>10.370297553565129</v>
      </c>
      <c r="AG44" s="697">
        <v>0</v>
      </c>
      <c r="AH44" s="697">
        <v>0</v>
      </c>
      <c r="AI44" s="697">
        <v>0</v>
      </c>
      <c r="AJ44" s="697">
        <v>0</v>
      </c>
      <c r="AK44" s="697">
        <v>0</v>
      </c>
      <c r="AL44" s="697">
        <v>0</v>
      </c>
      <c r="AM44" s="697">
        <v>0</v>
      </c>
      <c r="AN44" s="697">
        <v>0</v>
      </c>
      <c r="AO44" s="698">
        <v>0</v>
      </c>
      <c r="AP44" s="633"/>
      <c r="AQ44" s="696">
        <v>0</v>
      </c>
      <c r="AR44" s="697">
        <v>5028198.9291266697</v>
      </c>
      <c r="AS44" s="697">
        <v>5006769.5425779345</v>
      </c>
      <c r="AT44" s="697">
        <v>4911771.9827957982</v>
      </c>
      <c r="AU44" s="697">
        <v>4331063.4650475662</v>
      </c>
      <c r="AV44" s="697">
        <v>4331063.4650475662</v>
      </c>
      <c r="AW44" s="697">
        <v>4039116.8769462127</v>
      </c>
      <c r="AX44" s="697">
        <v>3990373.2625633567</v>
      </c>
      <c r="AY44" s="697">
        <v>3990373.2625633567</v>
      </c>
      <c r="AZ44" s="697">
        <v>3932828.0499915956</v>
      </c>
      <c r="BA44" s="697">
        <v>3288699.3700692565</v>
      </c>
      <c r="BB44" s="697">
        <v>3100009.5707152877</v>
      </c>
      <c r="BC44" s="697">
        <v>3096044.016810861</v>
      </c>
      <c r="BD44" s="697">
        <v>1706741.7237249876</v>
      </c>
      <c r="BE44" s="697">
        <v>1456170.6104282283</v>
      </c>
      <c r="BF44" s="697">
        <v>1456170.6104282283</v>
      </c>
      <c r="BG44" s="697">
        <v>67071.076507223057</v>
      </c>
      <c r="BH44" s="697">
        <v>23152.297366895062</v>
      </c>
      <c r="BI44" s="697">
        <v>23152.297366895062</v>
      </c>
      <c r="BJ44" s="697">
        <v>23152.297366895062</v>
      </c>
      <c r="BK44" s="697">
        <v>23152.297366895062</v>
      </c>
      <c r="BL44" s="697">
        <v>0</v>
      </c>
      <c r="BM44" s="697">
        <v>0</v>
      </c>
      <c r="BN44" s="697">
        <v>0</v>
      </c>
      <c r="BO44" s="697">
        <v>0</v>
      </c>
      <c r="BP44" s="697">
        <v>0</v>
      </c>
      <c r="BQ44" s="697">
        <v>0</v>
      </c>
      <c r="BR44" s="697">
        <v>0</v>
      </c>
      <c r="BS44" s="697">
        <v>0</v>
      </c>
      <c r="BT44" s="698">
        <v>0</v>
      </c>
      <c r="BU44" s="16"/>
    </row>
    <row r="45" spans="2:73" s="17" customFormat="1" ht="15.75">
      <c r="B45" s="692" t="s">
        <v>905</v>
      </c>
      <c r="C45" s="692" t="s">
        <v>909</v>
      </c>
      <c r="D45" s="692" t="s">
        <v>20</v>
      </c>
      <c r="E45" s="692" t="s">
        <v>748</v>
      </c>
      <c r="F45" s="692" t="s">
        <v>917</v>
      </c>
      <c r="G45" s="692" t="s">
        <v>907</v>
      </c>
      <c r="H45" s="692">
        <v>2012</v>
      </c>
      <c r="I45" s="644" t="s">
        <v>579</v>
      </c>
      <c r="J45" s="644" t="s">
        <v>596</v>
      </c>
      <c r="K45" s="633"/>
      <c r="L45" s="696">
        <v>0</v>
      </c>
      <c r="M45" s="697">
        <v>82.834794073036534</v>
      </c>
      <c r="N45" s="697">
        <v>82.834794073036534</v>
      </c>
      <c r="O45" s="697">
        <v>82.834794073036534</v>
      </c>
      <c r="P45" s="697">
        <v>82.834794073036534</v>
      </c>
      <c r="Q45" s="697">
        <v>0</v>
      </c>
      <c r="R45" s="697">
        <v>0</v>
      </c>
      <c r="S45" s="697">
        <v>0</v>
      </c>
      <c r="T45" s="697">
        <v>0</v>
      </c>
      <c r="U45" s="697">
        <v>0</v>
      </c>
      <c r="V45" s="697">
        <v>0</v>
      </c>
      <c r="W45" s="697">
        <v>0</v>
      </c>
      <c r="X45" s="697">
        <v>0</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v>0</v>
      </c>
      <c r="AR45" s="697">
        <v>402820.07140100928</v>
      </c>
      <c r="AS45" s="697">
        <v>402820.07140100928</v>
      </c>
      <c r="AT45" s="697">
        <v>402820.07140100928</v>
      </c>
      <c r="AU45" s="697">
        <v>402820.07140100928</v>
      </c>
      <c r="AV45" s="697">
        <v>0</v>
      </c>
      <c r="AW45" s="697">
        <v>0</v>
      </c>
      <c r="AX45" s="697">
        <v>0</v>
      </c>
      <c r="AY45" s="697">
        <v>0</v>
      </c>
      <c r="AZ45" s="697">
        <v>0</v>
      </c>
      <c r="BA45" s="697">
        <v>0</v>
      </c>
      <c r="BB45" s="697">
        <v>0</v>
      </c>
      <c r="BC45" s="697">
        <v>0</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692" t="s">
        <v>905</v>
      </c>
      <c r="C46" s="692" t="s">
        <v>906</v>
      </c>
      <c r="D46" s="692" t="s">
        <v>2</v>
      </c>
      <c r="E46" s="692" t="s">
        <v>748</v>
      </c>
      <c r="F46" s="692" t="s">
        <v>29</v>
      </c>
      <c r="G46" s="692" t="s">
        <v>907</v>
      </c>
      <c r="H46" s="692">
        <v>2012</v>
      </c>
      <c r="I46" s="644" t="s">
        <v>579</v>
      </c>
      <c r="J46" s="644" t="s">
        <v>596</v>
      </c>
      <c r="K46" s="633"/>
      <c r="L46" s="696">
        <v>0</v>
      </c>
      <c r="M46" s="697">
        <v>3.1718015282315957</v>
      </c>
      <c r="N46" s="697">
        <v>3.1718015282315957</v>
      </c>
      <c r="O46" s="697">
        <v>3.1718015282315957</v>
      </c>
      <c r="P46" s="697">
        <v>3.1527040257783847</v>
      </c>
      <c r="Q46" s="697">
        <v>0</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5638.5440615455072</v>
      </c>
      <c r="AS46" s="697">
        <v>5638.5440615455072</v>
      </c>
      <c r="AT46" s="697">
        <v>5638.5440615455072</v>
      </c>
      <c r="AU46" s="697">
        <v>5621.4660355596479</v>
      </c>
      <c r="AV46" s="697">
        <v>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t="s">
        <v>905</v>
      </c>
      <c r="C47" s="692" t="s">
        <v>906</v>
      </c>
      <c r="D47" s="692" t="s">
        <v>1</v>
      </c>
      <c r="E47" s="692" t="s">
        <v>748</v>
      </c>
      <c r="F47" s="692" t="s">
        <v>29</v>
      </c>
      <c r="G47" s="692" t="s">
        <v>907</v>
      </c>
      <c r="H47" s="692">
        <v>2012</v>
      </c>
      <c r="I47" s="644" t="s">
        <v>579</v>
      </c>
      <c r="J47" s="644" t="s">
        <v>596</v>
      </c>
      <c r="K47" s="633"/>
      <c r="L47" s="696">
        <v>0</v>
      </c>
      <c r="M47" s="697">
        <v>22.816640327884755</v>
      </c>
      <c r="N47" s="697">
        <v>22.816640327884755</v>
      </c>
      <c r="O47" s="697">
        <v>22.816640327884755</v>
      </c>
      <c r="P47" s="697">
        <v>22.816640327884755</v>
      </c>
      <c r="Q47" s="697">
        <v>13.666942872927114</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167643.23292014436</v>
      </c>
      <c r="AS47" s="697">
        <v>167643.23292014436</v>
      </c>
      <c r="AT47" s="697">
        <v>167643.23292014436</v>
      </c>
      <c r="AU47" s="697">
        <v>167643.23292014436</v>
      </c>
      <c r="AV47" s="697">
        <v>103947.15264774757</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c r="B48" s="692" t="s">
        <v>905</v>
      </c>
      <c r="C48" s="692" t="s">
        <v>906</v>
      </c>
      <c r="D48" s="692" t="s">
        <v>5</v>
      </c>
      <c r="E48" s="692" t="s">
        <v>748</v>
      </c>
      <c r="F48" s="692" t="s">
        <v>29</v>
      </c>
      <c r="G48" s="692" t="s">
        <v>907</v>
      </c>
      <c r="H48" s="692">
        <v>2012</v>
      </c>
      <c r="I48" s="644" t="s">
        <v>579</v>
      </c>
      <c r="J48" s="644" t="s">
        <v>596</v>
      </c>
      <c r="K48" s="633"/>
      <c r="L48" s="696">
        <v>0</v>
      </c>
      <c r="M48" s="697">
        <v>13.295079463972108</v>
      </c>
      <c r="N48" s="697">
        <v>13.295079463972108</v>
      </c>
      <c r="O48" s="697">
        <v>13.295079463972108</v>
      </c>
      <c r="P48" s="697">
        <v>13.295079463972108</v>
      </c>
      <c r="Q48" s="697">
        <v>12.169242982081478</v>
      </c>
      <c r="R48" s="697">
        <v>10.298047316937415</v>
      </c>
      <c r="S48" s="697">
        <v>7.7094570716632136</v>
      </c>
      <c r="T48" s="697">
        <v>7.6809927005434702</v>
      </c>
      <c r="U48" s="697">
        <v>7.6809927005434702</v>
      </c>
      <c r="V48" s="697">
        <v>4.9535569111657791</v>
      </c>
      <c r="W48" s="697">
        <v>1.9380256831264233</v>
      </c>
      <c r="X48" s="697">
        <v>1.9378555209297545</v>
      </c>
      <c r="Y48" s="697">
        <v>1.9378555209297545</v>
      </c>
      <c r="Z48" s="697">
        <v>1.904600488815263</v>
      </c>
      <c r="AA48" s="697">
        <v>1.904600488815263</v>
      </c>
      <c r="AB48" s="697">
        <v>1.8572794614013377</v>
      </c>
      <c r="AC48" s="697">
        <v>0.52111679232434138</v>
      </c>
      <c r="AD48" s="697">
        <v>0.52111679232434138</v>
      </c>
      <c r="AE48" s="697">
        <v>0.52111679232434138</v>
      </c>
      <c r="AF48" s="697">
        <v>0.52111679232434138</v>
      </c>
      <c r="AG48" s="697">
        <v>0</v>
      </c>
      <c r="AH48" s="697">
        <v>0</v>
      </c>
      <c r="AI48" s="697">
        <v>0</v>
      </c>
      <c r="AJ48" s="697">
        <v>0</v>
      </c>
      <c r="AK48" s="697">
        <v>0</v>
      </c>
      <c r="AL48" s="697">
        <v>0</v>
      </c>
      <c r="AM48" s="697">
        <v>0</v>
      </c>
      <c r="AN48" s="697">
        <v>0</v>
      </c>
      <c r="AO48" s="698">
        <v>0</v>
      </c>
      <c r="AP48" s="633"/>
      <c r="AQ48" s="696">
        <v>0</v>
      </c>
      <c r="AR48" s="697">
        <v>240586.81584942681</v>
      </c>
      <c r="AS48" s="697">
        <v>240586.81584942681</v>
      </c>
      <c r="AT48" s="697">
        <v>240586.81584942681</v>
      </c>
      <c r="AU48" s="697">
        <v>240586.81584942681</v>
      </c>
      <c r="AV48" s="697">
        <v>216272.2423851745</v>
      </c>
      <c r="AW48" s="697">
        <v>175860.22412322267</v>
      </c>
      <c r="AX48" s="697">
        <v>119954.70969019449</v>
      </c>
      <c r="AY48" s="697">
        <v>119705.36179918553</v>
      </c>
      <c r="AZ48" s="697">
        <v>119705.36179918553</v>
      </c>
      <c r="BA48" s="697">
        <v>60801.214583695633</v>
      </c>
      <c r="BB48" s="697">
        <v>45122.431817806093</v>
      </c>
      <c r="BC48" s="697">
        <v>43720.100657788855</v>
      </c>
      <c r="BD48" s="697">
        <v>43720.100657788855</v>
      </c>
      <c r="BE48" s="697">
        <v>40667.786750031511</v>
      </c>
      <c r="BF48" s="697">
        <v>40667.786750031511</v>
      </c>
      <c r="BG48" s="697">
        <v>40111.471456364445</v>
      </c>
      <c r="BH48" s="697">
        <v>11254.505191684328</v>
      </c>
      <c r="BI48" s="697">
        <v>11254.505191684328</v>
      </c>
      <c r="BJ48" s="697">
        <v>11254.505191684328</v>
      </c>
      <c r="BK48" s="697">
        <v>11254.505191684328</v>
      </c>
      <c r="BL48" s="697">
        <v>0</v>
      </c>
      <c r="BM48" s="697">
        <v>0</v>
      </c>
      <c r="BN48" s="697">
        <v>0</v>
      </c>
      <c r="BO48" s="697">
        <v>0</v>
      </c>
      <c r="BP48" s="697">
        <v>0</v>
      </c>
      <c r="BQ48" s="697">
        <v>0</v>
      </c>
      <c r="BR48" s="697">
        <v>0</v>
      </c>
      <c r="BS48" s="697">
        <v>0</v>
      </c>
      <c r="BT48" s="698">
        <v>0</v>
      </c>
      <c r="BU48" s="16"/>
    </row>
    <row r="49" spans="2:73" s="17" customFormat="1" ht="15.75">
      <c r="B49" s="692" t="s">
        <v>905</v>
      </c>
      <c r="C49" s="692" t="s">
        <v>906</v>
      </c>
      <c r="D49" s="692" t="s">
        <v>4</v>
      </c>
      <c r="E49" s="692" t="s">
        <v>748</v>
      </c>
      <c r="F49" s="692" t="s">
        <v>29</v>
      </c>
      <c r="G49" s="692" t="s">
        <v>907</v>
      </c>
      <c r="H49" s="692">
        <v>2012</v>
      </c>
      <c r="I49" s="644" t="s">
        <v>579</v>
      </c>
      <c r="J49" s="644" t="s">
        <v>596</v>
      </c>
      <c r="K49" s="633"/>
      <c r="L49" s="696">
        <v>0</v>
      </c>
      <c r="M49" s="697">
        <v>2.0698835598522352</v>
      </c>
      <c r="N49" s="697">
        <v>2.0698835598522352</v>
      </c>
      <c r="O49" s="697">
        <v>2.0698835598522352</v>
      </c>
      <c r="P49" s="697">
        <v>2.0698835598522352</v>
      </c>
      <c r="Q49" s="697">
        <v>2.0611461350276548</v>
      </c>
      <c r="R49" s="697">
        <v>2.0611461350276548</v>
      </c>
      <c r="S49" s="697">
        <v>1.7580509327709271</v>
      </c>
      <c r="T49" s="697">
        <v>1.7543805270212758</v>
      </c>
      <c r="U49" s="697">
        <v>1.7543805270212758</v>
      </c>
      <c r="V49" s="697">
        <v>1.7543805270212758</v>
      </c>
      <c r="W49" s="697">
        <v>3.2271283142174957E-2</v>
      </c>
      <c r="X49" s="697">
        <v>3.2249058382449555E-2</v>
      </c>
      <c r="Y49" s="697">
        <v>3.2249058382449555E-2</v>
      </c>
      <c r="Z49" s="697">
        <v>3.1087798638836577E-2</v>
      </c>
      <c r="AA49" s="697">
        <v>3.1087798638836577E-2</v>
      </c>
      <c r="AB49" s="697">
        <v>2.9038462805950054E-2</v>
      </c>
      <c r="AC49" s="697">
        <v>0</v>
      </c>
      <c r="AD49" s="697">
        <v>0</v>
      </c>
      <c r="AE49" s="697">
        <v>0</v>
      </c>
      <c r="AF49" s="697">
        <v>0</v>
      </c>
      <c r="AG49" s="697">
        <v>0</v>
      </c>
      <c r="AH49" s="697">
        <v>0</v>
      </c>
      <c r="AI49" s="697">
        <v>0</v>
      </c>
      <c r="AJ49" s="697">
        <v>0</v>
      </c>
      <c r="AK49" s="697">
        <v>0</v>
      </c>
      <c r="AL49" s="697">
        <v>0</v>
      </c>
      <c r="AM49" s="697">
        <v>0</v>
      </c>
      <c r="AN49" s="697">
        <v>0</v>
      </c>
      <c r="AO49" s="698">
        <v>0</v>
      </c>
      <c r="AP49" s="633"/>
      <c r="AQ49" s="696">
        <v>0</v>
      </c>
      <c r="AR49" s="697">
        <v>12560.414577453015</v>
      </c>
      <c r="AS49" s="697">
        <v>12560.414577453015</v>
      </c>
      <c r="AT49" s="697">
        <v>12560.414577453015</v>
      </c>
      <c r="AU49" s="697">
        <v>12560.414577453015</v>
      </c>
      <c r="AV49" s="697">
        <v>12371.713321806306</v>
      </c>
      <c r="AW49" s="697">
        <v>12371.713321806306</v>
      </c>
      <c r="AX49" s="697">
        <v>5825.797746608635</v>
      </c>
      <c r="AY49" s="697">
        <v>5793.6449922416896</v>
      </c>
      <c r="AZ49" s="697">
        <v>5793.6449922416896</v>
      </c>
      <c r="BA49" s="697">
        <v>5793.6449922416896</v>
      </c>
      <c r="BB49" s="697">
        <v>940.97675461691881</v>
      </c>
      <c r="BC49" s="697">
        <v>757.81931014914267</v>
      </c>
      <c r="BD49" s="697">
        <v>757.81931014914267</v>
      </c>
      <c r="BE49" s="697">
        <v>651.23305716507173</v>
      </c>
      <c r="BF49" s="697">
        <v>651.23305716507173</v>
      </c>
      <c r="BG49" s="697">
        <v>627.14066255744331</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c r="B50" s="692" t="s">
        <v>905</v>
      </c>
      <c r="C50" s="692" t="s">
        <v>906</v>
      </c>
      <c r="D50" s="692" t="s">
        <v>3</v>
      </c>
      <c r="E50" s="692" t="s">
        <v>748</v>
      </c>
      <c r="F50" s="692" t="s">
        <v>29</v>
      </c>
      <c r="G50" s="692" t="s">
        <v>907</v>
      </c>
      <c r="H50" s="692">
        <v>2012</v>
      </c>
      <c r="I50" s="644" t="s">
        <v>579</v>
      </c>
      <c r="J50" s="644" t="s">
        <v>596</v>
      </c>
      <c r="K50" s="633"/>
      <c r="L50" s="696">
        <v>0</v>
      </c>
      <c r="M50" s="697">
        <v>253.1042745684619</v>
      </c>
      <c r="N50" s="697">
        <v>253.1042745684619</v>
      </c>
      <c r="O50" s="697">
        <v>253.1042745684619</v>
      </c>
      <c r="P50" s="697">
        <v>253.1042745684619</v>
      </c>
      <c r="Q50" s="697">
        <v>253.1042745684619</v>
      </c>
      <c r="R50" s="697">
        <v>253.1042745684619</v>
      </c>
      <c r="S50" s="697">
        <v>253.1042745684619</v>
      </c>
      <c r="T50" s="697">
        <v>253.1042745684619</v>
      </c>
      <c r="U50" s="697">
        <v>253.1042745684619</v>
      </c>
      <c r="V50" s="697">
        <v>253.1042745684619</v>
      </c>
      <c r="W50" s="697">
        <v>253.1042745684619</v>
      </c>
      <c r="X50" s="697">
        <v>253.1042745684619</v>
      </c>
      <c r="Y50" s="697">
        <v>253.1042745684619</v>
      </c>
      <c r="Z50" s="697">
        <v>253.1042745684619</v>
      </c>
      <c r="AA50" s="697">
        <v>253.1042745684619</v>
      </c>
      <c r="AB50" s="697">
        <v>253.1042745684619</v>
      </c>
      <c r="AC50" s="697">
        <v>253.1042745684619</v>
      </c>
      <c r="AD50" s="697">
        <v>253.1042745684619</v>
      </c>
      <c r="AE50" s="697">
        <v>215.63989426547445</v>
      </c>
      <c r="AF50" s="697">
        <v>0</v>
      </c>
      <c r="AG50" s="697">
        <v>0</v>
      </c>
      <c r="AH50" s="697">
        <v>0</v>
      </c>
      <c r="AI50" s="697">
        <v>0</v>
      </c>
      <c r="AJ50" s="697">
        <v>0</v>
      </c>
      <c r="AK50" s="697">
        <v>0</v>
      </c>
      <c r="AL50" s="697">
        <v>0</v>
      </c>
      <c r="AM50" s="697">
        <v>0</v>
      </c>
      <c r="AN50" s="697">
        <v>0</v>
      </c>
      <c r="AO50" s="698">
        <v>0</v>
      </c>
      <c r="AP50" s="633"/>
      <c r="AQ50" s="696">
        <v>0</v>
      </c>
      <c r="AR50" s="697">
        <v>449782.7113728862</v>
      </c>
      <c r="AS50" s="697">
        <v>449782.7113728862</v>
      </c>
      <c r="AT50" s="697">
        <v>449782.7113728862</v>
      </c>
      <c r="AU50" s="697">
        <v>449782.7113728862</v>
      </c>
      <c r="AV50" s="697">
        <v>449782.7113728862</v>
      </c>
      <c r="AW50" s="697">
        <v>449782.7113728862</v>
      </c>
      <c r="AX50" s="697">
        <v>449782.7113728862</v>
      </c>
      <c r="AY50" s="697">
        <v>449782.7113728862</v>
      </c>
      <c r="AZ50" s="697">
        <v>449782.7113728862</v>
      </c>
      <c r="BA50" s="697">
        <v>449782.7113728862</v>
      </c>
      <c r="BB50" s="697">
        <v>449782.7113728862</v>
      </c>
      <c r="BC50" s="697">
        <v>449782.7113728862</v>
      </c>
      <c r="BD50" s="697">
        <v>449782.7113728862</v>
      </c>
      <c r="BE50" s="697">
        <v>449782.7113728862</v>
      </c>
      <c r="BF50" s="697">
        <v>449782.7113728862</v>
      </c>
      <c r="BG50" s="697">
        <v>449782.7113728862</v>
      </c>
      <c r="BH50" s="697">
        <v>449782.7113728862</v>
      </c>
      <c r="BI50" s="697">
        <v>449782.7113728862</v>
      </c>
      <c r="BJ50" s="697">
        <v>416280.02368238976</v>
      </c>
      <c r="BK50" s="697">
        <v>0</v>
      </c>
      <c r="BL50" s="697">
        <v>0</v>
      </c>
      <c r="BM50" s="697">
        <v>0</v>
      </c>
      <c r="BN50" s="697">
        <v>0</v>
      </c>
      <c r="BO50" s="697">
        <v>0</v>
      </c>
      <c r="BP50" s="697">
        <v>0</v>
      </c>
      <c r="BQ50" s="697">
        <v>0</v>
      </c>
      <c r="BR50" s="697">
        <v>0</v>
      </c>
      <c r="BS50" s="697">
        <v>0</v>
      </c>
      <c r="BT50" s="698">
        <v>0</v>
      </c>
      <c r="BU50" s="16"/>
    </row>
    <row r="51" spans="2:73" s="17" customFormat="1" ht="15.75">
      <c r="B51" s="692" t="s">
        <v>905</v>
      </c>
      <c r="C51" s="692" t="s">
        <v>916</v>
      </c>
      <c r="D51" s="692" t="s">
        <v>17</v>
      </c>
      <c r="E51" s="692" t="s">
        <v>748</v>
      </c>
      <c r="F51" s="692" t="s">
        <v>917</v>
      </c>
      <c r="G51" s="692" t="s">
        <v>907</v>
      </c>
      <c r="H51" s="692">
        <v>2012</v>
      </c>
      <c r="I51" s="644" t="s">
        <v>579</v>
      </c>
      <c r="J51" s="644" t="s">
        <v>596</v>
      </c>
      <c r="K51" s="633"/>
      <c r="L51" s="696">
        <v>0</v>
      </c>
      <c r="M51" s="697">
        <v>1.0151086857340916</v>
      </c>
      <c r="N51" s="697">
        <v>1.0151086857340916</v>
      </c>
      <c r="O51" s="697">
        <v>1.0151086857340916</v>
      </c>
      <c r="P51" s="697">
        <v>1.0151086857340916</v>
      </c>
      <c r="Q51" s="697">
        <v>1.0151086857340916</v>
      </c>
      <c r="R51" s="697">
        <v>1.0151086857340916</v>
      </c>
      <c r="S51" s="697">
        <v>1.0151086857340916</v>
      </c>
      <c r="T51" s="697">
        <v>1.0151086857340916</v>
      </c>
      <c r="U51" s="697">
        <v>1.0151086857340916</v>
      </c>
      <c r="V51" s="697">
        <v>1.0151086857340916</v>
      </c>
      <c r="W51" s="697">
        <v>1.0151086857340916</v>
      </c>
      <c r="X51" s="697">
        <v>1.0151086857340916</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983.47412611628101</v>
      </c>
      <c r="AS51" s="697">
        <v>983.47412611628101</v>
      </c>
      <c r="AT51" s="697">
        <v>983.47412611628101</v>
      </c>
      <c r="AU51" s="697">
        <v>983.47412611628101</v>
      </c>
      <c r="AV51" s="697">
        <v>983.47412611628101</v>
      </c>
      <c r="AW51" s="697">
        <v>983.47412611628101</v>
      </c>
      <c r="AX51" s="697">
        <v>983.47412611628101</v>
      </c>
      <c r="AY51" s="697">
        <v>983.47412611628101</v>
      </c>
      <c r="AZ51" s="697">
        <v>983.47412611628101</v>
      </c>
      <c r="BA51" s="697">
        <v>983.47412611628101</v>
      </c>
      <c r="BB51" s="697">
        <v>983.47412611628101</v>
      </c>
      <c r="BC51" s="697">
        <v>983.47412611628101</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c r="B52" s="692" t="s">
        <v>905</v>
      </c>
      <c r="C52" s="692" t="s">
        <v>909</v>
      </c>
      <c r="D52" s="692" t="s">
        <v>912</v>
      </c>
      <c r="E52" s="692" t="s">
        <v>748</v>
      </c>
      <c r="F52" s="692" t="s">
        <v>917</v>
      </c>
      <c r="G52" s="692" t="s">
        <v>908</v>
      </c>
      <c r="H52" s="692">
        <v>2012</v>
      </c>
      <c r="I52" s="644" t="s">
        <v>579</v>
      </c>
      <c r="J52" s="644" t="s">
        <v>596</v>
      </c>
      <c r="K52" s="633"/>
      <c r="L52" s="696">
        <v>0</v>
      </c>
      <c r="M52" s="697">
        <v>1068.7912275000001</v>
      </c>
      <c r="N52" s="697">
        <v>0</v>
      </c>
      <c r="O52" s="697">
        <v>0</v>
      </c>
      <c r="P52" s="697">
        <v>0</v>
      </c>
      <c r="Q52" s="697">
        <v>0</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15535.22</v>
      </c>
      <c r="AS52" s="697">
        <v>0</v>
      </c>
      <c r="AT52" s="697">
        <v>0</v>
      </c>
      <c r="AU52" s="697">
        <v>0</v>
      </c>
      <c r="AV52" s="697">
        <v>0</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c r="B53" s="692" t="s">
        <v>905</v>
      </c>
      <c r="C53" s="692" t="s">
        <v>490</v>
      </c>
      <c r="D53" s="692" t="s">
        <v>491</v>
      </c>
      <c r="E53" s="692" t="s">
        <v>748</v>
      </c>
      <c r="F53" s="692"/>
      <c r="G53" s="692"/>
      <c r="H53" s="692">
        <v>2012</v>
      </c>
      <c r="I53" s="644" t="s">
        <v>579</v>
      </c>
      <c r="J53" s="644" t="s">
        <v>596</v>
      </c>
      <c r="K53" s="633"/>
      <c r="L53" s="696">
        <v>0</v>
      </c>
      <c r="M53" s="697">
        <v>2304.0000000000005</v>
      </c>
      <c r="N53" s="697">
        <v>2304.0000000000005</v>
      </c>
      <c r="O53" s="697">
        <v>2304.0000000000005</v>
      </c>
      <c r="P53" s="697">
        <v>228</v>
      </c>
      <c r="Q53" s="697">
        <v>228</v>
      </c>
      <c r="R53" s="697">
        <v>228</v>
      </c>
      <c r="S53" s="697">
        <v>228</v>
      </c>
      <c r="T53" s="697">
        <v>228</v>
      </c>
      <c r="U53" s="697">
        <v>228</v>
      </c>
      <c r="V53" s="697">
        <v>228</v>
      </c>
      <c r="W53" s="697">
        <v>228</v>
      </c>
      <c r="X53" s="697">
        <v>228</v>
      </c>
      <c r="Y53" s="697">
        <v>228</v>
      </c>
      <c r="Z53" s="697">
        <v>228</v>
      </c>
      <c r="AA53" s="697">
        <v>228</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1188362</v>
      </c>
      <c r="AS53" s="697">
        <v>1188362</v>
      </c>
      <c r="AT53" s="697">
        <v>1188362</v>
      </c>
      <c r="AU53" s="697">
        <v>1188362</v>
      </c>
      <c r="AV53" s="697">
        <v>1188362</v>
      </c>
      <c r="AW53" s="697">
        <v>1188362</v>
      </c>
      <c r="AX53" s="697">
        <v>1188362</v>
      </c>
      <c r="AY53" s="697">
        <v>1188362</v>
      </c>
      <c r="AZ53" s="697">
        <v>1188362</v>
      </c>
      <c r="BA53" s="697">
        <v>1188362</v>
      </c>
      <c r="BB53" s="697">
        <v>1188362</v>
      </c>
      <c r="BC53" s="697">
        <v>1188362</v>
      </c>
      <c r="BD53" s="697">
        <v>1188362</v>
      </c>
      <c r="BE53" s="697">
        <v>1188362</v>
      </c>
      <c r="BF53" s="697">
        <v>1188362</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t="s">
        <v>208</v>
      </c>
      <c r="C55" s="692" t="s">
        <v>909</v>
      </c>
      <c r="D55" s="692" t="s">
        <v>20</v>
      </c>
      <c r="E55" s="692" t="s">
        <v>748</v>
      </c>
      <c r="F55" s="692" t="s">
        <v>911</v>
      </c>
      <c r="G55" s="692" t="s">
        <v>907</v>
      </c>
      <c r="H55" s="692">
        <v>2013</v>
      </c>
      <c r="I55" s="644" t="s">
        <v>580</v>
      </c>
      <c r="J55" s="644" t="s">
        <v>596</v>
      </c>
      <c r="K55" s="633"/>
      <c r="L55" s="696" t="s">
        <v>918</v>
      </c>
      <c r="M55" s="697" t="s">
        <v>918</v>
      </c>
      <c r="N55" s="697">
        <v>8.8126766229999998</v>
      </c>
      <c r="O55" s="697">
        <v>8.8126766229999998</v>
      </c>
      <c r="P55" s="697">
        <v>8.8126766229999998</v>
      </c>
      <c r="Q55" s="697">
        <v>8.8126766229999998</v>
      </c>
      <c r="R55" s="697" t="s">
        <v>918</v>
      </c>
      <c r="S55" s="697" t="s">
        <v>918</v>
      </c>
      <c r="T55" s="697" t="s">
        <v>918</v>
      </c>
      <c r="U55" s="697" t="s">
        <v>918</v>
      </c>
      <c r="V55" s="697" t="s">
        <v>918</v>
      </c>
      <c r="W55" s="697" t="s">
        <v>918</v>
      </c>
      <c r="X55" s="697" t="s">
        <v>918</v>
      </c>
      <c r="Y55" s="697" t="s">
        <v>918</v>
      </c>
      <c r="Z55" s="697" t="s">
        <v>918</v>
      </c>
      <c r="AA55" s="697" t="s">
        <v>918</v>
      </c>
      <c r="AB55" s="697" t="s">
        <v>918</v>
      </c>
      <c r="AC55" s="697" t="s">
        <v>918</v>
      </c>
      <c r="AD55" s="697" t="s">
        <v>918</v>
      </c>
      <c r="AE55" s="697" t="s">
        <v>918</v>
      </c>
      <c r="AF55" s="697" t="s">
        <v>918</v>
      </c>
      <c r="AG55" s="697" t="s">
        <v>918</v>
      </c>
      <c r="AH55" s="697" t="s">
        <v>918</v>
      </c>
      <c r="AI55" s="697" t="s">
        <v>918</v>
      </c>
      <c r="AJ55" s="697" t="s">
        <v>918</v>
      </c>
      <c r="AK55" s="697" t="s">
        <v>918</v>
      </c>
      <c r="AL55" s="697" t="s">
        <v>918</v>
      </c>
      <c r="AM55" s="697" t="s">
        <v>918</v>
      </c>
      <c r="AN55" s="697" t="s">
        <v>918</v>
      </c>
      <c r="AO55" s="698" t="s">
        <v>918</v>
      </c>
      <c r="AP55" s="633"/>
      <c r="AQ55" s="696" t="s">
        <v>918</v>
      </c>
      <c r="AR55" s="697" t="s">
        <v>918</v>
      </c>
      <c r="AS55" s="697">
        <v>48450.767796975</v>
      </c>
      <c r="AT55" s="697">
        <v>48450.767796975</v>
      </c>
      <c r="AU55" s="697">
        <v>48450.767796975</v>
      </c>
      <c r="AV55" s="697">
        <v>48450.767796975</v>
      </c>
      <c r="AW55" s="697" t="s">
        <v>918</v>
      </c>
      <c r="AX55" s="697" t="s">
        <v>918</v>
      </c>
      <c r="AY55" s="697" t="s">
        <v>918</v>
      </c>
      <c r="AZ55" s="697" t="s">
        <v>918</v>
      </c>
      <c r="BA55" s="697" t="s">
        <v>918</v>
      </c>
      <c r="BB55" s="697" t="s">
        <v>918</v>
      </c>
      <c r="BC55" s="697" t="s">
        <v>918</v>
      </c>
      <c r="BD55" s="697" t="s">
        <v>918</v>
      </c>
      <c r="BE55" s="697" t="s">
        <v>918</v>
      </c>
      <c r="BF55" s="697" t="s">
        <v>918</v>
      </c>
      <c r="BG55" s="697" t="s">
        <v>918</v>
      </c>
      <c r="BH55" s="697" t="s">
        <v>918</v>
      </c>
      <c r="BI55" s="697" t="s">
        <v>918</v>
      </c>
      <c r="BJ55" s="697" t="s">
        <v>918</v>
      </c>
      <c r="BK55" s="697" t="s">
        <v>918</v>
      </c>
      <c r="BL55" s="697" t="s">
        <v>918</v>
      </c>
      <c r="BM55" s="697" t="s">
        <v>918</v>
      </c>
      <c r="BN55" s="697" t="s">
        <v>918</v>
      </c>
      <c r="BO55" s="697" t="s">
        <v>918</v>
      </c>
      <c r="BP55" s="697" t="s">
        <v>918</v>
      </c>
      <c r="BQ55" s="697" t="s">
        <v>918</v>
      </c>
      <c r="BR55" s="697" t="s">
        <v>918</v>
      </c>
      <c r="BS55" s="697" t="s">
        <v>918</v>
      </c>
      <c r="BT55" s="698" t="s">
        <v>918</v>
      </c>
    </row>
    <row r="56" spans="2:73">
      <c r="B56" s="692" t="s">
        <v>208</v>
      </c>
      <c r="C56" s="692" t="s">
        <v>909</v>
      </c>
      <c r="D56" s="692" t="s">
        <v>910</v>
      </c>
      <c r="E56" s="692" t="s">
        <v>748</v>
      </c>
      <c r="F56" s="692" t="s">
        <v>911</v>
      </c>
      <c r="G56" s="692" t="s">
        <v>908</v>
      </c>
      <c r="H56" s="692">
        <v>2013</v>
      </c>
      <c r="I56" s="644" t="s">
        <v>580</v>
      </c>
      <c r="J56" s="644" t="s">
        <v>596</v>
      </c>
      <c r="K56" s="633"/>
      <c r="L56" s="696" t="s">
        <v>918</v>
      </c>
      <c r="M56" s="697" t="s">
        <v>918</v>
      </c>
      <c r="N56" s="697">
        <v>1063.95</v>
      </c>
      <c r="O56" s="697" t="s">
        <v>918</v>
      </c>
      <c r="P56" s="697" t="s">
        <v>918</v>
      </c>
      <c r="Q56" s="697" t="s">
        <v>918</v>
      </c>
      <c r="R56" s="697" t="s">
        <v>918</v>
      </c>
      <c r="S56" s="697" t="s">
        <v>918</v>
      </c>
      <c r="T56" s="697" t="s">
        <v>918</v>
      </c>
      <c r="U56" s="697" t="s">
        <v>918</v>
      </c>
      <c r="V56" s="697" t="s">
        <v>918</v>
      </c>
      <c r="W56" s="697" t="s">
        <v>918</v>
      </c>
      <c r="X56" s="697" t="s">
        <v>918</v>
      </c>
      <c r="Y56" s="697" t="s">
        <v>918</v>
      </c>
      <c r="Z56" s="697" t="s">
        <v>918</v>
      </c>
      <c r="AA56" s="697" t="s">
        <v>918</v>
      </c>
      <c r="AB56" s="697" t="s">
        <v>918</v>
      </c>
      <c r="AC56" s="697" t="s">
        <v>918</v>
      </c>
      <c r="AD56" s="697" t="s">
        <v>918</v>
      </c>
      <c r="AE56" s="697" t="s">
        <v>918</v>
      </c>
      <c r="AF56" s="697" t="s">
        <v>918</v>
      </c>
      <c r="AG56" s="697" t="s">
        <v>918</v>
      </c>
      <c r="AH56" s="697" t="s">
        <v>918</v>
      </c>
      <c r="AI56" s="697" t="s">
        <v>918</v>
      </c>
      <c r="AJ56" s="697" t="s">
        <v>918</v>
      </c>
      <c r="AK56" s="697" t="s">
        <v>918</v>
      </c>
      <c r="AL56" s="697" t="s">
        <v>918</v>
      </c>
      <c r="AM56" s="697" t="s">
        <v>918</v>
      </c>
      <c r="AN56" s="697" t="s">
        <v>918</v>
      </c>
      <c r="AO56" s="698" t="s">
        <v>918</v>
      </c>
      <c r="AP56" s="633"/>
      <c r="AQ56" s="696" t="s">
        <v>918</v>
      </c>
      <c r="AR56" s="697" t="s">
        <v>918</v>
      </c>
      <c r="AS56" s="697">
        <v>14560.09</v>
      </c>
      <c r="AT56" s="697" t="s">
        <v>918</v>
      </c>
      <c r="AU56" s="697" t="s">
        <v>918</v>
      </c>
      <c r="AV56" s="697" t="s">
        <v>918</v>
      </c>
      <c r="AW56" s="697" t="s">
        <v>918</v>
      </c>
      <c r="AX56" s="697" t="s">
        <v>918</v>
      </c>
      <c r="AY56" s="697" t="s">
        <v>918</v>
      </c>
      <c r="AZ56" s="697" t="s">
        <v>918</v>
      </c>
      <c r="BA56" s="697" t="s">
        <v>918</v>
      </c>
      <c r="BB56" s="697" t="s">
        <v>918</v>
      </c>
      <c r="BC56" s="697" t="s">
        <v>918</v>
      </c>
      <c r="BD56" s="697" t="s">
        <v>918</v>
      </c>
      <c r="BE56" s="697" t="s">
        <v>918</v>
      </c>
      <c r="BF56" s="697" t="s">
        <v>918</v>
      </c>
      <c r="BG56" s="697" t="s">
        <v>918</v>
      </c>
      <c r="BH56" s="697" t="s">
        <v>918</v>
      </c>
      <c r="BI56" s="697" t="s">
        <v>918</v>
      </c>
      <c r="BJ56" s="697" t="s">
        <v>918</v>
      </c>
      <c r="BK56" s="697" t="s">
        <v>918</v>
      </c>
      <c r="BL56" s="697" t="s">
        <v>918</v>
      </c>
      <c r="BM56" s="697" t="s">
        <v>918</v>
      </c>
      <c r="BN56" s="697" t="s">
        <v>918</v>
      </c>
      <c r="BO56" s="697" t="s">
        <v>918</v>
      </c>
      <c r="BP56" s="697" t="s">
        <v>918</v>
      </c>
      <c r="BQ56" s="697" t="s">
        <v>918</v>
      </c>
      <c r="BR56" s="697" t="s">
        <v>918</v>
      </c>
      <c r="BS56" s="697" t="s">
        <v>918</v>
      </c>
      <c r="BT56" s="698" t="s">
        <v>918</v>
      </c>
    </row>
    <row r="57" spans="2:73">
      <c r="B57" s="692" t="s">
        <v>208</v>
      </c>
      <c r="C57" s="692" t="s">
        <v>909</v>
      </c>
      <c r="D57" s="692" t="s">
        <v>913</v>
      </c>
      <c r="E57" s="692" t="s">
        <v>748</v>
      </c>
      <c r="F57" s="692" t="s">
        <v>911</v>
      </c>
      <c r="G57" s="692" t="s">
        <v>907</v>
      </c>
      <c r="H57" s="692">
        <v>2013</v>
      </c>
      <c r="I57" s="644" t="s">
        <v>580</v>
      </c>
      <c r="J57" s="644" t="s">
        <v>596</v>
      </c>
      <c r="K57" s="633"/>
      <c r="L57" s="696" t="s">
        <v>918</v>
      </c>
      <c r="M57" s="697" t="s">
        <v>918</v>
      </c>
      <c r="N57" s="697">
        <v>939.02352678800003</v>
      </c>
      <c r="O57" s="697">
        <v>937.67926370999999</v>
      </c>
      <c r="P57" s="697">
        <v>937.67926370999999</v>
      </c>
      <c r="Q57" s="697">
        <v>937.67926370999999</v>
      </c>
      <c r="R57" s="697">
        <v>896.607670568</v>
      </c>
      <c r="S57" s="697">
        <v>889.10657834799997</v>
      </c>
      <c r="T57" s="697">
        <v>889.10657834799997</v>
      </c>
      <c r="U57" s="697">
        <v>889.08693806700001</v>
      </c>
      <c r="V57" s="697">
        <v>866.29973897800005</v>
      </c>
      <c r="W57" s="697">
        <v>811.61860851300003</v>
      </c>
      <c r="X57" s="697">
        <v>744.376393205</v>
      </c>
      <c r="Y57" s="697">
        <v>744.21354654100003</v>
      </c>
      <c r="Z57" s="697">
        <v>629.436321335</v>
      </c>
      <c r="AA57" s="697">
        <v>626.83928973699994</v>
      </c>
      <c r="AB57" s="697">
        <v>626.83928973699994</v>
      </c>
      <c r="AC57" s="697">
        <v>510.66193873399999</v>
      </c>
      <c r="AD57" s="697">
        <v>28.005354451999999</v>
      </c>
      <c r="AE57" s="697">
        <v>26.696918306000001</v>
      </c>
      <c r="AF57" s="697">
        <v>26.696918306000001</v>
      </c>
      <c r="AG57" s="697">
        <v>26.696918306000001</v>
      </c>
      <c r="AH57" s="697">
        <v>0</v>
      </c>
      <c r="AI57" s="697">
        <v>0</v>
      </c>
      <c r="AJ57" s="697">
        <v>0</v>
      </c>
      <c r="AK57" s="697">
        <v>0</v>
      </c>
      <c r="AL57" s="697">
        <v>0</v>
      </c>
      <c r="AM57" s="697">
        <v>0</v>
      </c>
      <c r="AN57" s="697">
        <v>0</v>
      </c>
      <c r="AO57" s="698">
        <v>0</v>
      </c>
      <c r="AP57" s="633"/>
      <c r="AQ57" s="696">
        <v>0</v>
      </c>
      <c r="AR57" s="697">
        <v>0</v>
      </c>
      <c r="AS57" s="697">
        <v>6406518.5572418598</v>
      </c>
      <c r="AT57" s="697">
        <v>6402307.3184155496</v>
      </c>
      <c r="AU57" s="697">
        <v>6402307.3184155496</v>
      </c>
      <c r="AV57" s="697">
        <v>6402307.3184155496</v>
      </c>
      <c r="AW57" s="697">
        <v>6274013.9494624697</v>
      </c>
      <c r="AX57" s="697">
        <v>6232245.7912340797</v>
      </c>
      <c r="AY57" s="697">
        <v>6232245.7912340797</v>
      </c>
      <c r="AZ57" s="697">
        <v>6230027.0634385999</v>
      </c>
      <c r="BA57" s="697">
        <v>6157801.4004703099</v>
      </c>
      <c r="BB57" s="697">
        <v>5853321.7270715898</v>
      </c>
      <c r="BC57" s="697">
        <v>5437253.9887319002</v>
      </c>
      <c r="BD57" s="697">
        <v>5418857.4891607603</v>
      </c>
      <c r="BE57" s="697">
        <v>4796744.4420645405</v>
      </c>
      <c r="BF57" s="697">
        <v>4788608.5862312298</v>
      </c>
      <c r="BG57" s="697">
        <v>4788608.5862312298</v>
      </c>
      <c r="BH57" s="697">
        <v>3866578.8247040301</v>
      </c>
      <c r="BI57" s="697">
        <v>67461.128869241002</v>
      </c>
      <c r="BJ57" s="697">
        <v>64631.546548530991</v>
      </c>
      <c r="BK57" s="697">
        <v>64631.546548530991</v>
      </c>
      <c r="BL57" s="697">
        <v>64631.546548530991</v>
      </c>
      <c r="BM57" s="697">
        <v>0</v>
      </c>
      <c r="BN57" s="697">
        <v>0</v>
      </c>
      <c r="BO57" s="697">
        <v>0</v>
      </c>
      <c r="BP57" s="697">
        <v>0</v>
      </c>
      <c r="BQ57" s="697">
        <v>0</v>
      </c>
      <c r="BR57" s="697">
        <v>0</v>
      </c>
      <c r="BS57" s="697">
        <v>0</v>
      </c>
      <c r="BT57" s="698">
        <v>0</v>
      </c>
    </row>
    <row r="58" spans="2:73">
      <c r="B58" s="692" t="s">
        <v>208</v>
      </c>
      <c r="C58" s="692" t="s">
        <v>909</v>
      </c>
      <c r="D58" s="692" t="s">
        <v>21</v>
      </c>
      <c r="E58" s="692" t="s">
        <v>748</v>
      </c>
      <c r="F58" s="692" t="s">
        <v>911</v>
      </c>
      <c r="G58" s="692" t="s">
        <v>907</v>
      </c>
      <c r="H58" s="692">
        <v>2013</v>
      </c>
      <c r="I58" s="644" t="s">
        <v>580</v>
      </c>
      <c r="J58" s="644" t="s">
        <v>596</v>
      </c>
      <c r="K58" s="633"/>
      <c r="L58" s="696" t="s">
        <v>918</v>
      </c>
      <c r="M58" s="697" t="s">
        <v>918</v>
      </c>
      <c r="N58" s="697">
        <v>104.81536846900001</v>
      </c>
      <c r="O58" s="697">
        <v>104.81536846900001</v>
      </c>
      <c r="P58" s="697">
        <v>102.82715402700001</v>
      </c>
      <c r="Q58" s="697">
        <v>98.608429706999999</v>
      </c>
      <c r="R58" s="697">
        <v>56.552045376000002</v>
      </c>
      <c r="S58" s="697">
        <v>56.552045376000002</v>
      </c>
      <c r="T58" s="697">
        <v>56.552045376000002</v>
      </c>
      <c r="U58" s="697">
        <v>56.552045376000002</v>
      </c>
      <c r="V58" s="697">
        <v>56.552045376000002</v>
      </c>
      <c r="W58" s="697">
        <v>56.552045376000002</v>
      </c>
      <c r="X58" s="697">
        <v>56.510529468000001</v>
      </c>
      <c r="Y58" s="697">
        <v>43.381049343999997</v>
      </c>
      <c r="Z58" s="697">
        <v>0</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t="s">
        <v>918</v>
      </c>
      <c r="AR58" s="697" t="s">
        <v>918</v>
      </c>
      <c r="AS58" s="697">
        <v>361892.33532042598</v>
      </c>
      <c r="AT58" s="697">
        <v>361892.33532042598</v>
      </c>
      <c r="AU58" s="697">
        <v>354527.14872155001</v>
      </c>
      <c r="AV58" s="697">
        <v>338742.974938292</v>
      </c>
      <c r="AW58" s="697">
        <v>199247.75031736799</v>
      </c>
      <c r="AX58" s="697">
        <v>199247.75031736799</v>
      </c>
      <c r="AY58" s="697">
        <v>199247.75031736799</v>
      </c>
      <c r="AZ58" s="697">
        <v>199247.75031736799</v>
      </c>
      <c r="BA58" s="697">
        <v>199247.75031736799</v>
      </c>
      <c r="BB58" s="697">
        <v>199247.75031736799</v>
      </c>
      <c r="BC58" s="697">
        <v>198871.123187641</v>
      </c>
      <c r="BD58" s="697">
        <v>145485.49090276301</v>
      </c>
      <c r="BE58" s="697">
        <v>0</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c r="B59" s="692" t="s">
        <v>208</v>
      </c>
      <c r="C59" s="692" t="s">
        <v>906</v>
      </c>
      <c r="D59" s="692" t="s">
        <v>4</v>
      </c>
      <c r="E59" s="692" t="s">
        <v>748</v>
      </c>
      <c r="F59" s="692" t="s">
        <v>29</v>
      </c>
      <c r="G59" s="692" t="s">
        <v>907</v>
      </c>
      <c r="H59" s="692">
        <v>2013</v>
      </c>
      <c r="I59" s="644" t="s">
        <v>580</v>
      </c>
      <c r="J59" s="644" t="s">
        <v>596</v>
      </c>
      <c r="K59" s="633"/>
      <c r="L59" s="696">
        <v>0</v>
      </c>
      <c r="M59" s="697">
        <v>0</v>
      </c>
      <c r="N59" s="697">
        <v>4.6406262570000001</v>
      </c>
      <c r="O59" s="697">
        <v>4.6406262570000001</v>
      </c>
      <c r="P59" s="697">
        <v>4.4731243999999997</v>
      </c>
      <c r="Q59" s="697">
        <v>3.8345776069999999</v>
      </c>
      <c r="R59" s="697">
        <v>3.8345776069999999</v>
      </c>
      <c r="S59" s="697">
        <v>3.8345776069999999</v>
      </c>
      <c r="T59" s="697">
        <v>3.8345776069999999</v>
      </c>
      <c r="U59" s="697">
        <v>3.8292119759999999</v>
      </c>
      <c r="V59" s="697">
        <v>2.8640287899999999</v>
      </c>
      <c r="W59" s="697">
        <v>2.8640287899999999</v>
      </c>
      <c r="X59" s="697">
        <v>2.3005766510000001</v>
      </c>
      <c r="Y59" s="697">
        <v>2.3005122689999999</v>
      </c>
      <c r="Z59" s="697">
        <v>2.3005122689999999</v>
      </c>
      <c r="AA59" s="697">
        <v>2.297082649</v>
      </c>
      <c r="AB59" s="697">
        <v>2.297082649</v>
      </c>
      <c r="AC59" s="697">
        <v>2.294273134</v>
      </c>
      <c r="AD59" s="697">
        <v>2.2233771409999998</v>
      </c>
      <c r="AE59" s="697">
        <v>1.3050730500000001</v>
      </c>
      <c r="AF59" s="697">
        <v>1.3050730500000001</v>
      </c>
      <c r="AG59" s="697">
        <v>1.3050730500000001</v>
      </c>
      <c r="AH59" s="697">
        <v>0</v>
      </c>
      <c r="AI59" s="697">
        <v>0</v>
      </c>
      <c r="AJ59" s="697">
        <v>0</v>
      </c>
      <c r="AK59" s="697">
        <v>0</v>
      </c>
      <c r="AL59" s="697">
        <v>0</v>
      </c>
      <c r="AM59" s="697">
        <v>0</v>
      </c>
      <c r="AN59" s="697">
        <v>0</v>
      </c>
      <c r="AO59" s="698">
        <v>0</v>
      </c>
      <c r="AP59" s="633"/>
      <c r="AQ59" s="696">
        <v>0</v>
      </c>
      <c r="AR59" s="697">
        <v>0</v>
      </c>
      <c r="AS59" s="697">
        <v>69239.152601458001</v>
      </c>
      <c r="AT59" s="697">
        <v>69239.152601458001</v>
      </c>
      <c r="AU59" s="697">
        <v>66570.961090030003</v>
      </c>
      <c r="AV59" s="697">
        <v>56399.341693645998</v>
      </c>
      <c r="AW59" s="697">
        <v>56399.341693645998</v>
      </c>
      <c r="AX59" s="697">
        <v>56399.341693645998</v>
      </c>
      <c r="AY59" s="697">
        <v>56399.341693645998</v>
      </c>
      <c r="AZ59" s="697">
        <v>56352.338761776002</v>
      </c>
      <c r="BA59" s="697">
        <v>40977.622094901002</v>
      </c>
      <c r="BB59" s="697">
        <v>40977.622094901002</v>
      </c>
      <c r="BC59" s="697">
        <v>37258.744113932997</v>
      </c>
      <c r="BD59" s="697">
        <v>36728.163209906998</v>
      </c>
      <c r="BE59" s="697">
        <v>36728.163209906998</v>
      </c>
      <c r="BF59" s="697">
        <v>36577.179297059003</v>
      </c>
      <c r="BG59" s="697">
        <v>36577.179297059003</v>
      </c>
      <c r="BH59" s="697">
        <v>36546.222422790001</v>
      </c>
      <c r="BI59" s="697">
        <v>35416.897099553003</v>
      </c>
      <c r="BJ59" s="697">
        <v>20788.932779958999</v>
      </c>
      <c r="BK59" s="697">
        <v>20788.932779958999</v>
      </c>
      <c r="BL59" s="697">
        <v>20788.932779958999</v>
      </c>
      <c r="BM59" s="697">
        <v>0</v>
      </c>
      <c r="BN59" s="697">
        <v>0</v>
      </c>
      <c r="BO59" s="697">
        <v>0</v>
      </c>
      <c r="BP59" s="697">
        <v>0</v>
      </c>
      <c r="BQ59" s="697">
        <v>0</v>
      </c>
      <c r="BR59" s="697">
        <v>0</v>
      </c>
      <c r="BS59" s="697">
        <v>0</v>
      </c>
      <c r="BT59" s="698">
        <v>0</v>
      </c>
    </row>
    <row r="60" spans="2:73" ht="15.75">
      <c r="B60" s="692" t="s">
        <v>208</v>
      </c>
      <c r="C60" s="692" t="s">
        <v>906</v>
      </c>
      <c r="D60" s="692" t="s">
        <v>2</v>
      </c>
      <c r="E60" s="692" t="s">
        <v>748</v>
      </c>
      <c r="F60" s="692" t="s">
        <v>29</v>
      </c>
      <c r="G60" s="692" t="s">
        <v>907</v>
      </c>
      <c r="H60" s="692">
        <v>2013</v>
      </c>
      <c r="I60" s="644" t="s">
        <v>580</v>
      </c>
      <c r="J60" s="644" t="s">
        <v>596</v>
      </c>
      <c r="K60" s="633"/>
      <c r="L60" s="696" t="s">
        <v>918</v>
      </c>
      <c r="M60" s="697" t="s">
        <v>918</v>
      </c>
      <c r="N60" s="697">
        <v>11.18848135</v>
      </c>
      <c r="O60" s="697">
        <v>11.18848135</v>
      </c>
      <c r="P60" s="697">
        <v>11.18848135</v>
      </c>
      <c r="Q60" s="697">
        <v>11.18848135</v>
      </c>
      <c r="R60" s="697">
        <v>0</v>
      </c>
      <c r="S60" s="697">
        <v>0</v>
      </c>
      <c r="T60" s="697">
        <v>0</v>
      </c>
      <c r="U60" s="697">
        <v>0</v>
      </c>
      <c r="V60" s="697">
        <v>0</v>
      </c>
      <c r="W60" s="697">
        <v>0</v>
      </c>
      <c r="X60" s="697">
        <v>0</v>
      </c>
      <c r="Y60" s="697">
        <v>0</v>
      </c>
      <c r="Z60" s="697">
        <v>0</v>
      </c>
      <c r="AA60" s="697">
        <v>0</v>
      </c>
      <c r="AB60" s="697">
        <v>0</v>
      </c>
      <c r="AC60" s="697">
        <v>0</v>
      </c>
      <c r="AD60" s="697">
        <v>0</v>
      </c>
      <c r="AE60" s="697">
        <v>0</v>
      </c>
      <c r="AF60" s="697">
        <v>0</v>
      </c>
      <c r="AG60" s="697">
        <v>0</v>
      </c>
      <c r="AH60" s="697">
        <v>0</v>
      </c>
      <c r="AI60" s="697">
        <v>0</v>
      </c>
      <c r="AJ60" s="697">
        <v>0</v>
      </c>
      <c r="AK60" s="697">
        <v>0</v>
      </c>
      <c r="AL60" s="697">
        <v>0</v>
      </c>
      <c r="AM60" s="697">
        <v>0</v>
      </c>
      <c r="AN60" s="697">
        <v>0</v>
      </c>
      <c r="AO60" s="698">
        <v>0</v>
      </c>
      <c r="AP60" s="633"/>
      <c r="AQ60" s="696" t="s">
        <v>918</v>
      </c>
      <c r="AR60" s="697" t="s">
        <v>918</v>
      </c>
      <c r="AS60" s="697">
        <v>19949.753410000001</v>
      </c>
      <c r="AT60" s="697">
        <v>19949.753410000001</v>
      </c>
      <c r="AU60" s="697">
        <v>19949.753410000001</v>
      </c>
      <c r="AV60" s="697">
        <v>19949.753410000001</v>
      </c>
      <c r="AW60" s="697">
        <v>0</v>
      </c>
      <c r="AX60" s="697">
        <v>0</v>
      </c>
      <c r="AY60" s="697">
        <v>0</v>
      </c>
      <c r="AZ60" s="697">
        <v>0</v>
      </c>
      <c r="BA60" s="697">
        <v>0</v>
      </c>
      <c r="BB60" s="697">
        <v>0</v>
      </c>
      <c r="BC60" s="697">
        <v>0</v>
      </c>
      <c r="BD60" s="697">
        <v>0</v>
      </c>
      <c r="BE60" s="697">
        <v>0</v>
      </c>
      <c r="BF60" s="697">
        <v>0</v>
      </c>
      <c r="BG60" s="697">
        <v>0</v>
      </c>
      <c r="BH60" s="697">
        <v>0</v>
      </c>
      <c r="BI60" s="697">
        <v>0</v>
      </c>
      <c r="BJ60" s="697">
        <v>0</v>
      </c>
      <c r="BK60" s="697">
        <v>0</v>
      </c>
      <c r="BL60" s="697">
        <v>0</v>
      </c>
      <c r="BM60" s="697">
        <v>0</v>
      </c>
      <c r="BN60" s="697">
        <v>0</v>
      </c>
      <c r="BO60" s="697">
        <v>0</v>
      </c>
      <c r="BP60" s="697">
        <v>0</v>
      </c>
      <c r="BQ60" s="697">
        <v>0</v>
      </c>
      <c r="BR60" s="697">
        <v>0</v>
      </c>
      <c r="BS60" s="697">
        <v>0</v>
      </c>
      <c r="BT60" s="698">
        <v>0</v>
      </c>
      <c r="BU60" s="163"/>
    </row>
    <row r="61" spans="2:73">
      <c r="B61" s="692" t="s">
        <v>208</v>
      </c>
      <c r="C61" s="692" t="s">
        <v>906</v>
      </c>
      <c r="D61" s="692" t="s">
        <v>1</v>
      </c>
      <c r="E61" s="692" t="s">
        <v>748</v>
      </c>
      <c r="F61" s="692" t="s">
        <v>29</v>
      </c>
      <c r="G61" s="692" t="s">
        <v>907</v>
      </c>
      <c r="H61" s="692">
        <v>2013</v>
      </c>
      <c r="I61" s="644" t="s">
        <v>580</v>
      </c>
      <c r="J61" s="644" t="s">
        <v>596</v>
      </c>
      <c r="K61" s="633"/>
      <c r="L61" s="696" t="s">
        <v>918</v>
      </c>
      <c r="M61" s="697" t="s">
        <v>918</v>
      </c>
      <c r="N61" s="697">
        <v>14.031663219999999</v>
      </c>
      <c r="O61" s="697">
        <v>14.031663219999999</v>
      </c>
      <c r="P61" s="697">
        <v>14.031663219999999</v>
      </c>
      <c r="Q61" s="697">
        <v>13.717311130999999</v>
      </c>
      <c r="R61" s="697">
        <v>7.4037235179999996</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t="s">
        <v>918</v>
      </c>
      <c r="AR61" s="697" t="s">
        <v>918</v>
      </c>
      <c r="AS61" s="697">
        <v>88206.464439741991</v>
      </c>
      <c r="AT61" s="697">
        <v>88206.464439741991</v>
      </c>
      <c r="AU61" s="697">
        <v>88206.464439741991</v>
      </c>
      <c r="AV61" s="697">
        <v>87898.830884741998</v>
      </c>
      <c r="AW61" s="697">
        <v>50376.158041495</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692" t="s">
        <v>208</v>
      </c>
      <c r="C62" s="692" t="s">
        <v>906</v>
      </c>
      <c r="D62" s="692" t="s">
        <v>5</v>
      </c>
      <c r="E62" s="692" t="s">
        <v>748</v>
      </c>
      <c r="F62" s="692" t="s">
        <v>29</v>
      </c>
      <c r="G62" s="692" t="s">
        <v>907</v>
      </c>
      <c r="H62" s="692">
        <v>2013</v>
      </c>
      <c r="I62" s="644" t="s">
        <v>580</v>
      </c>
      <c r="J62" s="644" t="s">
        <v>596</v>
      </c>
      <c r="K62" s="633"/>
      <c r="L62" s="696">
        <v>0</v>
      </c>
      <c r="M62" s="697">
        <v>0</v>
      </c>
      <c r="N62" s="697">
        <v>10.633142796</v>
      </c>
      <c r="O62" s="697">
        <v>10.633142796</v>
      </c>
      <c r="P62" s="697">
        <v>10.049388254</v>
      </c>
      <c r="Q62" s="697">
        <v>8.0571821779999997</v>
      </c>
      <c r="R62" s="697">
        <v>8.0571821779999997</v>
      </c>
      <c r="S62" s="697">
        <v>8.0571821779999997</v>
      </c>
      <c r="T62" s="697">
        <v>8.0571821779999997</v>
      </c>
      <c r="U62" s="697">
        <v>8.0419406739999992</v>
      </c>
      <c r="V62" s="697">
        <v>6.9119692690000001</v>
      </c>
      <c r="W62" s="697">
        <v>6.9119692690000001</v>
      </c>
      <c r="X62" s="697">
        <v>5.0155243230000002</v>
      </c>
      <c r="Y62" s="697">
        <v>3.2396654960000002</v>
      </c>
      <c r="Z62" s="697">
        <v>3.2396654960000002</v>
      </c>
      <c r="AA62" s="697">
        <v>3.1758463799999999</v>
      </c>
      <c r="AB62" s="697">
        <v>3.1758463799999999</v>
      </c>
      <c r="AC62" s="697">
        <v>3.1431054359999999</v>
      </c>
      <c r="AD62" s="697">
        <v>2.7130281040000002</v>
      </c>
      <c r="AE62" s="697">
        <v>1.5924862280000001</v>
      </c>
      <c r="AF62" s="697">
        <v>1.5924862280000001</v>
      </c>
      <c r="AG62" s="697">
        <v>1.5924862280000001</v>
      </c>
      <c r="AH62" s="697">
        <v>0</v>
      </c>
      <c r="AI62" s="697">
        <v>0</v>
      </c>
      <c r="AJ62" s="697">
        <v>0</v>
      </c>
      <c r="AK62" s="697">
        <v>0</v>
      </c>
      <c r="AL62" s="697">
        <v>0</v>
      </c>
      <c r="AM62" s="697">
        <v>0</v>
      </c>
      <c r="AN62" s="697">
        <v>0</v>
      </c>
      <c r="AO62" s="698">
        <v>0</v>
      </c>
      <c r="AP62" s="633"/>
      <c r="AQ62" s="696">
        <v>0</v>
      </c>
      <c r="AR62" s="697">
        <v>0</v>
      </c>
      <c r="AS62" s="697">
        <v>154331.02454585399</v>
      </c>
      <c r="AT62" s="697">
        <v>154331.02454585399</v>
      </c>
      <c r="AU62" s="697">
        <v>145032.20871888401</v>
      </c>
      <c r="AV62" s="697">
        <v>113297.710625829</v>
      </c>
      <c r="AW62" s="697">
        <v>113297.710625829</v>
      </c>
      <c r="AX62" s="697">
        <v>113297.710625829</v>
      </c>
      <c r="AY62" s="697">
        <v>113297.710625829</v>
      </c>
      <c r="AZ62" s="697">
        <v>113164.195051242</v>
      </c>
      <c r="BA62" s="697">
        <v>95164.513294931006</v>
      </c>
      <c r="BB62" s="697">
        <v>95164.513294931006</v>
      </c>
      <c r="BC62" s="697">
        <v>82808.478271689004</v>
      </c>
      <c r="BD62" s="697">
        <v>53237.848408862003</v>
      </c>
      <c r="BE62" s="697">
        <v>53237.848408862003</v>
      </c>
      <c r="BF62" s="697">
        <v>50428.306916522</v>
      </c>
      <c r="BG62" s="697">
        <v>50428.306916522</v>
      </c>
      <c r="BH62" s="697">
        <v>50067.5480484</v>
      </c>
      <c r="BI62" s="697">
        <v>43216.706447272001</v>
      </c>
      <c r="BJ62" s="697">
        <v>25367.230697727999</v>
      </c>
      <c r="BK62" s="697">
        <v>25367.230697727999</v>
      </c>
      <c r="BL62" s="697">
        <v>25367.230697727999</v>
      </c>
      <c r="BM62" s="697">
        <v>0</v>
      </c>
      <c r="BN62" s="697">
        <v>0</v>
      </c>
      <c r="BO62" s="697">
        <v>0</v>
      </c>
      <c r="BP62" s="697">
        <v>0</v>
      </c>
      <c r="BQ62" s="697">
        <v>0</v>
      </c>
      <c r="BR62" s="697">
        <v>0</v>
      </c>
      <c r="BS62" s="697">
        <v>0</v>
      </c>
      <c r="BT62" s="698">
        <v>0</v>
      </c>
    </row>
    <row r="63" spans="2:73">
      <c r="B63" s="692" t="s">
        <v>208</v>
      </c>
      <c r="C63" s="692" t="s">
        <v>906</v>
      </c>
      <c r="D63" s="692" t="s">
        <v>3</v>
      </c>
      <c r="E63" s="692" t="s">
        <v>748</v>
      </c>
      <c r="F63" s="692" t="s">
        <v>29</v>
      </c>
      <c r="G63" s="692" t="s">
        <v>907</v>
      </c>
      <c r="H63" s="692">
        <v>2013</v>
      </c>
      <c r="I63" s="644" t="s">
        <v>580</v>
      </c>
      <c r="J63" s="644" t="s">
        <v>596</v>
      </c>
      <c r="K63" s="633"/>
      <c r="L63" s="696" t="s">
        <v>918</v>
      </c>
      <c r="M63" s="697" t="s">
        <v>918</v>
      </c>
      <c r="N63" s="697">
        <v>287.23035358199996</v>
      </c>
      <c r="O63" s="697">
        <v>287.23035358199996</v>
      </c>
      <c r="P63" s="697">
        <v>287.23035358199996</v>
      </c>
      <c r="Q63" s="697">
        <v>287.23035358199996</v>
      </c>
      <c r="R63" s="697">
        <v>287.23035358199996</v>
      </c>
      <c r="S63" s="697">
        <v>287.23035358199996</v>
      </c>
      <c r="T63" s="697">
        <v>287.23035358199996</v>
      </c>
      <c r="U63" s="697">
        <v>287.23035358199996</v>
      </c>
      <c r="V63" s="697">
        <v>287.23035358199996</v>
      </c>
      <c r="W63" s="697">
        <v>287.23035358199996</v>
      </c>
      <c r="X63" s="697">
        <v>287.23035358199996</v>
      </c>
      <c r="Y63" s="697">
        <v>287.23035358199996</v>
      </c>
      <c r="Z63" s="697">
        <v>287.23035358199996</v>
      </c>
      <c r="AA63" s="697">
        <v>287.23035358199996</v>
      </c>
      <c r="AB63" s="697">
        <v>287.23035358199996</v>
      </c>
      <c r="AC63" s="697">
        <v>287.23035358199996</v>
      </c>
      <c r="AD63" s="697">
        <v>287.23035358199996</v>
      </c>
      <c r="AE63" s="697">
        <v>287.23035358199996</v>
      </c>
      <c r="AF63" s="697">
        <v>235.591532441</v>
      </c>
      <c r="AG63" s="697">
        <v>0</v>
      </c>
      <c r="AH63" s="697">
        <v>0</v>
      </c>
      <c r="AI63" s="697">
        <v>0</v>
      </c>
      <c r="AJ63" s="697">
        <v>0</v>
      </c>
      <c r="AK63" s="697">
        <v>0</v>
      </c>
      <c r="AL63" s="697">
        <v>0</v>
      </c>
      <c r="AM63" s="697">
        <v>0</v>
      </c>
      <c r="AN63" s="697">
        <v>0</v>
      </c>
      <c r="AO63" s="698">
        <v>0</v>
      </c>
      <c r="AP63" s="633"/>
      <c r="AQ63" s="696" t="s">
        <v>918</v>
      </c>
      <c r="AR63" s="697" t="s">
        <v>918</v>
      </c>
      <c r="AS63" s="697">
        <v>503633.12442468805</v>
      </c>
      <c r="AT63" s="697">
        <v>503633.12442468805</v>
      </c>
      <c r="AU63" s="697">
        <v>503633.12442468805</v>
      </c>
      <c r="AV63" s="697">
        <v>503633.12442468805</v>
      </c>
      <c r="AW63" s="697">
        <v>503633.12442468805</v>
      </c>
      <c r="AX63" s="697">
        <v>503633.12442468805</v>
      </c>
      <c r="AY63" s="697">
        <v>503633.12442468805</v>
      </c>
      <c r="AZ63" s="697">
        <v>503633.12442468805</v>
      </c>
      <c r="BA63" s="697">
        <v>503633.12442468805</v>
      </c>
      <c r="BB63" s="697">
        <v>503633.12442468805</v>
      </c>
      <c r="BC63" s="697">
        <v>503633.12442468805</v>
      </c>
      <c r="BD63" s="697">
        <v>503633.12442468805</v>
      </c>
      <c r="BE63" s="697">
        <v>503633.12442468805</v>
      </c>
      <c r="BF63" s="697">
        <v>503633.12442468805</v>
      </c>
      <c r="BG63" s="697">
        <v>503633.12442468805</v>
      </c>
      <c r="BH63" s="697">
        <v>503633.12442468805</v>
      </c>
      <c r="BI63" s="697">
        <v>503633.12442468805</v>
      </c>
      <c r="BJ63" s="697">
        <v>503633.12442468805</v>
      </c>
      <c r="BK63" s="697">
        <v>457454.88035976002</v>
      </c>
      <c r="BL63" s="697">
        <v>0</v>
      </c>
      <c r="BM63" s="697">
        <v>0</v>
      </c>
      <c r="BN63" s="697">
        <v>0</v>
      </c>
      <c r="BO63" s="697">
        <v>0</v>
      </c>
      <c r="BP63" s="697">
        <v>0</v>
      </c>
      <c r="BQ63" s="697">
        <v>0</v>
      </c>
      <c r="BR63" s="697">
        <v>0</v>
      </c>
      <c r="BS63" s="697">
        <v>0</v>
      </c>
      <c r="BT63" s="698">
        <v>0</v>
      </c>
    </row>
    <row r="64" spans="2:73">
      <c r="B64" s="692" t="s">
        <v>208</v>
      </c>
      <c r="C64" s="692" t="s">
        <v>914</v>
      </c>
      <c r="D64" s="692" t="s">
        <v>912</v>
      </c>
      <c r="E64" s="692" t="s">
        <v>748</v>
      </c>
      <c r="F64" s="692" t="s">
        <v>914</v>
      </c>
      <c r="G64" s="692" t="s">
        <v>908</v>
      </c>
      <c r="H64" s="692">
        <v>2013</v>
      </c>
      <c r="I64" s="644" t="s">
        <v>580</v>
      </c>
      <c r="J64" s="644" t="s">
        <v>596</v>
      </c>
      <c r="K64" s="633"/>
      <c r="L64" s="696" t="s">
        <v>918</v>
      </c>
      <c r="M64" s="697" t="s">
        <v>918</v>
      </c>
      <c r="N64" s="697">
        <v>3576.4850000000001</v>
      </c>
      <c r="O64" s="697" t="s">
        <v>918</v>
      </c>
      <c r="P64" s="697" t="s">
        <v>918</v>
      </c>
      <c r="Q64" s="697" t="s">
        <v>918</v>
      </c>
      <c r="R64" s="697" t="s">
        <v>918</v>
      </c>
      <c r="S64" s="697" t="s">
        <v>918</v>
      </c>
      <c r="T64" s="697" t="s">
        <v>918</v>
      </c>
      <c r="U64" s="697" t="s">
        <v>918</v>
      </c>
      <c r="V64" s="697" t="s">
        <v>918</v>
      </c>
      <c r="W64" s="697" t="s">
        <v>918</v>
      </c>
      <c r="X64" s="697" t="s">
        <v>918</v>
      </c>
      <c r="Y64" s="697" t="s">
        <v>918</v>
      </c>
      <c r="Z64" s="697" t="s">
        <v>918</v>
      </c>
      <c r="AA64" s="697" t="s">
        <v>918</v>
      </c>
      <c r="AB64" s="697" t="s">
        <v>918</v>
      </c>
      <c r="AC64" s="697" t="s">
        <v>918</v>
      </c>
      <c r="AD64" s="697" t="s">
        <v>918</v>
      </c>
      <c r="AE64" s="697" t="s">
        <v>918</v>
      </c>
      <c r="AF64" s="697" t="s">
        <v>918</v>
      </c>
      <c r="AG64" s="697" t="s">
        <v>918</v>
      </c>
      <c r="AH64" s="697" t="s">
        <v>918</v>
      </c>
      <c r="AI64" s="697" t="s">
        <v>918</v>
      </c>
      <c r="AJ64" s="697" t="s">
        <v>918</v>
      </c>
      <c r="AK64" s="697" t="s">
        <v>918</v>
      </c>
      <c r="AL64" s="697" t="s">
        <v>918</v>
      </c>
      <c r="AM64" s="697" t="s">
        <v>918</v>
      </c>
      <c r="AN64" s="697" t="s">
        <v>918</v>
      </c>
      <c r="AO64" s="698" t="s">
        <v>918</v>
      </c>
      <c r="AP64" s="633"/>
      <c r="AQ64" s="696" t="s">
        <v>918</v>
      </c>
      <c r="AR64" s="697" t="s">
        <v>918</v>
      </c>
      <c r="AS64" s="697">
        <v>81438.759999999995</v>
      </c>
      <c r="AT64" s="697" t="s">
        <v>918</v>
      </c>
      <c r="AU64" s="697" t="s">
        <v>918</v>
      </c>
      <c r="AV64" s="697" t="s">
        <v>918</v>
      </c>
      <c r="AW64" s="697" t="s">
        <v>918</v>
      </c>
      <c r="AX64" s="697" t="s">
        <v>918</v>
      </c>
      <c r="AY64" s="697" t="s">
        <v>918</v>
      </c>
      <c r="AZ64" s="697" t="s">
        <v>918</v>
      </c>
      <c r="BA64" s="697" t="s">
        <v>918</v>
      </c>
      <c r="BB64" s="697" t="s">
        <v>918</v>
      </c>
      <c r="BC64" s="697" t="s">
        <v>918</v>
      </c>
      <c r="BD64" s="697" t="s">
        <v>918</v>
      </c>
      <c r="BE64" s="697" t="s">
        <v>918</v>
      </c>
      <c r="BF64" s="697" t="s">
        <v>918</v>
      </c>
      <c r="BG64" s="697" t="s">
        <v>918</v>
      </c>
      <c r="BH64" s="697" t="s">
        <v>918</v>
      </c>
      <c r="BI64" s="697" t="s">
        <v>918</v>
      </c>
      <c r="BJ64" s="697" t="s">
        <v>918</v>
      </c>
      <c r="BK64" s="697" t="s">
        <v>918</v>
      </c>
      <c r="BL64" s="697" t="s">
        <v>918</v>
      </c>
      <c r="BM64" s="697" t="s">
        <v>918</v>
      </c>
      <c r="BN64" s="697" t="s">
        <v>918</v>
      </c>
      <c r="BO64" s="697" t="s">
        <v>918</v>
      </c>
      <c r="BP64" s="697" t="s">
        <v>918</v>
      </c>
      <c r="BQ64" s="697" t="s">
        <v>918</v>
      </c>
      <c r="BR64" s="697" t="s">
        <v>918</v>
      </c>
      <c r="BS64" s="697" t="s">
        <v>918</v>
      </c>
      <c r="BT64" s="698" t="s">
        <v>918</v>
      </c>
    </row>
    <row r="65" spans="2:73">
      <c r="B65" s="692" t="s">
        <v>208</v>
      </c>
      <c r="C65" s="692" t="s">
        <v>490</v>
      </c>
      <c r="D65" s="692" t="s">
        <v>491</v>
      </c>
      <c r="E65" s="692" t="s">
        <v>748</v>
      </c>
      <c r="F65" s="692" t="s">
        <v>490</v>
      </c>
      <c r="G65" s="692" t="s">
        <v>907</v>
      </c>
      <c r="H65" s="692">
        <v>2013</v>
      </c>
      <c r="I65" s="644" t="s">
        <v>580</v>
      </c>
      <c r="J65" s="644" t="s">
        <v>596</v>
      </c>
      <c r="K65" s="633"/>
      <c r="L65" s="696">
        <v>0</v>
      </c>
      <c r="M65" s="697">
        <v>0</v>
      </c>
      <c r="N65" s="697">
        <v>16</v>
      </c>
      <c r="O65" s="697">
        <v>16</v>
      </c>
      <c r="P65" s="697">
        <v>16</v>
      </c>
      <c r="Q65" s="697">
        <v>16</v>
      </c>
      <c r="R65" s="697">
        <v>16</v>
      </c>
      <c r="S65" s="697">
        <v>16</v>
      </c>
      <c r="T65" s="697">
        <v>16</v>
      </c>
      <c r="U65" s="697">
        <v>16</v>
      </c>
      <c r="V65" s="697">
        <v>16</v>
      </c>
      <c r="W65" s="697">
        <v>16</v>
      </c>
      <c r="X65" s="697">
        <v>16</v>
      </c>
      <c r="Y65" s="697">
        <v>16</v>
      </c>
      <c r="Z65" s="697">
        <v>16</v>
      </c>
      <c r="AA65" s="697">
        <v>16</v>
      </c>
      <c r="AB65" s="697">
        <v>16</v>
      </c>
      <c r="AC65" s="697">
        <v>0</v>
      </c>
      <c r="AD65" s="697">
        <v>0</v>
      </c>
      <c r="AE65" s="697">
        <v>0</v>
      </c>
      <c r="AF65" s="697">
        <v>0</v>
      </c>
      <c r="AG65" s="697">
        <v>0</v>
      </c>
      <c r="AH65" s="697">
        <v>0</v>
      </c>
      <c r="AI65" s="697">
        <v>0</v>
      </c>
      <c r="AJ65" s="697">
        <v>0</v>
      </c>
      <c r="AK65" s="697">
        <v>0</v>
      </c>
      <c r="AL65" s="697">
        <v>0</v>
      </c>
      <c r="AM65" s="697">
        <v>0</v>
      </c>
      <c r="AN65" s="697">
        <v>0</v>
      </c>
      <c r="AO65" s="698">
        <v>0</v>
      </c>
      <c r="AP65" s="633"/>
      <c r="AQ65" s="696">
        <v>0</v>
      </c>
      <c r="AR65" s="697">
        <v>0</v>
      </c>
      <c r="AS65" s="697">
        <v>96000</v>
      </c>
      <c r="AT65" s="697">
        <v>96000</v>
      </c>
      <c r="AU65" s="697">
        <v>96000</v>
      </c>
      <c r="AV65" s="697">
        <v>96000</v>
      </c>
      <c r="AW65" s="697">
        <v>96000</v>
      </c>
      <c r="AX65" s="697">
        <v>96000</v>
      </c>
      <c r="AY65" s="697">
        <v>96000</v>
      </c>
      <c r="AZ65" s="697">
        <v>96000</v>
      </c>
      <c r="BA65" s="697">
        <v>96000</v>
      </c>
      <c r="BB65" s="697">
        <v>96000</v>
      </c>
      <c r="BC65" s="697">
        <v>96000</v>
      </c>
      <c r="BD65" s="697">
        <v>96000</v>
      </c>
      <c r="BE65" s="697">
        <v>96000</v>
      </c>
      <c r="BF65" s="697">
        <v>96000</v>
      </c>
      <c r="BG65" s="697">
        <v>96000</v>
      </c>
      <c r="BH65" s="697">
        <v>0</v>
      </c>
      <c r="BI65" s="697">
        <v>0</v>
      </c>
      <c r="BJ65" s="697">
        <v>0</v>
      </c>
      <c r="BK65" s="697">
        <v>0</v>
      </c>
      <c r="BL65" s="697">
        <v>0</v>
      </c>
      <c r="BM65" s="697">
        <v>0</v>
      </c>
      <c r="BN65" s="697">
        <v>0</v>
      </c>
      <c r="BO65" s="697">
        <v>0</v>
      </c>
      <c r="BP65" s="697">
        <v>0</v>
      </c>
      <c r="BQ65" s="697">
        <v>0</v>
      </c>
      <c r="BR65" s="697">
        <v>0</v>
      </c>
      <c r="BS65" s="697">
        <v>0</v>
      </c>
      <c r="BT65" s="698">
        <v>0</v>
      </c>
    </row>
    <row r="66" spans="2:73">
      <c r="B66" s="692" t="s">
        <v>208</v>
      </c>
      <c r="C66" s="692" t="s">
        <v>906</v>
      </c>
      <c r="D66" s="692" t="s">
        <v>1</v>
      </c>
      <c r="E66" s="692" t="s">
        <v>748</v>
      </c>
      <c r="F66" s="692" t="s">
        <v>29</v>
      </c>
      <c r="G66" s="692" t="s">
        <v>907</v>
      </c>
      <c r="H66" s="692">
        <v>2013</v>
      </c>
      <c r="I66" s="644" t="s">
        <v>580</v>
      </c>
      <c r="J66" s="644" t="s">
        <v>596</v>
      </c>
      <c r="K66" s="633"/>
      <c r="L66" s="696">
        <v>0</v>
      </c>
      <c r="M66" s="697">
        <v>0</v>
      </c>
      <c r="N66" s="697">
        <v>7.8501993877371987E-3</v>
      </c>
      <c r="O66" s="697">
        <v>7.8501993877371987E-3</v>
      </c>
      <c r="P66" s="697">
        <v>7.8501993877371987E-3</v>
      </c>
      <c r="Q66" s="697">
        <v>7.8501993877371987E-3</v>
      </c>
      <c r="R66" s="697">
        <v>4.361284812825896E-3</v>
      </c>
      <c r="S66" s="697">
        <v>0</v>
      </c>
      <c r="T66" s="697">
        <v>0</v>
      </c>
      <c r="U66" s="697">
        <v>0</v>
      </c>
      <c r="V66" s="697">
        <v>0</v>
      </c>
      <c r="W66" s="697">
        <v>0</v>
      </c>
      <c r="X66" s="697">
        <v>0</v>
      </c>
      <c r="Y66" s="697">
        <v>0</v>
      </c>
      <c r="Z66" s="697">
        <v>0</v>
      </c>
      <c r="AA66" s="697">
        <v>0</v>
      </c>
      <c r="AB66" s="697">
        <v>0</v>
      </c>
      <c r="AC66" s="697">
        <v>0</v>
      </c>
      <c r="AD66" s="697">
        <v>0</v>
      </c>
      <c r="AE66" s="697">
        <v>0</v>
      </c>
      <c r="AF66" s="697">
        <v>0</v>
      </c>
      <c r="AG66" s="697">
        <v>0</v>
      </c>
      <c r="AH66" s="697">
        <v>0</v>
      </c>
      <c r="AI66" s="697">
        <v>0</v>
      </c>
      <c r="AJ66" s="697">
        <v>0</v>
      </c>
      <c r="AK66" s="697">
        <v>0</v>
      </c>
      <c r="AL66" s="697">
        <v>0</v>
      </c>
      <c r="AM66" s="697">
        <v>0</v>
      </c>
      <c r="AN66" s="697">
        <v>0</v>
      </c>
      <c r="AO66" s="698">
        <v>0</v>
      </c>
      <c r="AP66" s="633"/>
      <c r="AQ66" s="696">
        <v>0</v>
      </c>
      <c r="AR66" s="697">
        <v>0</v>
      </c>
      <c r="AS66" s="697">
        <v>54.936627596726595</v>
      </c>
      <c r="AT66" s="697">
        <v>54.936627596726595</v>
      </c>
      <c r="AU66" s="697">
        <v>54.936627596726595</v>
      </c>
      <c r="AV66" s="697">
        <v>54.936627596726595</v>
      </c>
      <c r="AW66" s="697">
        <v>29.674902412208287</v>
      </c>
      <c r="AX66" s="697">
        <v>0</v>
      </c>
      <c r="AY66" s="697">
        <v>0</v>
      </c>
      <c r="AZ66" s="697">
        <v>0</v>
      </c>
      <c r="BA66" s="697">
        <v>0</v>
      </c>
      <c r="BB66" s="697">
        <v>0</v>
      </c>
      <c r="BC66" s="697">
        <v>0</v>
      </c>
      <c r="BD66" s="697">
        <v>0</v>
      </c>
      <c r="BE66" s="697">
        <v>0</v>
      </c>
      <c r="BF66" s="697">
        <v>0</v>
      </c>
      <c r="BG66" s="697">
        <v>0</v>
      </c>
      <c r="BH66" s="697">
        <v>0</v>
      </c>
      <c r="BI66" s="697">
        <v>0</v>
      </c>
      <c r="BJ66" s="697">
        <v>0</v>
      </c>
      <c r="BK66" s="697">
        <v>0</v>
      </c>
      <c r="BL66" s="697">
        <v>0</v>
      </c>
      <c r="BM66" s="697">
        <v>0</v>
      </c>
      <c r="BN66" s="697">
        <v>0</v>
      </c>
      <c r="BO66" s="697">
        <v>0</v>
      </c>
      <c r="BP66" s="697">
        <v>0</v>
      </c>
      <c r="BQ66" s="697">
        <v>0</v>
      </c>
      <c r="BR66" s="697">
        <v>0</v>
      </c>
      <c r="BS66" s="697">
        <v>0</v>
      </c>
      <c r="BT66" s="698">
        <v>0</v>
      </c>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t="s">
        <v>208</v>
      </c>
      <c r="C68" s="692" t="s">
        <v>909</v>
      </c>
      <c r="D68" s="692" t="s">
        <v>21</v>
      </c>
      <c r="E68" s="692" t="s">
        <v>748</v>
      </c>
      <c r="F68" s="692" t="s">
        <v>919</v>
      </c>
      <c r="G68" s="692" t="s">
        <v>907</v>
      </c>
      <c r="H68" s="692">
        <v>2014</v>
      </c>
      <c r="I68" s="644" t="s">
        <v>581</v>
      </c>
      <c r="J68" s="644" t="s">
        <v>596</v>
      </c>
      <c r="K68" s="633"/>
      <c r="L68" s="696">
        <v>0</v>
      </c>
      <c r="M68" s="697">
        <v>0</v>
      </c>
      <c r="N68" s="697">
        <v>0</v>
      </c>
      <c r="O68" s="697">
        <v>107.8756817</v>
      </c>
      <c r="P68" s="697">
        <v>105.68604430000001</v>
      </c>
      <c r="Q68" s="697">
        <v>102.0709531</v>
      </c>
      <c r="R68" s="697">
        <v>66.075363870000004</v>
      </c>
      <c r="S68" s="697">
        <v>66.075363870000004</v>
      </c>
      <c r="T68" s="697">
        <v>66.075363870000004</v>
      </c>
      <c r="U68" s="697">
        <v>66.075363870000004</v>
      </c>
      <c r="V68" s="697">
        <v>66.075363870000004</v>
      </c>
      <c r="W68" s="697">
        <v>66.075363870000004</v>
      </c>
      <c r="X68" s="697">
        <v>66.075363870000004</v>
      </c>
      <c r="Y68" s="697">
        <v>65.635319539999998</v>
      </c>
      <c r="Z68" s="697">
        <v>24.451981409999998</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384907.43930000003</v>
      </c>
      <c r="AU68" s="697">
        <v>375482.79989999998</v>
      </c>
      <c r="AV68" s="697">
        <v>360658.79340000002</v>
      </c>
      <c r="AW68" s="697">
        <v>245984.28090000001</v>
      </c>
      <c r="AX68" s="697">
        <v>245984.28090000001</v>
      </c>
      <c r="AY68" s="697">
        <v>245984.28090000001</v>
      </c>
      <c r="AZ68" s="697">
        <v>245984.28090000001</v>
      </c>
      <c r="BA68" s="697">
        <v>245984.28090000001</v>
      </c>
      <c r="BB68" s="697">
        <v>245984.28090000001</v>
      </c>
      <c r="BC68" s="697">
        <v>245984.28090000001</v>
      </c>
      <c r="BD68" s="697">
        <v>241926.61790000001</v>
      </c>
      <c r="BE68" s="697">
        <v>80354.396989999994</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692" t="s">
        <v>208</v>
      </c>
      <c r="C69" s="692" t="s">
        <v>909</v>
      </c>
      <c r="D69" s="692" t="s">
        <v>20</v>
      </c>
      <c r="E69" s="692" t="s">
        <v>748</v>
      </c>
      <c r="F69" s="692" t="s">
        <v>919</v>
      </c>
      <c r="G69" s="692" t="s">
        <v>907</v>
      </c>
      <c r="H69" s="692">
        <v>2014</v>
      </c>
      <c r="I69" s="644" t="s">
        <v>581</v>
      </c>
      <c r="J69" s="644" t="s">
        <v>596</v>
      </c>
      <c r="K69" s="633"/>
      <c r="L69" s="696">
        <v>0</v>
      </c>
      <c r="M69" s="697">
        <v>0</v>
      </c>
      <c r="N69" s="697">
        <v>0</v>
      </c>
      <c r="O69" s="697">
        <v>53.46772206</v>
      </c>
      <c r="P69" s="697">
        <v>53.46772206</v>
      </c>
      <c r="Q69" s="697">
        <v>53.46772206</v>
      </c>
      <c r="R69" s="697">
        <v>53.46772206</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0</v>
      </c>
      <c r="AT69" s="697">
        <v>261094.28020000001</v>
      </c>
      <c r="AU69" s="697">
        <v>261094.28020000001</v>
      </c>
      <c r="AV69" s="697">
        <v>261094.28020000001</v>
      </c>
      <c r="AW69" s="697">
        <v>261094.28020000001</v>
      </c>
      <c r="AX69" s="697">
        <v>0</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c r="B70" s="692" t="s">
        <v>208</v>
      </c>
      <c r="C70" s="692" t="s">
        <v>909</v>
      </c>
      <c r="D70" s="692" t="s">
        <v>24</v>
      </c>
      <c r="E70" s="692" t="s">
        <v>748</v>
      </c>
      <c r="F70" s="692" t="s">
        <v>919</v>
      </c>
      <c r="G70" s="692" t="s">
        <v>907</v>
      </c>
      <c r="H70" s="692">
        <v>2014</v>
      </c>
      <c r="I70" s="644" t="s">
        <v>581</v>
      </c>
      <c r="J70" s="644" t="s">
        <v>596</v>
      </c>
      <c r="K70" s="633"/>
      <c r="L70" s="696">
        <v>0</v>
      </c>
      <c r="M70" s="697">
        <v>0</v>
      </c>
      <c r="N70" s="697">
        <v>0</v>
      </c>
      <c r="O70" s="697">
        <v>2.0209612959999999</v>
      </c>
      <c r="P70" s="697">
        <v>2.0209612959999999</v>
      </c>
      <c r="Q70" s="697">
        <v>2.0209612959999999</v>
      </c>
      <c r="R70" s="697">
        <v>2.0209612959999999</v>
      </c>
      <c r="S70" s="697">
        <v>2.0209612959999999</v>
      </c>
      <c r="T70" s="697">
        <v>2.0209612959999999</v>
      </c>
      <c r="U70" s="697">
        <v>2.0209612959999999</v>
      </c>
      <c r="V70" s="697">
        <v>2.0209612959999999</v>
      </c>
      <c r="W70" s="697">
        <v>2.0209612959999999</v>
      </c>
      <c r="X70" s="697">
        <v>2.0209612959999999</v>
      </c>
      <c r="Y70" s="697">
        <v>2.0209612959999999</v>
      </c>
      <c r="Z70" s="697">
        <v>2.0209612959999999</v>
      </c>
      <c r="AA70" s="697">
        <v>2.0209612959999999</v>
      </c>
      <c r="AB70" s="697">
        <v>2.0209612959999999</v>
      </c>
      <c r="AC70" s="697">
        <v>2.0209612959999999</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20615.868890000002</v>
      </c>
      <c r="AU70" s="697">
        <v>20615.868890000002</v>
      </c>
      <c r="AV70" s="697">
        <v>20615.868890000002</v>
      </c>
      <c r="AW70" s="697">
        <v>20615.868890000002</v>
      </c>
      <c r="AX70" s="697">
        <v>20615.868890000002</v>
      </c>
      <c r="AY70" s="697">
        <v>20615.868890000002</v>
      </c>
      <c r="AZ70" s="697">
        <v>20615.868890000002</v>
      </c>
      <c r="BA70" s="697">
        <v>20615.868890000002</v>
      </c>
      <c r="BB70" s="697">
        <v>20615.868890000002</v>
      </c>
      <c r="BC70" s="697">
        <v>20615.868890000002</v>
      </c>
      <c r="BD70" s="697">
        <v>20615.868890000002</v>
      </c>
      <c r="BE70" s="697">
        <v>20615.868890000002</v>
      </c>
      <c r="BF70" s="697">
        <v>20615.868890000002</v>
      </c>
      <c r="BG70" s="697">
        <v>20615.868890000002</v>
      </c>
      <c r="BH70" s="697">
        <v>20615.868890000002</v>
      </c>
      <c r="BI70" s="697">
        <v>0</v>
      </c>
      <c r="BJ70" s="697">
        <v>0</v>
      </c>
      <c r="BK70" s="697">
        <v>0</v>
      </c>
      <c r="BL70" s="697">
        <v>0</v>
      </c>
      <c r="BM70" s="697">
        <v>0</v>
      </c>
      <c r="BN70" s="697">
        <v>0</v>
      </c>
      <c r="BO70" s="697">
        <v>0</v>
      </c>
      <c r="BP70" s="697">
        <v>0</v>
      </c>
      <c r="BQ70" s="697">
        <v>0</v>
      </c>
      <c r="BR70" s="697">
        <v>0</v>
      </c>
      <c r="BS70" s="697">
        <v>0</v>
      </c>
      <c r="BT70" s="698">
        <v>0</v>
      </c>
    </row>
    <row r="71" spans="2:73">
      <c r="B71" s="692" t="s">
        <v>208</v>
      </c>
      <c r="C71" s="692" t="s">
        <v>909</v>
      </c>
      <c r="D71" s="692" t="s">
        <v>913</v>
      </c>
      <c r="E71" s="692" t="s">
        <v>748</v>
      </c>
      <c r="F71" s="692" t="s">
        <v>919</v>
      </c>
      <c r="G71" s="692" t="s">
        <v>907</v>
      </c>
      <c r="H71" s="692">
        <v>2014</v>
      </c>
      <c r="I71" s="644" t="s">
        <v>581</v>
      </c>
      <c r="J71" s="644" t="s">
        <v>596</v>
      </c>
      <c r="K71" s="633"/>
      <c r="L71" s="696">
        <v>0</v>
      </c>
      <c r="M71" s="697">
        <v>0</v>
      </c>
      <c r="N71" s="697">
        <v>0</v>
      </c>
      <c r="O71" s="697">
        <v>1106.594668</v>
      </c>
      <c r="P71" s="697">
        <v>1100.9442529999999</v>
      </c>
      <c r="Q71" s="697">
        <v>1100.9442529999999</v>
      </c>
      <c r="R71" s="697">
        <v>1082.4674520000001</v>
      </c>
      <c r="S71" s="697">
        <v>1078.7029319999999</v>
      </c>
      <c r="T71" s="697">
        <v>1078.7029319999999</v>
      </c>
      <c r="U71" s="697">
        <v>1059.0431530000001</v>
      </c>
      <c r="V71" s="697">
        <v>1059.0431530000001</v>
      </c>
      <c r="W71" s="697">
        <v>1020.285997</v>
      </c>
      <c r="X71" s="697">
        <v>936.99762680000003</v>
      </c>
      <c r="Y71" s="697">
        <v>844.21849369999995</v>
      </c>
      <c r="Z71" s="697">
        <v>832.303584</v>
      </c>
      <c r="AA71" s="697">
        <v>731.07712509999999</v>
      </c>
      <c r="AB71" s="697">
        <v>703.61598839999999</v>
      </c>
      <c r="AC71" s="697">
        <v>703.61598839999999</v>
      </c>
      <c r="AD71" s="697">
        <v>547.06825590000005</v>
      </c>
      <c r="AE71" s="697">
        <v>34.037819900000002</v>
      </c>
      <c r="AF71" s="697">
        <v>34.037819900000002</v>
      </c>
      <c r="AG71" s="697">
        <v>34.037819900000002</v>
      </c>
      <c r="AH71" s="697">
        <v>34.037819900000002</v>
      </c>
      <c r="AI71" s="697">
        <v>0</v>
      </c>
      <c r="AJ71" s="697">
        <v>0</v>
      </c>
      <c r="AK71" s="697">
        <v>0</v>
      </c>
      <c r="AL71" s="697">
        <v>0</v>
      </c>
      <c r="AM71" s="697">
        <v>0</v>
      </c>
      <c r="AN71" s="697">
        <v>0</v>
      </c>
      <c r="AO71" s="698">
        <v>0</v>
      </c>
      <c r="AP71" s="633"/>
      <c r="AQ71" s="699">
        <v>0</v>
      </c>
      <c r="AR71" s="700">
        <v>0</v>
      </c>
      <c r="AS71" s="700">
        <v>0</v>
      </c>
      <c r="AT71" s="700">
        <v>7229048.0290000001</v>
      </c>
      <c r="AU71" s="700">
        <v>7209229.5489999996</v>
      </c>
      <c r="AV71" s="700">
        <v>7209229.5489999996</v>
      </c>
      <c r="AW71" s="700">
        <v>7144777.0829999996</v>
      </c>
      <c r="AX71" s="700">
        <v>7125966.0039999997</v>
      </c>
      <c r="AY71" s="700">
        <v>7125966.0039999997</v>
      </c>
      <c r="AZ71" s="700">
        <v>7031098.4550000001</v>
      </c>
      <c r="BA71" s="700">
        <v>7031098.4550000001</v>
      </c>
      <c r="BB71" s="700">
        <v>6374779.8119999999</v>
      </c>
      <c r="BC71" s="700">
        <v>5814475.392</v>
      </c>
      <c r="BD71" s="700">
        <v>4976207.3710000003</v>
      </c>
      <c r="BE71" s="700">
        <v>4420227.1540000001</v>
      </c>
      <c r="BF71" s="700">
        <v>3747508.9389999998</v>
      </c>
      <c r="BG71" s="700">
        <v>3651348.8420000002</v>
      </c>
      <c r="BH71" s="700">
        <v>3651348.8420000002</v>
      </c>
      <c r="BI71" s="700">
        <v>2861062.7209999999</v>
      </c>
      <c r="BJ71" s="700">
        <v>105261.2567</v>
      </c>
      <c r="BK71" s="700">
        <v>105261.2567</v>
      </c>
      <c r="BL71" s="700">
        <v>105261.2567</v>
      </c>
      <c r="BM71" s="700">
        <v>105261.2567</v>
      </c>
      <c r="BN71" s="700">
        <v>0</v>
      </c>
      <c r="BO71" s="700">
        <v>0</v>
      </c>
      <c r="BP71" s="700">
        <v>0</v>
      </c>
      <c r="BQ71" s="700">
        <v>0</v>
      </c>
      <c r="BR71" s="700">
        <v>0</v>
      </c>
      <c r="BS71" s="700">
        <v>0</v>
      </c>
      <c r="BT71" s="701">
        <v>0</v>
      </c>
    </row>
    <row r="72" spans="2:73">
      <c r="B72" s="692" t="s">
        <v>208</v>
      </c>
      <c r="C72" s="692" t="s">
        <v>906</v>
      </c>
      <c r="D72" s="692" t="s">
        <v>2</v>
      </c>
      <c r="E72" s="692" t="s">
        <v>748</v>
      </c>
      <c r="F72" s="692" t="s">
        <v>29</v>
      </c>
      <c r="G72" s="692" t="s">
        <v>907</v>
      </c>
      <c r="H72" s="692">
        <v>2014</v>
      </c>
      <c r="I72" s="644" t="s">
        <v>581</v>
      </c>
      <c r="J72" s="644" t="s">
        <v>596</v>
      </c>
      <c r="K72" s="633"/>
      <c r="L72" s="696">
        <v>0</v>
      </c>
      <c r="M72" s="697">
        <v>0</v>
      </c>
      <c r="N72" s="697">
        <v>0</v>
      </c>
      <c r="O72" s="697">
        <v>13.88200464</v>
      </c>
      <c r="P72" s="697">
        <v>13.88200464</v>
      </c>
      <c r="Q72" s="697">
        <v>13.88200464</v>
      </c>
      <c r="R72" s="697">
        <v>13.88200464</v>
      </c>
      <c r="S72" s="697">
        <v>0</v>
      </c>
      <c r="T72" s="697">
        <v>0</v>
      </c>
      <c r="U72" s="697">
        <v>0</v>
      </c>
      <c r="V72" s="697">
        <v>0</v>
      </c>
      <c r="W72" s="697">
        <v>0</v>
      </c>
      <c r="X72" s="697">
        <v>0</v>
      </c>
      <c r="Y72" s="697">
        <v>0</v>
      </c>
      <c r="Z72" s="697">
        <v>0</v>
      </c>
      <c r="AA72" s="697">
        <v>0</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3">
        <v>0</v>
      </c>
      <c r="AR72" s="694">
        <v>0</v>
      </c>
      <c r="AS72" s="694">
        <v>0</v>
      </c>
      <c r="AT72" s="694">
        <v>24752.471819999999</v>
      </c>
      <c r="AU72" s="694">
        <v>24752.471819999999</v>
      </c>
      <c r="AV72" s="694">
        <v>24752.471819999999</v>
      </c>
      <c r="AW72" s="694">
        <v>24752.471819999999</v>
      </c>
      <c r="AX72" s="694">
        <v>0</v>
      </c>
      <c r="AY72" s="694">
        <v>0</v>
      </c>
      <c r="AZ72" s="694">
        <v>0</v>
      </c>
      <c r="BA72" s="694">
        <v>0</v>
      </c>
      <c r="BB72" s="694">
        <v>0</v>
      </c>
      <c r="BC72" s="694">
        <v>0</v>
      </c>
      <c r="BD72" s="694">
        <v>0</v>
      </c>
      <c r="BE72" s="694">
        <v>0</v>
      </c>
      <c r="BF72" s="694">
        <v>0</v>
      </c>
      <c r="BG72" s="694">
        <v>0</v>
      </c>
      <c r="BH72" s="694">
        <v>0</v>
      </c>
      <c r="BI72" s="694">
        <v>0</v>
      </c>
      <c r="BJ72" s="694">
        <v>0</v>
      </c>
      <c r="BK72" s="694">
        <v>0</v>
      </c>
      <c r="BL72" s="694">
        <v>0</v>
      </c>
      <c r="BM72" s="694">
        <v>0</v>
      </c>
      <c r="BN72" s="694">
        <v>0</v>
      </c>
      <c r="BO72" s="694">
        <v>0</v>
      </c>
      <c r="BP72" s="694">
        <v>0</v>
      </c>
      <c r="BQ72" s="694">
        <v>0</v>
      </c>
      <c r="BR72" s="694">
        <v>0</v>
      </c>
      <c r="BS72" s="694">
        <v>0</v>
      </c>
      <c r="BT72" s="695">
        <v>0</v>
      </c>
    </row>
    <row r="73" spans="2:73">
      <c r="B73" s="692" t="s">
        <v>208</v>
      </c>
      <c r="C73" s="692" t="s">
        <v>906</v>
      </c>
      <c r="D73" s="692" t="s">
        <v>1</v>
      </c>
      <c r="E73" s="692" t="s">
        <v>748</v>
      </c>
      <c r="F73" s="692" t="s">
        <v>29</v>
      </c>
      <c r="G73" s="692" t="s">
        <v>907</v>
      </c>
      <c r="H73" s="692">
        <v>2014</v>
      </c>
      <c r="I73" s="644" t="s">
        <v>581</v>
      </c>
      <c r="J73" s="644" t="s">
        <v>596</v>
      </c>
      <c r="K73" s="633"/>
      <c r="L73" s="696">
        <v>0</v>
      </c>
      <c r="M73" s="697">
        <v>0</v>
      </c>
      <c r="N73" s="697">
        <v>0</v>
      </c>
      <c r="O73" s="697">
        <v>0.35026289199999999</v>
      </c>
      <c r="P73" s="697">
        <v>0.35026289199999999</v>
      </c>
      <c r="Q73" s="697">
        <v>0.35026289199999999</v>
      </c>
      <c r="R73" s="697">
        <v>0</v>
      </c>
      <c r="S73" s="697">
        <v>0</v>
      </c>
      <c r="T73" s="697">
        <v>0</v>
      </c>
      <c r="U73" s="697">
        <v>0</v>
      </c>
      <c r="V73" s="697">
        <v>0</v>
      </c>
      <c r="W73" s="697">
        <v>0</v>
      </c>
      <c r="X73" s="697">
        <v>0</v>
      </c>
      <c r="Y73" s="697">
        <v>0</v>
      </c>
      <c r="Z73" s="697">
        <v>0</v>
      </c>
      <c r="AA73" s="697">
        <v>0</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313.22413979999999</v>
      </c>
      <c r="AU73" s="697">
        <v>313.22413979999999</v>
      </c>
      <c r="AV73" s="697">
        <v>313.22413979999999</v>
      </c>
      <c r="AW73" s="697">
        <v>0</v>
      </c>
      <c r="AX73" s="697">
        <v>0</v>
      </c>
      <c r="AY73" s="697">
        <v>0</v>
      </c>
      <c r="AZ73" s="697">
        <v>0</v>
      </c>
      <c r="BA73" s="697">
        <v>0</v>
      </c>
      <c r="BB73" s="697">
        <v>0</v>
      </c>
      <c r="BC73" s="697">
        <v>0</v>
      </c>
      <c r="BD73" s="697">
        <v>0</v>
      </c>
      <c r="BE73" s="697">
        <v>0</v>
      </c>
      <c r="BF73" s="697">
        <v>0</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c r="B74" s="692" t="s">
        <v>208</v>
      </c>
      <c r="C74" s="692" t="s">
        <v>906</v>
      </c>
      <c r="D74" s="692" t="s">
        <v>1</v>
      </c>
      <c r="E74" s="692" t="s">
        <v>748</v>
      </c>
      <c r="F74" s="692" t="s">
        <v>29</v>
      </c>
      <c r="G74" s="692" t="s">
        <v>907</v>
      </c>
      <c r="H74" s="692">
        <v>2014</v>
      </c>
      <c r="I74" s="644" t="s">
        <v>581</v>
      </c>
      <c r="J74" s="644" t="s">
        <v>596</v>
      </c>
      <c r="K74" s="633"/>
      <c r="L74" s="696">
        <v>0</v>
      </c>
      <c r="M74" s="697">
        <v>0</v>
      </c>
      <c r="N74" s="697">
        <v>0</v>
      </c>
      <c r="O74" s="697">
        <v>0.70795933700000002</v>
      </c>
      <c r="P74" s="697">
        <v>0.70795933700000002</v>
      </c>
      <c r="Q74" s="697">
        <v>0.70795933700000002</v>
      </c>
      <c r="R74" s="697">
        <v>0.70795933700000002</v>
      </c>
      <c r="S74" s="697">
        <v>0</v>
      </c>
      <c r="T74" s="697">
        <v>0</v>
      </c>
      <c r="U74" s="697">
        <v>0</v>
      </c>
      <c r="V74" s="697">
        <v>0</v>
      </c>
      <c r="W74" s="697">
        <v>0</v>
      </c>
      <c r="X74" s="697">
        <v>0</v>
      </c>
      <c r="Y74" s="697">
        <v>0</v>
      </c>
      <c r="Z74" s="697">
        <v>0</v>
      </c>
      <c r="AA74" s="697">
        <v>0</v>
      </c>
      <c r="AB74" s="697">
        <v>0</v>
      </c>
      <c r="AC74" s="697">
        <v>0</v>
      </c>
      <c r="AD74" s="697">
        <v>0</v>
      </c>
      <c r="AE74" s="697">
        <v>0</v>
      </c>
      <c r="AF74" s="697">
        <v>0</v>
      </c>
      <c r="AG74" s="697">
        <v>0</v>
      </c>
      <c r="AH74" s="697">
        <v>0</v>
      </c>
      <c r="AI74" s="697">
        <v>0</v>
      </c>
      <c r="AJ74" s="697">
        <v>0</v>
      </c>
      <c r="AK74" s="697">
        <v>0</v>
      </c>
      <c r="AL74" s="697">
        <v>0</v>
      </c>
      <c r="AM74" s="697">
        <v>0</v>
      </c>
      <c r="AN74" s="697">
        <v>0</v>
      </c>
      <c r="AO74" s="698">
        <v>0</v>
      </c>
      <c r="AP74" s="633"/>
      <c r="AQ74" s="696">
        <v>0</v>
      </c>
      <c r="AR74" s="697">
        <v>0</v>
      </c>
      <c r="AS74" s="697">
        <v>0</v>
      </c>
      <c r="AT74" s="697">
        <v>1262.335233</v>
      </c>
      <c r="AU74" s="697">
        <v>1262.335233</v>
      </c>
      <c r="AV74" s="697">
        <v>1262.335233</v>
      </c>
      <c r="AW74" s="697">
        <v>1262.335233</v>
      </c>
      <c r="AX74" s="697">
        <v>0</v>
      </c>
      <c r="AY74" s="697">
        <v>0</v>
      </c>
      <c r="AZ74" s="697">
        <v>0</v>
      </c>
      <c r="BA74" s="697">
        <v>0</v>
      </c>
      <c r="BB74" s="697">
        <v>0</v>
      </c>
      <c r="BC74" s="697">
        <v>0</v>
      </c>
      <c r="BD74" s="697">
        <v>0</v>
      </c>
      <c r="BE74" s="697">
        <v>0</v>
      </c>
      <c r="BF74" s="697">
        <v>0</v>
      </c>
      <c r="BG74" s="697">
        <v>0</v>
      </c>
      <c r="BH74" s="697">
        <v>0</v>
      </c>
      <c r="BI74" s="697">
        <v>0</v>
      </c>
      <c r="BJ74" s="697">
        <v>0</v>
      </c>
      <c r="BK74" s="697">
        <v>0</v>
      </c>
      <c r="BL74" s="697">
        <v>0</v>
      </c>
      <c r="BM74" s="697">
        <v>0</v>
      </c>
      <c r="BN74" s="697">
        <v>0</v>
      </c>
      <c r="BO74" s="697">
        <v>0</v>
      </c>
      <c r="BP74" s="697">
        <v>0</v>
      </c>
      <c r="BQ74" s="697">
        <v>0</v>
      </c>
      <c r="BR74" s="697">
        <v>0</v>
      </c>
      <c r="BS74" s="697">
        <v>0</v>
      </c>
      <c r="BT74" s="698">
        <v>0</v>
      </c>
    </row>
    <row r="75" spans="2:73">
      <c r="B75" s="692" t="s">
        <v>208</v>
      </c>
      <c r="C75" s="692" t="s">
        <v>906</v>
      </c>
      <c r="D75" s="692" t="s">
        <v>1</v>
      </c>
      <c r="E75" s="692" t="s">
        <v>748</v>
      </c>
      <c r="F75" s="692" t="s">
        <v>29</v>
      </c>
      <c r="G75" s="692" t="s">
        <v>907</v>
      </c>
      <c r="H75" s="692">
        <v>2014</v>
      </c>
      <c r="I75" s="644" t="s">
        <v>581</v>
      </c>
      <c r="J75" s="644" t="s">
        <v>596</v>
      </c>
      <c r="K75" s="633"/>
      <c r="L75" s="696">
        <v>0</v>
      </c>
      <c r="M75" s="697">
        <v>0</v>
      </c>
      <c r="N75" s="697">
        <v>0</v>
      </c>
      <c r="O75" s="697">
        <v>4.807480684092468</v>
      </c>
      <c r="P75" s="697">
        <v>4.807480684092468</v>
      </c>
      <c r="Q75" s="697">
        <v>4.807480684092468</v>
      </c>
      <c r="R75" s="697">
        <v>4.807480684092468</v>
      </c>
      <c r="S75" s="697">
        <v>0</v>
      </c>
      <c r="T75" s="697">
        <v>0</v>
      </c>
      <c r="U75" s="697">
        <v>0</v>
      </c>
      <c r="V75" s="697">
        <v>0</v>
      </c>
      <c r="W75" s="697">
        <v>0</v>
      </c>
      <c r="X75" s="697">
        <v>0</v>
      </c>
      <c r="Y75" s="697">
        <v>0</v>
      </c>
      <c r="Z75" s="697">
        <v>0</v>
      </c>
      <c r="AA75" s="697">
        <v>0</v>
      </c>
      <c r="AB75" s="697">
        <v>0</v>
      </c>
      <c r="AC75" s="697">
        <v>0</v>
      </c>
      <c r="AD75" s="697">
        <v>0</v>
      </c>
      <c r="AE75" s="697">
        <v>0</v>
      </c>
      <c r="AF75" s="697">
        <v>0</v>
      </c>
      <c r="AG75" s="697">
        <v>0</v>
      </c>
      <c r="AH75" s="697">
        <v>0</v>
      </c>
      <c r="AI75" s="697">
        <v>0</v>
      </c>
      <c r="AJ75" s="697">
        <v>0</v>
      </c>
      <c r="AK75" s="697">
        <v>0</v>
      </c>
      <c r="AL75" s="697">
        <v>0</v>
      </c>
      <c r="AM75" s="697">
        <v>0</v>
      </c>
      <c r="AN75" s="697">
        <v>0</v>
      </c>
      <c r="AO75" s="698">
        <v>0</v>
      </c>
      <c r="AP75" s="633"/>
      <c r="AQ75" s="696">
        <v>0</v>
      </c>
      <c r="AR75" s="697">
        <v>0</v>
      </c>
      <c r="AS75" s="697">
        <v>0</v>
      </c>
      <c r="AT75" s="697">
        <v>34808.893522273094</v>
      </c>
      <c r="AU75" s="697">
        <v>34808.893522273094</v>
      </c>
      <c r="AV75" s="697">
        <v>34808.893522273094</v>
      </c>
      <c r="AW75" s="697">
        <v>34808.893522273094</v>
      </c>
      <c r="AX75" s="697">
        <v>0</v>
      </c>
      <c r="AY75" s="697">
        <v>0</v>
      </c>
      <c r="AZ75" s="697">
        <v>0</v>
      </c>
      <c r="BA75" s="697">
        <v>0</v>
      </c>
      <c r="BB75" s="697">
        <v>0</v>
      </c>
      <c r="BC75" s="697">
        <v>0</v>
      </c>
      <c r="BD75" s="697">
        <v>0</v>
      </c>
      <c r="BE75" s="697">
        <v>0</v>
      </c>
      <c r="BF75" s="697">
        <v>0</v>
      </c>
      <c r="BG75" s="697">
        <v>0</v>
      </c>
      <c r="BH75" s="697">
        <v>0</v>
      </c>
      <c r="BI75" s="697">
        <v>0</v>
      </c>
      <c r="BJ75" s="697">
        <v>0</v>
      </c>
      <c r="BK75" s="697">
        <v>0</v>
      </c>
      <c r="BL75" s="697">
        <v>0</v>
      </c>
      <c r="BM75" s="697">
        <v>0</v>
      </c>
      <c r="BN75" s="697">
        <v>0</v>
      </c>
      <c r="BO75" s="697">
        <v>0</v>
      </c>
      <c r="BP75" s="697">
        <v>0</v>
      </c>
      <c r="BQ75" s="697">
        <v>0</v>
      </c>
      <c r="BR75" s="697">
        <v>0</v>
      </c>
      <c r="BS75" s="697">
        <v>0</v>
      </c>
      <c r="BT75" s="698">
        <v>0</v>
      </c>
    </row>
    <row r="76" spans="2:73">
      <c r="B76" s="692" t="s">
        <v>208</v>
      </c>
      <c r="C76" s="692" t="s">
        <v>906</v>
      </c>
      <c r="D76" s="692" t="s">
        <v>1</v>
      </c>
      <c r="E76" s="692" t="s">
        <v>748</v>
      </c>
      <c r="F76" s="692" t="s">
        <v>29</v>
      </c>
      <c r="G76" s="692" t="s">
        <v>907</v>
      </c>
      <c r="H76" s="692">
        <v>2014</v>
      </c>
      <c r="I76" s="644" t="s">
        <v>581</v>
      </c>
      <c r="J76" s="644" t="s">
        <v>596</v>
      </c>
      <c r="K76" s="633"/>
      <c r="L76" s="696">
        <v>0</v>
      </c>
      <c r="M76" s="697">
        <v>0</v>
      </c>
      <c r="N76" s="697">
        <v>0</v>
      </c>
      <c r="O76" s="697">
        <v>7.3843489178549406</v>
      </c>
      <c r="P76" s="697">
        <v>7.3843489178549406</v>
      </c>
      <c r="Q76" s="697">
        <v>7.3843489178549406</v>
      </c>
      <c r="R76" s="697">
        <v>7.3843489178549406</v>
      </c>
      <c r="S76" s="697">
        <v>7.3843489178549406</v>
      </c>
      <c r="T76" s="697">
        <v>0</v>
      </c>
      <c r="U76" s="697">
        <v>0</v>
      </c>
      <c r="V76" s="697">
        <v>0</v>
      </c>
      <c r="W76" s="697">
        <v>0</v>
      </c>
      <c r="X76" s="697">
        <v>0</v>
      </c>
      <c r="Y76" s="697">
        <v>0</v>
      </c>
      <c r="Z76" s="697">
        <v>0</v>
      </c>
      <c r="AA76" s="697">
        <v>0</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v>0</v>
      </c>
      <c r="AR76" s="697">
        <v>0</v>
      </c>
      <c r="AS76" s="697">
        <v>0</v>
      </c>
      <c r="AT76" s="697">
        <v>50245.919072303281</v>
      </c>
      <c r="AU76" s="697">
        <v>50245.919072303281</v>
      </c>
      <c r="AV76" s="697">
        <v>50245.919072303281</v>
      </c>
      <c r="AW76" s="697">
        <v>50245.919072303281</v>
      </c>
      <c r="AX76" s="697">
        <v>50245.919072303281</v>
      </c>
      <c r="AY76" s="697">
        <v>0</v>
      </c>
      <c r="AZ76" s="697">
        <v>0</v>
      </c>
      <c r="BA76" s="697">
        <v>0</v>
      </c>
      <c r="BB76" s="697">
        <v>0</v>
      </c>
      <c r="BC76" s="697">
        <v>0</v>
      </c>
      <c r="BD76" s="697">
        <v>0</v>
      </c>
      <c r="BE76" s="697">
        <v>0</v>
      </c>
      <c r="BF76" s="697">
        <v>0</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t="s">
        <v>208</v>
      </c>
      <c r="C77" s="692" t="s">
        <v>906</v>
      </c>
      <c r="D77" s="692" t="s">
        <v>5</v>
      </c>
      <c r="E77" s="692" t="s">
        <v>748</v>
      </c>
      <c r="F77" s="692" t="s">
        <v>29</v>
      </c>
      <c r="G77" s="692" t="s">
        <v>907</v>
      </c>
      <c r="H77" s="692">
        <v>2014</v>
      </c>
      <c r="I77" s="644" t="s">
        <v>581</v>
      </c>
      <c r="J77" s="644" t="s">
        <v>596</v>
      </c>
      <c r="K77" s="633"/>
      <c r="L77" s="696">
        <v>0</v>
      </c>
      <c r="M77" s="697">
        <v>0</v>
      </c>
      <c r="N77" s="697">
        <v>0</v>
      </c>
      <c r="O77" s="697">
        <v>72.256046729999994</v>
      </c>
      <c r="P77" s="697">
        <v>63.071686800000002</v>
      </c>
      <c r="Q77" s="697">
        <v>58.285306939999998</v>
      </c>
      <c r="R77" s="697">
        <v>58.285306939999998</v>
      </c>
      <c r="S77" s="697">
        <v>58.285306939999998</v>
      </c>
      <c r="T77" s="697">
        <v>58.285306939999998</v>
      </c>
      <c r="U77" s="697">
        <v>58.285306939999998</v>
      </c>
      <c r="V77" s="697">
        <v>58.241715319999997</v>
      </c>
      <c r="W77" s="697">
        <v>58.241715319999997</v>
      </c>
      <c r="X77" s="697">
        <v>54.37269044</v>
      </c>
      <c r="Y77" s="697">
        <v>49.482487409999997</v>
      </c>
      <c r="Z77" s="697">
        <v>41.916229289999997</v>
      </c>
      <c r="AA77" s="697">
        <v>41.916229289999997</v>
      </c>
      <c r="AB77" s="697">
        <v>41.714529280000001</v>
      </c>
      <c r="AC77" s="697">
        <v>41.714529280000001</v>
      </c>
      <c r="AD77" s="697">
        <v>41.629324459999999</v>
      </c>
      <c r="AE77" s="697">
        <v>33.84190581</v>
      </c>
      <c r="AF77" s="697">
        <v>33.84190581</v>
      </c>
      <c r="AG77" s="697">
        <v>33.84190581</v>
      </c>
      <c r="AH77" s="697">
        <v>33.84190581</v>
      </c>
      <c r="AI77" s="697">
        <v>0</v>
      </c>
      <c r="AJ77" s="697">
        <v>0</v>
      </c>
      <c r="AK77" s="697">
        <v>0</v>
      </c>
      <c r="AL77" s="697">
        <v>0</v>
      </c>
      <c r="AM77" s="697">
        <v>0</v>
      </c>
      <c r="AN77" s="697">
        <v>0</v>
      </c>
      <c r="AO77" s="698">
        <v>0</v>
      </c>
      <c r="AP77" s="633"/>
      <c r="AQ77" s="696">
        <v>0</v>
      </c>
      <c r="AR77" s="697">
        <v>0</v>
      </c>
      <c r="AS77" s="697">
        <v>0</v>
      </c>
      <c r="AT77" s="697">
        <v>1104067.862</v>
      </c>
      <c r="AU77" s="697">
        <v>957767.20759999997</v>
      </c>
      <c r="AV77" s="697">
        <v>881523.40720000002</v>
      </c>
      <c r="AW77" s="697">
        <v>881523.40720000002</v>
      </c>
      <c r="AX77" s="697">
        <v>881523.40720000002</v>
      </c>
      <c r="AY77" s="697">
        <v>881523.40720000002</v>
      </c>
      <c r="AZ77" s="697">
        <v>881523.40720000002</v>
      </c>
      <c r="BA77" s="697">
        <v>881141.54460000002</v>
      </c>
      <c r="BB77" s="697">
        <v>881141.54460000002</v>
      </c>
      <c r="BC77" s="697">
        <v>819510.58979999996</v>
      </c>
      <c r="BD77" s="697">
        <v>796720.35530000005</v>
      </c>
      <c r="BE77" s="697">
        <v>673713.39370000002</v>
      </c>
      <c r="BF77" s="697">
        <v>673713.39370000002</v>
      </c>
      <c r="BG77" s="697">
        <v>664065.87589999998</v>
      </c>
      <c r="BH77" s="697">
        <v>664065.87589999998</v>
      </c>
      <c r="BI77" s="697">
        <v>663127.03940000001</v>
      </c>
      <c r="BJ77" s="697">
        <v>539078.71669999999</v>
      </c>
      <c r="BK77" s="697">
        <v>539078.71669999999</v>
      </c>
      <c r="BL77" s="697">
        <v>539078.71669999999</v>
      </c>
      <c r="BM77" s="697">
        <v>539078.71669999999</v>
      </c>
      <c r="BN77" s="697">
        <v>0</v>
      </c>
      <c r="BO77" s="697">
        <v>0</v>
      </c>
      <c r="BP77" s="697">
        <v>0</v>
      </c>
      <c r="BQ77" s="697">
        <v>0</v>
      </c>
      <c r="BR77" s="697">
        <v>0</v>
      </c>
      <c r="BS77" s="697">
        <v>0</v>
      </c>
      <c r="BT77" s="698">
        <v>0</v>
      </c>
    </row>
    <row r="78" spans="2:73">
      <c r="B78" s="692" t="s">
        <v>208</v>
      </c>
      <c r="C78" s="692" t="s">
        <v>906</v>
      </c>
      <c r="D78" s="692" t="s">
        <v>4</v>
      </c>
      <c r="E78" s="692" t="s">
        <v>748</v>
      </c>
      <c r="F78" s="692" t="s">
        <v>29</v>
      </c>
      <c r="G78" s="692" t="s">
        <v>907</v>
      </c>
      <c r="H78" s="692">
        <v>2014</v>
      </c>
      <c r="I78" s="644" t="s">
        <v>581</v>
      </c>
      <c r="J78" s="644" t="s">
        <v>596</v>
      </c>
      <c r="K78" s="633"/>
      <c r="L78" s="696">
        <v>0</v>
      </c>
      <c r="M78" s="697">
        <v>0</v>
      </c>
      <c r="N78" s="697">
        <v>0</v>
      </c>
      <c r="O78" s="697">
        <v>20.40717428</v>
      </c>
      <c r="P78" s="697">
        <v>19.23192517</v>
      </c>
      <c r="Q78" s="697">
        <v>18.647351149999999</v>
      </c>
      <c r="R78" s="697">
        <v>18.647351149999999</v>
      </c>
      <c r="S78" s="697">
        <v>18.647351149999999</v>
      </c>
      <c r="T78" s="697">
        <v>18.647351149999999</v>
      </c>
      <c r="U78" s="697">
        <v>18.647351149999999</v>
      </c>
      <c r="V78" s="697">
        <v>17.839738910000001</v>
      </c>
      <c r="W78" s="697">
        <v>17.839738910000001</v>
      </c>
      <c r="X78" s="697">
        <v>15.78044873</v>
      </c>
      <c r="Y78" s="697">
        <v>11.6570035</v>
      </c>
      <c r="Z78" s="697">
        <v>11.44907862</v>
      </c>
      <c r="AA78" s="697">
        <v>11.44907862</v>
      </c>
      <c r="AB78" s="697">
        <v>11.427188299999999</v>
      </c>
      <c r="AC78" s="697">
        <v>11.427188299999999</v>
      </c>
      <c r="AD78" s="697">
        <v>11.39836216</v>
      </c>
      <c r="AE78" s="697">
        <v>5.1963033999999997</v>
      </c>
      <c r="AF78" s="697">
        <v>5.1963033999999997</v>
      </c>
      <c r="AG78" s="697">
        <v>5.1963033999999997</v>
      </c>
      <c r="AH78" s="697">
        <v>5.1963033999999997</v>
      </c>
      <c r="AI78" s="697">
        <v>0</v>
      </c>
      <c r="AJ78" s="697">
        <v>0</v>
      </c>
      <c r="AK78" s="697">
        <v>0</v>
      </c>
      <c r="AL78" s="697">
        <v>0</v>
      </c>
      <c r="AM78" s="697">
        <v>0</v>
      </c>
      <c r="AN78" s="697">
        <v>0</v>
      </c>
      <c r="AO78" s="698">
        <v>0</v>
      </c>
      <c r="AP78" s="633"/>
      <c r="AQ78" s="696">
        <v>0</v>
      </c>
      <c r="AR78" s="697">
        <v>0</v>
      </c>
      <c r="AS78" s="697">
        <v>0</v>
      </c>
      <c r="AT78" s="697">
        <v>271895.08720000001</v>
      </c>
      <c r="AU78" s="697">
        <v>253776.5809</v>
      </c>
      <c r="AV78" s="697">
        <v>244737.0901</v>
      </c>
      <c r="AW78" s="697">
        <v>244737.0901</v>
      </c>
      <c r="AX78" s="697">
        <v>244737.0901</v>
      </c>
      <c r="AY78" s="697">
        <v>244737.0901</v>
      </c>
      <c r="AZ78" s="697">
        <v>244737.0901</v>
      </c>
      <c r="BA78" s="697">
        <v>232233.72630000001</v>
      </c>
      <c r="BB78" s="697">
        <v>232233.72630000001</v>
      </c>
      <c r="BC78" s="697">
        <v>199389.5717</v>
      </c>
      <c r="BD78" s="697">
        <v>184710.69990000001</v>
      </c>
      <c r="BE78" s="697">
        <v>180090.38080000001</v>
      </c>
      <c r="BF78" s="697">
        <v>180090.38080000001</v>
      </c>
      <c r="BG78" s="697">
        <v>179030.3051</v>
      </c>
      <c r="BH78" s="697">
        <v>179030.3051</v>
      </c>
      <c r="BI78" s="697">
        <v>178664.7788</v>
      </c>
      <c r="BJ78" s="697">
        <v>79870.169089999996</v>
      </c>
      <c r="BK78" s="697">
        <v>79870.169089999996</v>
      </c>
      <c r="BL78" s="697">
        <v>79870.169089999996</v>
      </c>
      <c r="BM78" s="697">
        <v>79870.169089999996</v>
      </c>
      <c r="BN78" s="697">
        <v>0</v>
      </c>
      <c r="BO78" s="697">
        <v>0</v>
      </c>
      <c r="BP78" s="697">
        <v>0</v>
      </c>
      <c r="BQ78" s="697">
        <v>0</v>
      </c>
      <c r="BR78" s="697">
        <v>0</v>
      </c>
      <c r="BS78" s="697">
        <v>0</v>
      </c>
      <c r="BT78" s="698">
        <v>0</v>
      </c>
    </row>
    <row r="79" spans="2:73" ht="15.75">
      <c r="B79" s="692" t="s">
        <v>208</v>
      </c>
      <c r="C79" s="692" t="s">
        <v>920</v>
      </c>
      <c r="D79" s="692" t="s">
        <v>14</v>
      </c>
      <c r="E79" s="692" t="s">
        <v>748</v>
      </c>
      <c r="F79" s="692" t="s">
        <v>29</v>
      </c>
      <c r="G79" s="692" t="s">
        <v>907</v>
      </c>
      <c r="H79" s="692">
        <v>2014</v>
      </c>
      <c r="I79" s="644" t="s">
        <v>581</v>
      </c>
      <c r="J79" s="644" t="s">
        <v>596</v>
      </c>
      <c r="K79" s="633"/>
      <c r="L79" s="696">
        <v>0</v>
      </c>
      <c r="M79" s="697">
        <v>0</v>
      </c>
      <c r="N79" s="697">
        <v>0</v>
      </c>
      <c r="O79" s="697">
        <v>1.418331148</v>
      </c>
      <c r="P79" s="697">
        <v>1.3729587999999999</v>
      </c>
      <c r="Q79" s="697">
        <v>1.2310427100000001</v>
      </c>
      <c r="R79" s="697">
        <v>1.174959885</v>
      </c>
      <c r="S79" s="697">
        <v>1.1350531939999999</v>
      </c>
      <c r="T79" s="697">
        <v>1.1350531939999999</v>
      </c>
      <c r="U79" s="697">
        <v>1.1350531939999999</v>
      </c>
      <c r="V79" s="697">
        <v>1.1350531939999999</v>
      </c>
      <c r="W79" s="697">
        <v>0.54109998800000003</v>
      </c>
      <c r="X79" s="697">
        <v>0.41049998300000001</v>
      </c>
      <c r="Y79" s="697">
        <v>0.41049998300000001</v>
      </c>
      <c r="Z79" s="697">
        <v>0.41049998300000001</v>
      </c>
      <c r="AA79" s="697">
        <v>0.41049998300000001</v>
      </c>
      <c r="AB79" s="697">
        <v>0.41049998300000001</v>
      </c>
      <c r="AC79" s="697">
        <v>0</v>
      </c>
      <c r="AD79" s="697">
        <v>0</v>
      </c>
      <c r="AE79" s="697">
        <v>0</v>
      </c>
      <c r="AF79" s="697">
        <v>0</v>
      </c>
      <c r="AG79" s="697">
        <v>0</v>
      </c>
      <c r="AH79" s="697">
        <v>0</v>
      </c>
      <c r="AI79" s="697">
        <v>0</v>
      </c>
      <c r="AJ79" s="697">
        <v>0</v>
      </c>
      <c r="AK79" s="697">
        <v>0</v>
      </c>
      <c r="AL79" s="697">
        <v>0</v>
      </c>
      <c r="AM79" s="697">
        <v>0</v>
      </c>
      <c r="AN79" s="697">
        <v>0</v>
      </c>
      <c r="AO79" s="698">
        <v>0</v>
      </c>
      <c r="AP79" s="633"/>
      <c r="AQ79" s="696">
        <v>0</v>
      </c>
      <c r="AR79" s="697">
        <v>0</v>
      </c>
      <c r="AS79" s="697">
        <v>0</v>
      </c>
      <c r="AT79" s="697">
        <v>20414.023410000002</v>
      </c>
      <c r="AU79" s="697">
        <v>19537.75402</v>
      </c>
      <c r="AV79" s="697">
        <v>16800.45306</v>
      </c>
      <c r="AW79" s="697">
        <v>15723.606809999999</v>
      </c>
      <c r="AX79" s="697">
        <v>14958.728450000001</v>
      </c>
      <c r="AY79" s="697">
        <v>14958.728450000001</v>
      </c>
      <c r="AZ79" s="697">
        <v>14958.728450000001</v>
      </c>
      <c r="BA79" s="697">
        <v>14958.728450000001</v>
      </c>
      <c r="BB79" s="697">
        <v>3497</v>
      </c>
      <c r="BC79" s="697">
        <v>3375</v>
      </c>
      <c r="BD79" s="697">
        <v>3375</v>
      </c>
      <c r="BE79" s="697">
        <v>3375</v>
      </c>
      <c r="BF79" s="697">
        <v>3375</v>
      </c>
      <c r="BG79" s="697">
        <v>3375</v>
      </c>
      <c r="BH79" s="697">
        <v>0</v>
      </c>
      <c r="BI79" s="697">
        <v>0</v>
      </c>
      <c r="BJ79" s="697">
        <v>0</v>
      </c>
      <c r="BK79" s="697">
        <v>0</v>
      </c>
      <c r="BL79" s="697">
        <v>0</v>
      </c>
      <c r="BM79" s="697">
        <v>0</v>
      </c>
      <c r="BN79" s="697">
        <v>0</v>
      </c>
      <c r="BO79" s="697">
        <v>0</v>
      </c>
      <c r="BP79" s="697">
        <v>0</v>
      </c>
      <c r="BQ79" s="697">
        <v>0</v>
      </c>
      <c r="BR79" s="697">
        <v>0</v>
      </c>
      <c r="BS79" s="697">
        <v>0</v>
      </c>
      <c r="BT79" s="698">
        <v>0</v>
      </c>
      <c r="BU79" s="163"/>
    </row>
    <row r="80" spans="2:73" ht="15.75">
      <c r="B80" s="692" t="s">
        <v>208</v>
      </c>
      <c r="C80" s="692" t="s">
        <v>906</v>
      </c>
      <c r="D80" s="692" t="s">
        <v>3</v>
      </c>
      <c r="E80" s="692" t="s">
        <v>748</v>
      </c>
      <c r="F80" s="692" t="s">
        <v>29</v>
      </c>
      <c r="G80" s="692" t="s">
        <v>907</v>
      </c>
      <c r="H80" s="692">
        <v>2014</v>
      </c>
      <c r="I80" s="644" t="s">
        <v>581</v>
      </c>
      <c r="J80" s="644" t="s">
        <v>596</v>
      </c>
      <c r="K80" s="633"/>
      <c r="L80" s="696">
        <v>0</v>
      </c>
      <c r="M80" s="697">
        <v>0</v>
      </c>
      <c r="N80" s="697">
        <v>0</v>
      </c>
      <c r="O80" s="697">
        <v>350.74676416899996</v>
      </c>
      <c r="P80" s="697">
        <v>350.74676416899996</v>
      </c>
      <c r="Q80" s="697">
        <v>350.74676416899996</v>
      </c>
      <c r="R80" s="697">
        <v>350.74676416899996</v>
      </c>
      <c r="S80" s="697">
        <v>350.74676416899996</v>
      </c>
      <c r="T80" s="697">
        <v>350.74676416899996</v>
      </c>
      <c r="U80" s="697">
        <v>350.74676416899996</v>
      </c>
      <c r="V80" s="697">
        <v>350.74676416899996</v>
      </c>
      <c r="W80" s="697">
        <v>350.74676416899996</v>
      </c>
      <c r="X80" s="697">
        <v>350.74676416899996</v>
      </c>
      <c r="Y80" s="697">
        <v>350.74676416899996</v>
      </c>
      <c r="Z80" s="697">
        <v>350.74676416899996</v>
      </c>
      <c r="AA80" s="697">
        <v>350.74676416899996</v>
      </c>
      <c r="AB80" s="697">
        <v>350.74676416899996</v>
      </c>
      <c r="AC80" s="697">
        <v>350.74676416899996</v>
      </c>
      <c r="AD80" s="697">
        <v>350.74676416899996</v>
      </c>
      <c r="AE80" s="697">
        <v>350.74676416899996</v>
      </c>
      <c r="AF80" s="697">
        <v>350.74676416899996</v>
      </c>
      <c r="AG80" s="697">
        <v>317.36042129999998</v>
      </c>
      <c r="AH80" s="697">
        <v>0</v>
      </c>
      <c r="AI80" s="697">
        <v>0</v>
      </c>
      <c r="AJ80" s="697">
        <v>0</v>
      </c>
      <c r="AK80" s="697">
        <v>0</v>
      </c>
      <c r="AL80" s="697">
        <v>0</v>
      </c>
      <c r="AM80" s="697">
        <v>0</v>
      </c>
      <c r="AN80" s="697">
        <v>0</v>
      </c>
      <c r="AO80" s="698">
        <v>0</v>
      </c>
      <c r="AP80" s="633"/>
      <c r="AQ80" s="696">
        <v>0</v>
      </c>
      <c r="AR80" s="697">
        <v>0</v>
      </c>
      <c r="AS80" s="697">
        <v>0</v>
      </c>
      <c r="AT80" s="697">
        <v>650307.45988600003</v>
      </c>
      <c r="AU80" s="697">
        <v>650307.45988600003</v>
      </c>
      <c r="AV80" s="697">
        <v>650307.45988600003</v>
      </c>
      <c r="AW80" s="697">
        <v>650307.45988600003</v>
      </c>
      <c r="AX80" s="697">
        <v>650307.45988600003</v>
      </c>
      <c r="AY80" s="697">
        <v>650307.45988600003</v>
      </c>
      <c r="AZ80" s="697">
        <v>650307.45988600003</v>
      </c>
      <c r="BA80" s="697">
        <v>650307.45988600003</v>
      </c>
      <c r="BB80" s="697">
        <v>650307.45988600003</v>
      </c>
      <c r="BC80" s="697">
        <v>650307.45988600003</v>
      </c>
      <c r="BD80" s="697">
        <v>650307.45988600003</v>
      </c>
      <c r="BE80" s="697">
        <v>650307.45988600003</v>
      </c>
      <c r="BF80" s="697">
        <v>650307.45988600003</v>
      </c>
      <c r="BG80" s="697">
        <v>650307.45988600003</v>
      </c>
      <c r="BH80" s="697">
        <v>650307.45988600003</v>
      </c>
      <c r="BI80" s="697">
        <v>650307.45988600003</v>
      </c>
      <c r="BJ80" s="697">
        <v>650307.45988600003</v>
      </c>
      <c r="BK80" s="697">
        <v>650307.45988600003</v>
      </c>
      <c r="BL80" s="697">
        <v>620451.57519999996</v>
      </c>
      <c r="BM80" s="697">
        <v>0</v>
      </c>
      <c r="BN80" s="697">
        <v>0</v>
      </c>
      <c r="BO80" s="697">
        <v>0</v>
      </c>
      <c r="BP80" s="697">
        <v>0</v>
      </c>
      <c r="BQ80" s="697">
        <v>0</v>
      </c>
      <c r="BR80" s="697">
        <v>0</v>
      </c>
      <c r="BS80" s="697">
        <v>0</v>
      </c>
      <c r="BT80" s="698">
        <v>0</v>
      </c>
      <c r="BU80" s="163"/>
    </row>
    <row r="81" spans="2:73">
      <c r="B81" s="692" t="s">
        <v>208</v>
      </c>
      <c r="C81" s="692" t="s">
        <v>490</v>
      </c>
      <c r="D81" s="692" t="s">
        <v>492</v>
      </c>
      <c r="E81" s="692" t="s">
        <v>748</v>
      </c>
      <c r="F81" s="692" t="s">
        <v>490</v>
      </c>
      <c r="G81" s="692" t="s">
        <v>908</v>
      </c>
      <c r="H81" s="692">
        <v>2014</v>
      </c>
      <c r="I81" s="644" t="s">
        <v>581</v>
      </c>
      <c r="J81" s="644" t="s">
        <v>596</v>
      </c>
      <c r="K81" s="633"/>
      <c r="L81" s="696">
        <v>0</v>
      </c>
      <c r="M81" s="697">
        <v>0</v>
      </c>
      <c r="N81" s="697">
        <v>0</v>
      </c>
      <c r="O81" s="697">
        <v>688.4239662</v>
      </c>
      <c r="P81" s="697">
        <v>0</v>
      </c>
      <c r="Q81" s="697">
        <v>0</v>
      </c>
      <c r="R81" s="697">
        <v>0</v>
      </c>
      <c r="S81" s="697">
        <v>0</v>
      </c>
      <c r="T81" s="697">
        <v>0</v>
      </c>
      <c r="U81" s="697">
        <v>0</v>
      </c>
      <c r="V81" s="697">
        <v>0</v>
      </c>
      <c r="W81" s="697">
        <v>0</v>
      </c>
      <c r="X81" s="697">
        <v>0</v>
      </c>
      <c r="Y81" s="697">
        <v>0</v>
      </c>
      <c r="Z81" s="697">
        <v>0</v>
      </c>
      <c r="AA81" s="697">
        <v>0</v>
      </c>
      <c r="AB81" s="697">
        <v>0</v>
      </c>
      <c r="AC81" s="697">
        <v>0</v>
      </c>
      <c r="AD81" s="697">
        <v>0</v>
      </c>
      <c r="AE81" s="697">
        <v>0</v>
      </c>
      <c r="AF81" s="697">
        <v>0</v>
      </c>
      <c r="AG81" s="697">
        <v>0</v>
      </c>
      <c r="AH81" s="697">
        <v>0</v>
      </c>
      <c r="AI81" s="697">
        <v>0</v>
      </c>
      <c r="AJ81" s="697">
        <v>0</v>
      </c>
      <c r="AK81" s="697">
        <v>0</v>
      </c>
      <c r="AL81" s="697">
        <v>0</v>
      </c>
      <c r="AM81" s="697">
        <v>0</v>
      </c>
      <c r="AN81" s="697">
        <v>0</v>
      </c>
      <c r="AO81" s="698">
        <v>0</v>
      </c>
      <c r="AP81" s="633"/>
      <c r="AQ81" s="696">
        <v>0</v>
      </c>
      <c r="AR81" s="697">
        <v>0</v>
      </c>
      <c r="AS81" s="697">
        <v>0</v>
      </c>
      <c r="AT81" s="697">
        <v>0</v>
      </c>
      <c r="AU81" s="697">
        <v>0</v>
      </c>
      <c r="AV81" s="697">
        <v>0</v>
      </c>
      <c r="AW81" s="697">
        <v>0</v>
      </c>
      <c r="AX81" s="697">
        <v>0</v>
      </c>
      <c r="AY81" s="697">
        <v>0</v>
      </c>
      <c r="AZ81" s="697">
        <v>0</v>
      </c>
      <c r="BA81" s="697">
        <v>0</v>
      </c>
      <c r="BB81" s="697">
        <v>0</v>
      </c>
      <c r="BC81" s="697">
        <v>0</v>
      </c>
      <c r="BD81" s="697">
        <v>0</v>
      </c>
      <c r="BE81" s="697">
        <v>0</v>
      </c>
      <c r="BF81" s="697">
        <v>0</v>
      </c>
      <c r="BG81" s="697">
        <v>0</v>
      </c>
      <c r="BH81" s="697">
        <v>0</v>
      </c>
      <c r="BI81" s="697">
        <v>0</v>
      </c>
      <c r="BJ81" s="697">
        <v>0</v>
      </c>
      <c r="BK81" s="697">
        <v>0</v>
      </c>
      <c r="BL81" s="697">
        <v>0</v>
      </c>
      <c r="BM81" s="697">
        <v>0</v>
      </c>
      <c r="BN81" s="697">
        <v>0</v>
      </c>
      <c r="BO81" s="697">
        <v>0</v>
      </c>
      <c r="BP81" s="697">
        <v>0</v>
      </c>
      <c r="BQ81" s="697">
        <v>0</v>
      </c>
      <c r="BR81" s="697">
        <v>0</v>
      </c>
      <c r="BS81" s="697">
        <v>0</v>
      </c>
      <c r="BT81" s="698">
        <v>0</v>
      </c>
    </row>
    <row r="82" spans="2:73" ht="15.75">
      <c r="B82" s="692" t="s">
        <v>905</v>
      </c>
      <c r="C82" s="692" t="s">
        <v>909</v>
      </c>
      <c r="D82" s="692" t="s">
        <v>910</v>
      </c>
      <c r="E82" s="692" t="s">
        <v>748</v>
      </c>
      <c r="F82" s="692" t="s">
        <v>919</v>
      </c>
      <c r="G82" s="692" t="s">
        <v>908</v>
      </c>
      <c r="H82" s="692">
        <v>2014</v>
      </c>
      <c r="I82" s="644" t="s">
        <v>581</v>
      </c>
      <c r="J82" s="644" t="s">
        <v>596</v>
      </c>
      <c r="K82" s="633"/>
      <c r="L82" s="696">
        <v>0</v>
      </c>
      <c r="M82" s="697">
        <v>0</v>
      </c>
      <c r="N82" s="697">
        <v>0</v>
      </c>
      <c r="O82" s="697">
        <v>1203.663</v>
      </c>
      <c r="P82" s="697">
        <v>0</v>
      </c>
      <c r="Q82" s="697">
        <v>0</v>
      </c>
      <c r="R82" s="697">
        <v>0</v>
      </c>
      <c r="S82" s="697">
        <v>0</v>
      </c>
      <c r="T82" s="697">
        <v>0</v>
      </c>
      <c r="U82" s="697">
        <v>0</v>
      </c>
      <c r="V82" s="697">
        <v>0</v>
      </c>
      <c r="W82" s="697">
        <v>0</v>
      </c>
      <c r="X82" s="697">
        <v>0</v>
      </c>
      <c r="Y82" s="697">
        <v>0</v>
      </c>
      <c r="Z82" s="697">
        <v>0</v>
      </c>
      <c r="AA82" s="697">
        <v>0</v>
      </c>
      <c r="AB82" s="697">
        <v>0</v>
      </c>
      <c r="AC82" s="697">
        <v>0</v>
      </c>
      <c r="AD82" s="697">
        <v>0</v>
      </c>
      <c r="AE82" s="697">
        <v>0</v>
      </c>
      <c r="AF82" s="697">
        <v>0</v>
      </c>
      <c r="AG82" s="697">
        <v>0</v>
      </c>
      <c r="AH82" s="697">
        <v>0</v>
      </c>
      <c r="AI82" s="697">
        <v>0</v>
      </c>
      <c r="AJ82" s="697">
        <v>0</v>
      </c>
      <c r="AK82" s="697">
        <v>0</v>
      </c>
      <c r="AL82" s="697">
        <v>0</v>
      </c>
      <c r="AM82" s="697">
        <v>0</v>
      </c>
      <c r="AN82" s="697">
        <v>0</v>
      </c>
      <c r="AO82" s="698">
        <v>0</v>
      </c>
      <c r="AP82" s="633"/>
      <c r="AQ82" s="696">
        <v>0</v>
      </c>
      <c r="AR82" s="697">
        <v>0</v>
      </c>
      <c r="AS82" s="697">
        <v>0</v>
      </c>
      <c r="AT82" s="697">
        <v>0</v>
      </c>
      <c r="AU82" s="697">
        <v>0</v>
      </c>
      <c r="AV82" s="697">
        <v>0</v>
      </c>
      <c r="AW82" s="697">
        <v>0</v>
      </c>
      <c r="AX82" s="697">
        <v>0</v>
      </c>
      <c r="AY82" s="697">
        <v>0</v>
      </c>
      <c r="AZ82" s="697">
        <v>0</v>
      </c>
      <c r="BA82" s="697">
        <v>0</v>
      </c>
      <c r="BB82" s="697">
        <v>0</v>
      </c>
      <c r="BC82" s="697">
        <v>0</v>
      </c>
      <c r="BD82" s="697">
        <v>0</v>
      </c>
      <c r="BE82" s="697">
        <v>0</v>
      </c>
      <c r="BF82" s="697">
        <v>0</v>
      </c>
      <c r="BG82" s="697">
        <v>0</v>
      </c>
      <c r="BH82" s="697">
        <v>0</v>
      </c>
      <c r="BI82" s="697">
        <v>0</v>
      </c>
      <c r="BJ82" s="697">
        <v>0</v>
      </c>
      <c r="BK82" s="697">
        <v>0</v>
      </c>
      <c r="BL82" s="697">
        <v>0</v>
      </c>
      <c r="BM82" s="697">
        <v>0</v>
      </c>
      <c r="BN82" s="697">
        <v>0</v>
      </c>
      <c r="BO82" s="697">
        <v>0</v>
      </c>
      <c r="BP82" s="697">
        <v>0</v>
      </c>
      <c r="BQ82" s="697">
        <v>0</v>
      </c>
      <c r="BR82" s="697">
        <v>0</v>
      </c>
      <c r="BS82" s="697">
        <v>0</v>
      </c>
      <c r="BT82" s="698">
        <v>0</v>
      </c>
      <c r="BU82" s="163"/>
    </row>
    <row r="83" spans="2:73" ht="15.75">
      <c r="B83" s="692" t="s">
        <v>905</v>
      </c>
      <c r="C83" s="692" t="s">
        <v>906</v>
      </c>
      <c r="D83" s="692" t="s">
        <v>42</v>
      </c>
      <c r="E83" s="692" t="s">
        <v>748</v>
      </c>
      <c r="F83" s="692" t="s">
        <v>29</v>
      </c>
      <c r="G83" s="692" t="s">
        <v>908</v>
      </c>
      <c r="H83" s="692">
        <v>2014</v>
      </c>
      <c r="I83" s="644" t="s">
        <v>581</v>
      </c>
      <c r="J83" s="644" t="s">
        <v>596</v>
      </c>
      <c r="K83" s="633"/>
      <c r="L83" s="696">
        <v>0</v>
      </c>
      <c r="M83" s="697">
        <v>0</v>
      </c>
      <c r="N83" s="697">
        <v>0</v>
      </c>
      <c r="O83" s="697">
        <v>60.008199999999995</v>
      </c>
      <c r="P83" s="697">
        <v>0</v>
      </c>
      <c r="Q83" s="697">
        <v>0</v>
      </c>
      <c r="R83" s="697">
        <v>0</v>
      </c>
      <c r="S83" s="697">
        <v>0</v>
      </c>
      <c r="T83" s="697">
        <v>0</v>
      </c>
      <c r="U83" s="697">
        <v>0</v>
      </c>
      <c r="V83" s="697">
        <v>0</v>
      </c>
      <c r="W83" s="697">
        <v>0</v>
      </c>
      <c r="X83" s="697">
        <v>0</v>
      </c>
      <c r="Y83" s="697">
        <v>0</v>
      </c>
      <c r="Z83" s="697">
        <v>0</v>
      </c>
      <c r="AA83" s="697">
        <v>0</v>
      </c>
      <c r="AB83" s="697">
        <v>0</v>
      </c>
      <c r="AC83" s="697">
        <v>0</v>
      </c>
      <c r="AD83" s="697">
        <v>0</v>
      </c>
      <c r="AE83" s="697">
        <v>0</v>
      </c>
      <c r="AF83" s="697">
        <v>0</v>
      </c>
      <c r="AG83" s="697">
        <v>0</v>
      </c>
      <c r="AH83" s="697">
        <v>0</v>
      </c>
      <c r="AI83" s="697">
        <v>0</v>
      </c>
      <c r="AJ83" s="697">
        <v>0</v>
      </c>
      <c r="AK83" s="697">
        <v>0</v>
      </c>
      <c r="AL83" s="697">
        <v>0</v>
      </c>
      <c r="AM83" s="697">
        <v>0</v>
      </c>
      <c r="AN83" s="697">
        <v>0</v>
      </c>
      <c r="AO83" s="698">
        <v>0</v>
      </c>
      <c r="AP83" s="633"/>
      <c r="AQ83" s="696">
        <v>0</v>
      </c>
      <c r="AR83" s="697">
        <v>0</v>
      </c>
      <c r="AS83" s="697">
        <v>0</v>
      </c>
      <c r="AT83" s="697">
        <v>0</v>
      </c>
      <c r="AU83" s="697">
        <v>0</v>
      </c>
      <c r="AV83" s="697">
        <v>0</v>
      </c>
      <c r="AW83" s="697">
        <v>0</v>
      </c>
      <c r="AX83" s="697">
        <v>0</v>
      </c>
      <c r="AY83" s="697">
        <v>0</v>
      </c>
      <c r="AZ83" s="697">
        <v>0</v>
      </c>
      <c r="BA83" s="697">
        <v>0</v>
      </c>
      <c r="BB83" s="697">
        <v>0</v>
      </c>
      <c r="BC83" s="697">
        <v>0</v>
      </c>
      <c r="BD83" s="697">
        <v>0</v>
      </c>
      <c r="BE83" s="697">
        <v>0</v>
      </c>
      <c r="BF83" s="697">
        <v>0</v>
      </c>
      <c r="BG83" s="697">
        <v>0</v>
      </c>
      <c r="BH83" s="697">
        <v>0</v>
      </c>
      <c r="BI83" s="697">
        <v>0</v>
      </c>
      <c r="BJ83" s="697">
        <v>0</v>
      </c>
      <c r="BK83" s="697">
        <v>0</v>
      </c>
      <c r="BL83" s="697">
        <v>0</v>
      </c>
      <c r="BM83" s="697">
        <v>0</v>
      </c>
      <c r="BN83" s="697">
        <v>0</v>
      </c>
      <c r="BO83" s="697">
        <v>0</v>
      </c>
      <c r="BP83" s="697">
        <v>0</v>
      </c>
      <c r="BQ83" s="697">
        <v>0</v>
      </c>
      <c r="BR83" s="697">
        <v>0</v>
      </c>
      <c r="BS83" s="697">
        <v>0</v>
      </c>
      <c r="BT83" s="698">
        <v>0</v>
      </c>
      <c r="BU83" s="163"/>
    </row>
    <row r="84" spans="2:73" ht="15.75">
      <c r="B84" s="692" t="s">
        <v>905</v>
      </c>
      <c r="C84" s="692" t="s">
        <v>914</v>
      </c>
      <c r="D84" s="692" t="s">
        <v>912</v>
      </c>
      <c r="E84" s="692" t="s">
        <v>748</v>
      </c>
      <c r="F84" s="692" t="s">
        <v>914</v>
      </c>
      <c r="G84" s="692" t="s">
        <v>908</v>
      </c>
      <c r="H84" s="692">
        <v>2014</v>
      </c>
      <c r="I84" s="644" t="s">
        <v>581</v>
      </c>
      <c r="J84" s="644" t="s">
        <v>596</v>
      </c>
      <c r="K84" s="633"/>
      <c r="L84" s="696">
        <v>0</v>
      </c>
      <c r="M84" s="697">
        <v>0</v>
      </c>
      <c r="N84" s="697">
        <v>0</v>
      </c>
      <c r="O84" s="697">
        <v>3686.4340000000002</v>
      </c>
      <c r="P84" s="697">
        <v>0</v>
      </c>
      <c r="Q84" s="697">
        <v>0</v>
      </c>
      <c r="R84" s="697">
        <v>0</v>
      </c>
      <c r="S84" s="697">
        <v>0</v>
      </c>
      <c r="T84" s="697">
        <v>0</v>
      </c>
      <c r="U84" s="697">
        <v>0</v>
      </c>
      <c r="V84" s="697">
        <v>0</v>
      </c>
      <c r="W84" s="697">
        <v>0</v>
      </c>
      <c r="X84" s="697">
        <v>0</v>
      </c>
      <c r="Y84" s="697">
        <v>0</v>
      </c>
      <c r="Z84" s="697">
        <v>0</v>
      </c>
      <c r="AA84" s="697">
        <v>0</v>
      </c>
      <c r="AB84" s="697">
        <v>0</v>
      </c>
      <c r="AC84" s="697">
        <v>0</v>
      </c>
      <c r="AD84" s="697">
        <v>0</v>
      </c>
      <c r="AE84" s="697">
        <v>0</v>
      </c>
      <c r="AF84" s="697">
        <v>0</v>
      </c>
      <c r="AG84" s="697">
        <v>0</v>
      </c>
      <c r="AH84" s="697">
        <v>0</v>
      </c>
      <c r="AI84" s="697">
        <v>0</v>
      </c>
      <c r="AJ84" s="697">
        <v>0</v>
      </c>
      <c r="AK84" s="697">
        <v>0</v>
      </c>
      <c r="AL84" s="697">
        <v>0</v>
      </c>
      <c r="AM84" s="697">
        <v>0</v>
      </c>
      <c r="AN84" s="697">
        <v>0</v>
      </c>
      <c r="AO84" s="698">
        <v>0</v>
      </c>
      <c r="AP84" s="633"/>
      <c r="AQ84" s="696">
        <v>0</v>
      </c>
      <c r="AR84" s="697">
        <v>0</v>
      </c>
      <c r="AS84" s="697">
        <v>0</v>
      </c>
      <c r="AT84" s="697">
        <v>0</v>
      </c>
      <c r="AU84" s="697">
        <v>0</v>
      </c>
      <c r="AV84" s="697">
        <v>0</v>
      </c>
      <c r="AW84" s="697">
        <v>0</v>
      </c>
      <c r="AX84" s="697">
        <v>0</v>
      </c>
      <c r="AY84" s="697">
        <v>0</v>
      </c>
      <c r="AZ84" s="697">
        <v>0</v>
      </c>
      <c r="BA84" s="697">
        <v>0</v>
      </c>
      <c r="BB84" s="697">
        <v>0</v>
      </c>
      <c r="BC84" s="697">
        <v>0</v>
      </c>
      <c r="BD84" s="697">
        <v>0</v>
      </c>
      <c r="BE84" s="697">
        <v>0</v>
      </c>
      <c r="BF84" s="697">
        <v>0</v>
      </c>
      <c r="BG84" s="697">
        <v>0</v>
      </c>
      <c r="BH84" s="697">
        <v>0</v>
      </c>
      <c r="BI84" s="697">
        <v>0</v>
      </c>
      <c r="BJ84" s="697">
        <v>0</v>
      </c>
      <c r="BK84" s="697">
        <v>0</v>
      </c>
      <c r="BL84" s="697">
        <v>0</v>
      </c>
      <c r="BM84" s="697">
        <v>0</v>
      </c>
      <c r="BN84" s="697">
        <v>0</v>
      </c>
      <c r="BO84" s="697">
        <v>0</v>
      </c>
      <c r="BP84" s="697">
        <v>0</v>
      </c>
      <c r="BQ84" s="697">
        <v>0</v>
      </c>
      <c r="BR84" s="697">
        <v>0</v>
      </c>
      <c r="BS84" s="697">
        <v>0</v>
      </c>
      <c r="BT84" s="698">
        <v>0</v>
      </c>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t="s">
        <v>921</v>
      </c>
      <c r="C86" s="692" t="s">
        <v>909</v>
      </c>
      <c r="D86" s="692" t="s">
        <v>913</v>
      </c>
      <c r="E86" s="692" t="s">
        <v>748</v>
      </c>
      <c r="F86" s="692" t="s">
        <v>917</v>
      </c>
      <c r="G86" s="692" t="s">
        <v>907</v>
      </c>
      <c r="H86" s="692">
        <v>2011</v>
      </c>
      <c r="I86" s="644" t="s">
        <v>578</v>
      </c>
      <c r="J86" s="644" t="s">
        <v>589</v>
      </c>
      <c r="K86" s="633"/>
      <c r="L86" s="696">
        <v>135.34610289656953</v>
      </c>
      <c r="M86" s="697">
        <v>135.34610289656953</v>
      </c>
      <c r="N86" s="697">
        <v>135.34610289656953</v>
      </c>
      <c r="O86" s="697">
        <v>135.34610289656953</v>
      </c>
      <c r="P86" s="697">
        <v>135.34610289656953</v>
      </c>
      <c r="Q86" s="697">
        <v>135.34610289656953</v>
      </c>
      <c r="R86" s="697">
        <v>127.94613989902922</v>
      </c>
      <c r="S86" s="697">
        <v>45.445285279211809</v>
      </c>
      <c r="T86" s="697">
        <v>30.28055143334711</v>
      </c>
      <c r="U86" s="697">
        <v>30.28055143334711</v>
      </c>
      <c r="V86" s="697">
        <v>30.28055143334711</v>
      </c>
      <c r="W86" s="697">
        <v>30.28055143334711</v>
      </c>
      <c r="X86" s="697">
        <v>16.858499168465453</v>
      </c>
      <c r="Y86" s="697">
        <v>16.858499168465453</v>
      </c>
      <c r="Z86" s="697">
        <v>16.858499168465453</v>
      </c>
      <c r="AA86" s="697">
        <v>16.858499168465453</v>
      </c>
      <c r="AB86" s="697">
        <v>0</v>
      </c>
      <c r="AC86" s="697">
        <v>0</v>
      </c>
      <c r="AD86" s="697">
        <v>0</v>
      </c>
      <c r="AE86" s="697">
        <v>0</v>
      </c>
      <c r="AF86" s="697">
        <v>0</v>
      </c>
      <c r="AG86" s="697">
        <v>0</v>
      </c>
      <c r="AH86" s="697">
        <v>0</v>
      </c>
      <c r="AI86" s="697">
        <v>0</v>
      </c>
      <c r="AJ86" s="697">
        <v>0</v>
      </c>
      <c r="AK86" s="697">
        <v>0</v>
      </c>
      <c r="AL86" s="697">
        <v>0</v>
      </c>
      <c r="AM86" s="697">
        <v>0</v>
      </c>
      <c r="AN86" s="697">
        <v>0</v>
      </c>
      <c r="AO86" s="698">
        <v>0</v>
      </c>
      <c r="AP86" s="633"/>
      <c r="AQ86" s="696">
        <v>1002941.4512210048</v>
      </c>
      <c r="AR86" s="697">
        <v>1002941.4512210048</v>
      </c>
      <c r="AS86" s="697">
        <v>1002941.4512210048</v>
      </c>
      <c r="AT86" s="697">
        <v>1002941.4512210048</v>
      </c>
      <c r="AU86" s="697">
        <v>1002941.4512210048</v>
      </c>
      <c r="AV86" s="697">
        <v>1002941.4512210048</v>
      </c>
      <c r="AW86" s="697">
        <v>947013.83260708582</v>
      </c>
      <c r="AX86" s="697">
        <v>259386.3190084869</v>
      </c>
      <c r="AY86" s="697">
        <v>201319.76514286009</v>
      </c>
      <c r="AZ86" s="697">
        <v>201319.76514286009</v>
      </c>
      <c r="BA86" s="697">
        <v>201319.76514286009</v>
      </c>
      <c r="BB86" s="697">
        <v>201319.76514286009</v>
      </c>
      <c r="BC86" s="697">
        <v>115069.77980447652</v>
      </c>
      <c r="BD86" s="697">
        <v>115069.77980447652</v>
      </c>
      <c r="BE86" s="697">
        <v>115069.77980447652</v>
      </c>
      <c r="BF86" s="697">
        <v>115069.77980447652</v>
      </c>
      <c r="BG86" s="697">
        <v>0</v>
      </c>
      <c r="BH86" s="697">
        <v>0</v>
      </c>
      <c r="BI86" s="697">
        <v>0</v>
      </c>
      <c r="BJ86" s="697">
        <v>0</v>
      </c>
      <c r="BK86" s="697">
        <v>0</v>
      </c>
      <c r="BL86" s="697">
        <v>0</v>
      </c>
      <c r="BM86" s="697">
        <v>0</v>
      </c>
      <c r="BN86" s="697">
        <v>0</v>
      </c>
      <c r="BO86" s="697">
        <v>0</v>
      </c>
      <c r="BP86" s="697">
        <v>0</v>
      </c>
      <c r="BQ86" s="697">
        <v>0</v>
      </c>
      <c r="BR86" s="697">
        <v>0</v>
      </c>
      <c r="BS86" s="697">
        <v>0</v>
      </c>
      <c r="BT86" s="698">
        <v>0</v>
      </c>
    </row>
    <row r="87" spans="2:73">
      <c r="B87" s="692" t="s">
        <v>921</v>
      </c>
      <c r="C87" s="692" t="s">
        <v>909</v>
      </c>
      <c r="D87" s="692" t="s">
        <v>21</v>
      </c>
      <c r="E87" s="692" t="s">
        <v>748</v>
      </c>
      <c r="F87" s="692" t="s">
        <v>917</v>
      </c>
      <c r="G87" s="692" t="s">
        <v>907</v>
      </c>
      <c r="H87" s="692">
        <v>2011</v>
      </c>
      <c r="I87" s="644" t="s">
        <v>578</v>
      </c>
      <c r="J87" s="644" t="s">
        <v>589</v>
      </c>
      <c r="K87" s="633"/>
      <c r="L87" s="696">
        <v>40.224071722110551</v>
      </c>
      <c r="M87" s="697">
        <v>40.224071722110551</v>
      </c>
      <c r="N87" s="697">
        <v>40.224071722110551</v>
      </c>
      <c r="O87" s="697">
        <v>37.575264982618904</v>
      </c>
      <c r="P87" s="697">
        <v>37.575264982618904</v>
      </c>
      <c r="Q87" s="697">
        <v>37.575264982618904</v>
      </c>
      <c r="R87" s="697">
        <v>6.3944660305257086</v>
      </c>
      <c r="S87" s="697">
        <v>6.3944660305257086</v>
      </c>
      <c r="T87" s="697">
        <v>6.3944660305257086</v>
      </c>
      <c r="U87" s="697">
        <v>6.3944660305257086</v>
      </c>
      <c r="V87" s="697">
        <v>6.3322496042827554</v>
      </c>
      <c r="W87" s="697">
        <v>6.3322496042827554</v>
      </c>
      <c r="X87" s="697">
        <v>0</v>
      </c>
      <c r="Y87" s="697">
        <v>0</v>
      </c>
      <c r="Z87" s="697">
        <v>0</v>
      </c>
      <c r="AA87" s="697">
        <v>0</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6">
        <v>92923.840698511121</v>
      </c>
      <c r="AR87" s="697">
        <v>92923.840698511121</v>
      </c>
      <c r="AS87" s="697">
        <v>92923.840698511121</v>
      </c>
      <c r="AT87" s="697">
        <v>85525.413290038836</v>
      </c>
      <c r="AU87" s="697">
        <v>85525.413290038836</v>
      </c>
      <c r="AV87" s="697">
        <v>85525.413290038836</v>
      </c>
      <c r="AW87" s="697">
        <v>14969.753028793406</v>
      </c>
      <c r="AX87" s="697">
        <v>14969.753028793406</v>
      </c>
      <c r="AY87" s="697">
        <v>14969.753028793406</v>
      </c>
      <c r="AZ87" s="697">
        <v>14969.753028793406</v>
      </c>
      <c r="BA87" s="697">
        <v>14560.644398046792</v>
      </c>
      <c r="BB87" s="697">
        <v>14560.644398046792</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c r="B88" s="692" t="s">
        <v>921</v>
      </c>
      <c r="C88" s="692" t="s">
        <v>916</v>
      </c>
      <c r="D88" s="692" t="s">
        <v>17</v>
      </c>
      <c r="E88" s="692" t="s">
        <v>748</v>
      </c>
      <c r="F88" s="692" t="s">
        <v>917</v>
      </c>
      <c r="G88" s="692" t="s">
        <v>907</v>
      </c>
      <c r="H88" s="692">
        <v>2011</v>
      </c>
      <c r="I88" s="644" t="s">
        <v>578</v>
      </c>
      <c r="J88" s="644" t="s">
        <v>589</v>
      </c>
      <c r="K88" s="633"/>
      <c r="L88" s="696">
        <v>-0.98333162199830404</v>
      </c>
      <c r="M88" s="697">
        <v>-0.98333162199830404</v>
      </c>
      <c r="N88" s="697">
        <v>-0.98333162199830404</v>
      </c>
      <c r="O88" s="697">
        <v>-0.98333162199830404</v>
      </c>
      <c r="P88" s="697">
        <v>-0.98333162199830404</v>
      </c>
      <c r="Q88" s="697">
        <v>-0.98333162199830404</v>
      </c>
      <c r="R88" s="697">
        <v>-0.98333162199830404</v>
      </c>
      <c r="S88" s="697">
        <v>-0.98333162199830404</v>
      </c>
      <c r="T88" s="697">
        <v>-0.98333162199830404</v>
      </c>
      <c r="U88" s="697">
        <v>-0.98333162199830404</v>
      </c>
      <c r="V88" s="697">
        <v>-0.98333162199830404</v>
      </c>
      <c r="W88" s="697">
        <v>-0.98333162199830404</v>
      </c>
      <c r="X88" s="697">
        <v>-0.98333162199830404</v>
      </c>
      <c r="Y88" s="697">
        <v>-0.98333162199830404</v>
      </c>
      <c r="Z88" s="697">
        <v>-0.98333162199830404</v>
      </c>
      <c r="AA88" s="697">
        <v>0</v>
      </c>
      <c r="AB88" s="697">
        <v>0</v>
      </c>
      <c r="AC88" s="697">
        <v>0</v>
      </c>
      <c r="AD88" s="697">
        <v>0</v>
      </c>
      <c r="AE88" s="697">
        <v>0</v>
      </c>
      <c r="AF88" s="697">
        <v>0</v>
      </c>
      <c r="AG88" s="697">
        <v>0</v>
      </c>
      <c r="AH88" s="697">
        <v>0</v>
      </c>
      <c r="AI88" s="697">
        <v>0</v>
      </c>
      <c r="AJ88" s="697">
        <v>0</v>
      </c>
      <c r="AK88" s="697">
        <v>0</v>
      </c>
      <c r="AL88" s="697">
        <v>0</v>
      </c>
      <c r="AM88" s="697">
        <v>0</v>
      </c>
      <c r="AN88" s="697">
        <v>0</v>
      </c>
      <c r="AO88" s="698">
        <v>0</v>
      </c>
      <c r="AP88" s="633"/>
      <c r="AQ88" s="699">
        <v>-100859.39121058332</v>
      </c>
      <c r="AR88" s="700">
        <v>-100859.39121058332</v>
      </c>
      <c r="AS88" s="700">
        <v>-100859.39121058332</v>
      </c>
      <c r="AT88" s="700">
        <v>-100859.39121058332</v>
      </c>
      <c r="AU88" s="700">
        <v>-100859.39121058299</v>
      </c>
      <c r="AV88" s="700">
        <v>-100859.39121058299</v>
      </c>
      <c r="AW88" s="700">
        <v>-100859.39121058299</v>
      </c>
      <c r="AX88" s="700">
        <v>-100859.39121058299</v>
      </c>
      <c r="AY88" s="700">
        <v>-100859.39121058299</v>
      </c>
      <c r="AZ88" s="700">
        <v>-100859.39121058299</v>
      </c>
      <c r="BA88" s="700">
        <v>-100859.39121058299</v>
      </c>
      <c r="BB88" s="700">
        <v>-100859.39121058299</v>
      </c>
      <c r="BC88" s="700">
        <v>-100859.39121058299</v>
      </c>
      <c r="BD88" s="700">
        <v>-100859.39121058299</v>
      </c>
      <c r="BE88" s="700">
        <v>-100859.39121058299</v>
      </c>
      <c r="BF88" s="700">
        <v>0</v>
      </c>
      <c r="BG88" s="700">
        <v>0</v>
      </c>
      <c r="BH88" s="700">
        <v>0</v>
      </c>
      <c r="BI88" s="700">
        <v>0</v>
      </c>
      <c r="BJ88" s="700">
        <v>0</v>
      </c>
      <c r="BK88" s="700">
        <v>0</v>
      </c>
      <c r="BL88" s="700">
        <v>0</v>
      </c>
      <c r="BM88" s="700">
        <v>0</v>
      </c>
      <c r="BN88" s="700">
        <v>0</v>
      </c>
      <c r="BO88" s="700">
        <v>0</v>
      </c>
      <c r="BP88" s="700">
        <v>0</v>
      </c>
      <c r="BQ88" s="700">
        <v>0</v>
      </c>
      <c r="BR88" s="700">
        <v>0</v>
      </c>
      <c r="BS88" s="700">
        <v>0</v>
      </c>
      <c r="BT88" s="701">
        <v>0</v>
      </c>
    </row>
    <row r="89" spans="2:73">
      <c r="B89" s="692" t="s">
        <v>921</v>
      </c>
      <c r="C89" s="692" t="s">
        <v>906</v>
      </c>
      <c r="D89" s="692" t="s">
        <v>3</v>
      </c>
      <c r="E89" s="692" t="s">
        <v>748</v>
      </c>
      <c r="F89" s="692" t="s">
        <v>29</v>
      </c>
      <c r="G89" s="692" t="s">
        <v>907</v>
      </c>
      <c r="H89" s="692">
        <v>2011</v>
      </c>
      <c r="I89" s="644" t="s">
        <v>578</v>
      </c>
      <c r="J89" s="644" t="s">
        <v>589</v>
      </c>
      <c r="K89" s="633"/>
      <c r="L89" s="696">
        <v>-71.274781535394567</v>
      </c>
      <c r="M89" s="697">
        <v>-71.274781535394567</v>
      </c>
      <c r="N89" s="697">
        <v>-71.274781535394567</v>
      </c>
      <c r="O89" s="697">
        <v>-71.274781535394567</v>
      </c>
      <c r="P89" s="697">
        <v>-71.274781535394567</v>
      </c>
      <c r="Q89" s="697">
        <v>-71.274781535394567</v>
      </c>
      <c r="R89" s="697">
        <v>-71.274781535394567</v>
      </c>
      <c r="S89" s="697">
        <v>-71.274781535394567</v>
      </c>
      <c r="T89" s="697">
        <v>-71.274781535394567</v>
      </c>
      <c r="U89" s="697">
        <v>-71.274781535394567</v>
      </c>
      <c r="V89" s="697">
        <v>-71.274781535394567</v>
      </c>
      <c r="W89" s="697">
        <v>-71.274781535394567</v>
      </c>
      <c r="X89" s="697">
        <v>-71.274781535394567</v>
      </c>
      <c r="Y89" s="697">
        <v>-71.274781535394567</v>
      </c>
      <c r="Z89" s="697">
        <v>-71.274781535394567</v>
      </c>
      <c r="AA89" s="697">
        <v>-71.274781535394567</v>
      </c>
      <c r="AB89" s="697">
        <v>-71.274781535394567</v>
      </c>
      <c r="AC89" s="697">
        <v>-71.274781535394567</v>
      </c>
      <c r="AD89" s="697">
        <v>-60.547492874011077</v>
      </c>
      <c r="AE89" s="697">
        <v>0</v>
      </c>
      <c r="AF89" s="697">
        <v>0</v>
      </c>
      <c r="AG89" s="697">
        <v>0</v>
      </c>
      <c r="AH89" s="697">
        <v>0</v>
      </c>
      <c r="AI89" s="697">
        <v>0</v>
      </c>
      <c r="AJ89" s="697">
        <v>0</v>
      </c>
      <c r="AK89" s="697">
        <v>0</v>
      </c>
      <c r="AL89" s="697">
        <v>0</v>
      </c>
      <c r="AM89" s="697">
        <v>0</v>
      </c>
      <c r="AN89" s="697">
        <v>0</v>
      </c>
      <c r="AO89" s="698">
        <v>0</v>
      </c>
      <c r="AP89" s="633"/>
      <c r="AQ89" s="693">
        <v>-134078.49176116526</v>
      </c>
      <c r="AR89" s="694">
        <v>-134078.49176116526</v>
      </c>
      <c r="AS89" s="694">
        <v>-134078.49176116526</v>
      </c>
      <c r="AT89" s="694">
        <v>-134078.49176116526</v>
      </c>
      <c r="AU89" s="694">
        <v>-134078.49176116526</v>
      </c>
      <c r="AV89" s="694">
        <v>-134078.49176116526</v>
      </c>
      <c r="AW89" s="694">
        <v>-134078.49176116526</v>
      </c>
      <c r="AX89" s="694">
        <v>-134078.49176116526</v>
      </c>
      <c r="AY89" s="694">
        <v>-134078.49176116526</v>
      </c>
      <c r="AZ89" s="694">
        <v>-134078.49176116526</v>
      </c>
      <c r="BA89" s="694">
        <v>-134078.49176116526</v>
      </c>
      <c r="BB89" s="694">
        <v>-134078.49176116526</v>
      </c>
      <c r="BC89" s="694">
        <v>-134078.49176116526</v>
      </c>
      <c r="BD89" s="694">
        <v>-134078.49176116526</v>
      </c>
      <c r="BE89" s="694">
        <v>-134078.49176116526</v>
      </c>
      <c r="BF89" s="694">
        <v>-134078.49176116526</v>
      </c>
      <c r="BG89" s="694">
        <v>-134078.49176116526</v>
      </c>
      <c r="BH89" s="694">
        <v>-134078.49176116526</v>
      </c>
      <c r="BI89" s="694">
        <v>-124501.9990126373</v>
      </c>
      <c r="BJ89" s="694">
        <v>0</v>
      </c>
      <c r="BK89" s="694">
        <v>0</v>
      </c>
      <c r="BL89" s="694">
        <v>0</v>
      </c>
      <c r="BM89" s="694">
        <v>0</v>
      </c>
      <c r="BN89" s="694">
        <v>0</v>
      </c>
      <c r="BO89" s="694">
        <v>0</v>
      </c>
      <c r="BP89" s="694">
        <v>0</v>
      </c>
      <c r="BQ89" s="694">
        <v>0</v>
      </c>
      <c r="BR89" s="694">
        <v>0</v>
      </c>
      <c r="BS89" s="694">
        <v>0</v>
      </c>
      <c r="BT89" s="695">
        <v>0</v>
      </c>
    </row>
    <row r="90" spans="2:73">
      <c r="B90" s="692" t="s">
        <v>921</v>
      </c>
      <c r="C90" s="692" t="s">
        <v>906</v>
      </c>
      <c r="D90" s="692" t="s">
        <v>5</v>
      </c>
      <c r="E90" s="692" t="s">
        <v>748</v>
      </c>
      <c r="F90" s="692" t="s">
        <v>29</v>
      </c>
      <c r="G90" s="692" t="s">
        <v>907</v>
      </c>
      <c r="H90" s="692">
        <v>2011</v>
      </c>
      <c r="I90" s="644" t="s">
        <v>578</v>
      </c>
      <c r="J90" s="644" t="s">
        <v>589</v>
      </c>
      <c r="K90" s="633"/>
      <c r="L90" s="696">
        <v>0.96897128956656675</v>
      </c>
      <c r="M90" s="697">
        <v>0.96897128956656675</v>
      </c>
      <c r="N90" s="697">
        <v>0.96897128956656675</v>
      </c>
      <c r="O90" s="697">
        <v>0.96897128956656675</v>
      </c>
      <c r="P90" s="697">
        <v>0.96897128956656675</v>
      </c>
      <c r="Q90" s="697">
        <v>0.88606615346686279</v>
      </c>
      <c r="R90" s="697">
        <v>0.50634602607556378</v>
      </c>
      <c r="S90" s="697">
        <v>0.50612223811209966</v>
      </c>
      <c r="T90" s="697">
        <v>0.50612223811209966</v>
      </c>
      <c r="U90" s="697">
        <v>0.15892732327199649</v>
      </c>
      <c r="V90" s="697">
        <v>6.6032332977877264E-2</v>
      </c>
      <c r="W90" s="697">
        <v>6.6014656710623162E-2</v>
      </c>
      <c r="X90" s="697">
        <v>6.6014656710623162E-2</v>
      </c>
      <c r="Y90" s="697">
        <v>6.2979322673753932E-2</v>
      </c>
      <c r="Z90" s="697">
        <v>6.2979322673753932E-2</v>
      </c>
      <c r="AA90" s="697">
        <v>6.2840338666172973E-2</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19613.972914030746</v>
      </c>
      <c r="AR90" s="697">
        <v>19613.972914030746</v>
      </c>
      <c r="AS90" s="697">
        <v>19613.972914030746</v>
      </c>
      <c r="AT90" s="697">
        <v>19613.972914030746</v>
      </c>
      <c r="AU90" s="697">
        <v>19613.972914030746</v>
      </c>
      <c r="AV90" s="697">
        <v>17823.479308001097</v>
      </c>
      <c r="AW90" s="697">
        <v>9622.7031901350729</v>
      </c>
      <c r="AX90" s="697">
        <v>9620.7428075751286</v>
      </c>
      <c r="AY90" s="697">
        <v>9620.7428075751286</v>
      </c>
      <c r="AZ90" s="697">
        <v>2122.4103240532386</v>
      </c>
      <c r="BA90" s="697">
        <v>1783.0610543941955</v>
      </c>
      <c r="BB90" s="697">
        <v>1637.388391202775</v>
      </c>
      <c r="BC90" s="697">
        <v>1637.388391202775</v>
      </c>
      <c r="BD90" s="697">
        <v>1358.7901849665575</v>
      </c>
      <c r="BE90" s="697">
        <v>1358.7901849665575</v>
      </c>
      <c r="BF90" s="697">
        <v>1357.1562616724561</v>
      </c>
      <c r="BG90" s="697">
        <v>0</v>
      </c>
      <c r="BH90" s="697">
        <v>0</v>
      </c>
      <c r="BI90" s="697">
        <v>0</v>
      </c>
      <c r="BJ90" s="697">
        <v>0</v>
      </c>
      <c r="BK90" s="697">
        <v>0</v>
      </c>
      <c r="BL90" s="697">
        <v>0</v>
      </c>
      <c r="BM90" s="697">
        <v>0</v>
      </c>
      <c r="BN90" s="697">
        <v>0</v>
      </c>
      <c r="BO90" s="697">
        <v>0</v>
      </c>
      <c r="BP90" s="697">
        <v>0</v>
      </c>
      <c r="BQ90" s="697">
        <v>0</v>
      </c>
      <c r="BR90" s="697">
        <v>0</v>
      </c>
      <c r="BS90" s="697">
        <v>0</v>
      </c>
      <c r="BT90" s="698">
        <v>0</v>
      </c>
    </row>
    <row r="91" spans="2:73">
      <c r="B91" s="692" t="s">
        <v>921</v>
      </c>
      <c r="C91" s="692" t="s">
        <v>906</v>
      </c>
      <c r="D91" s="692" t="s">
        <v>4</v>
      </c>
      <c r="E91" s="692" t="s">
        <v>748</v>
      </c>
      <c r="F91" s="692" t="s">
        <v>29</v>
      </c>
      <c r="G91" s="692" t="s">
        <v>907</v>
      </c>
      <c r="H91" s="692">
        <v>2011</v>
      </c>
      <c r="I91" s="644" t="s">
        <v>578</v>
      </c>
      <c r="J91" s="644" t="s">
        <v>589</v>
      </c>
      <c r="K91" s="633"/>
      <c r="L91" s="696">
        <v>0.14462147202694409</v>
      </c>
      <c r="M91" s="697">
        <v>0.14462147202694409</v>
      </c>
      <c r="N91" s="697">
        <v>0.14462147202694409</v>
      </c>
      <c r="O91" s="697">
        <v>0.14462147202694409</v>
      </c>
      <c r="P91" s="697">
        <v>0.14462147202694409</v>
      </c>
      <c r="Q91" s="697">
        <v>0.13472418046713761</v>
      </c>
      <c r="R91" s="697">
        <v>9.4232802904841484E-2</v>
      </c>
      <c r="S91" s="697">
        <v>9.4017066078729908E-2</v>
      </c>
      <c r="T91" s="697">
        <v>9.4017066078729908E-2</v>
      </c>
      <c r="U91" s="697">
        <v>5.2568617141596392E-2</v>
      </c>
      <c r="V91" s="697">
        <v>6.9488577946421127E-3</v>
      </c>
      <c r="W91" s="697">
        <v>6.9415280643102158E-3</v>
      </c>
      <c r="X91" s="697">
        <v>6.9415280643102158E-3</v>
      </c>
      <c r="Y91" s="697">
        <v>6.7612967668136594E-3</v>
      </c>
      <c r="Z91" s="697">
        <v>6.7612967668136594E-3</v>
      </c>
      <c r="AA91" s="697">
        <v>6.6376365718629664E-3</v>
      </c>
      <c r="AB91" s="697">
        <v>0</v>
      </c>
      <c r="AC91" s="697">
        <v>0</v>
      </c>
      <c r="AD91" s="697">
        <v>0</v>
      </c>
      <c r="AE91" s="697">
        <v>0</v>
      </c>
      <c r="AF91" s="697">
        <v>0</v>
      </c>
      <c r="AG91" s="697">
        <v>0</v>
      </c>
      <c r="AH91" s="697">
        <v>0</v>
      </c>
      <c r="AI91" s="697">
        <v>0</v>
      </c>
      <c r="AJ91" s="697">
        <v>0</v>
      </c>
      <c r="AK91" s="697">
        <v>0</v>
      </c>
      <c r="AL91" s="697">
        <v>0</v>
      </c>
      <c r="AM91" s="697">
        <v>0</v>
      </c>
      <c r="AN91" s="697">
        <v>0</v>
      </c>
      <c r="AO91" s="698">
        <v>0</v>
      </c>
      <c r="AP91" s="633"/>
      <c r="AQ91" s="696">
        <v>2476.2825051213804</v>
      </c>
      <c r="AR91" s="697">
        <v>2476.2825051213804</v>
      </c>
      <c r="AS91" s="697">
        <v>2476.2825051213804</v>
      </c>
      <c r="AT91" s="697">
        <v>2476.2825051213804</v>
      </c>
      <c r="AU91" s="697">
        <v>2476.2825051213804</v>
      </c>
      <c r="AV91" s="697">
        <v>2262.5317281667058</v>
      </c>
      <c r="AW91" s="697">
        <v>1388.0436561920862</v>
      </c>
      <c r="AX91" s="697">
        <v>1386.1538015953488</v>
      </c>
      <c r="AY91" s="697">
        <v>1386.1538015953488</v>
      </c>
      <c r="AZ91" s="697">
        <v>490.99595862970676</v>
      </c>
      <c r="BA91" s="697">
        <v>221.754017356849</v>
      </c>
      <c r="BB91" s="697">
        <v>161.34865447262627</v>
      </c>
      <c r="BC91" s="697">
        <v>161.34865447262627</v>
      </c>
      <c r="BD91" s="697">
        <v>144.80612057676626</v>
      </c>
      <c r="BE91" s="697">
        <v>144.80612057676626</v>
      </c>
      <c r="BF91" s="697">
        <v>143.35234703404143</v>
      </c>
      <c r="BG91" s="697">
        <v>0</v>
      </c>
      <c r="BH91" s="697">
        <v>0</v>
      </c>
      <c r="BI91" s="697">
        <v>0</v>
      </c>
      <c r="BJ91" s="697">
        <v>0</v>
      </c>
      <c r="BK91" s="697">
        <v>0</v>
      </c>
      <c r="BL91" s="697">
        <v>0</v>
      </c>
      <c r="BM91" s="697">
        <v>0</v>
      </c>
      <c r="BN91" s="697">
        <v>0</v>
      </c>
      <c r="BO91" s="697">
        <v>0</v>
      </c>
      <c r="BP91" s="697">
        <v>0</v>
      </c>
      <c r="BQ91" s="697">
        <v>0</v>
      </c>
      <c r="BR91" s="697">
        <v>0</v>
      </c>
      <c r="BS91" s="697">
        <v>0</v>
      </c>
      <c r="BT91" s="698">
        <v>0</v>
      </c>
    </row>
    <row r="92" spans="2:73">
      <c r="B92" s="692" t="s">
        <v>208</v>
      </c>
      <c r="C92" s="692" t="s">
        <v>922</v>
      </c>
      <c r="D92" s="692" t="s">
        <v>491</v>
      </c>
      <c r="E92" s="692" t="s">
        <v>748</v>
      </c>
      <c r="F92" s="692" t="s">
        <v>490</v>
      </c>
      <c r="G92" s="692" t="s">
        <v>907</v>
      </c>
      <c r="H92" s="692">
        <v>2011</v>
      </c>
      <c r="I92" s="644" t="s">
        <v>578</v>
      </c>
      <c r="J92" s="644" t="s">
        <v>589</v>
      </c>
      <c r="K92" s="633"/>
      <c r="L92" s="696">
        <v>119.47499999999999</v>
      </c>
      <c r="M92" s="697">
        <v>119.47499999999999</v>
      </c>
      <c r="N92" s="697">
        <v>119.47499999999999</v>
      </c>
      <c r="O92" s="697">
        <v>119.47499999999999</v>
      </c>
      <c r="P92" s="697">
        <v>119.47499999999999</v>
      </c>
      <c r="Q92" s="697">
        <v>119.47499999999999</v>
      </c>
      <c r="R92" s="697">
        <v>119.47499999999999</v>
      </c>
      <c r="S92" s="697">
        <v>119.47499999999999</v>
      </c>
      <c r="T92" s="697">
        <v>119.47499999999999</v>
      </c>
      <c r="U92" s="697">
        <v>119.47499999999999</v>
      </c>
      <c r="V92" s="697">
        <v>119.47499999999999</v>
      </c>
      <c r="W92" s="697">
        <v>119.47499999999999</v>
      </c>
      <c r="X92" s="697">
        <v>119.47499999999999</v>
      </c>
      <c r="Y92" s="697">
        <v>119.47499999999999</v>
      </c>
      <c r="Z92" s="697">
        <v>119.47499999999999</v>
      </c>
      <c r="AA92" s="697">
        <v>119.47499999999999</v>
      </c>
      <c r="AB92" s="697">
        <v>119.47499999999999</v>
      </c>
      <c r="AC92" s="697">
        <v>119.47499999999999</v>
      </c>
      <c r="AD92" s="697">
        <v>119.47499999999999</v>
      </c>
      <c r="AE92" s="697">
        <v>119.47499999999999</v>
      </c>
      <c r="AF92" s="697">
        <v>0</v>
      </c>
      <c r="AG92" s="697">
        <v>0</v>
      </c>
      <c r="AH92" s="697">
        <v>0</v>
      </c>
      <c r="AI92" s="697">
        <v>0</v>
      </c>
      <c r="AJ92" s="697">
        <v>0</v>
      </c>
      <c r="AK92" s="697">
        <v>0</v>
      </c>
      <c r="AL92" s="697">
        <v>0</v>
      </c>
      <c r="AM92" s="697">
        <v>0</v>
      </c>
      <c r="AN92" s="697">
        <v>0</v>
      </c>
      <c r="AO92" s="698">
        <v>0</v>
      </c>
      <c r="AP92" s="633"/>
      <c r="AQ92" s="696">
        <v>449226</v>
      </c>
      <c r="AR92" s="697">
        <v>449226</v>
      </c>
      <c r="AS92" s="697">
        <v>449226</v>
      </c>
      <c r="AT92" s="697">
        <v>449226</v>
      </c>
      <c r="AU92" s="697">
        <v>449226</v>
      </c>
      <c r="AV92" s="697">
        <v>449226</v>
      </c>
      <c r="AW92" s="697">
        <v>449226</v>
      </c>
      <c r="AX92" s="697">
        <v>449226</v>
      </c>
      <c r="AY92" s="697">
        <v>449226</v>
      </c>
      <c r="AZ92" s="697">
        <v>449226</v>
      </c>
      <c r="BA92" s="697">
        <v>449226</v>
      </c>
      <c r="BB92" s="697">
        <v>449226</v>
      </c>
      <c r="BC92" s="697">
        <v>449226</v>
      </c>
      <c r="BD92" s="697">
        <v>449226</v>
      </c>
      <c r="BE92" s="697">
        <v>449226</v>
      </c>
      <c r="BF92" s="697">
        <v>449226</v>
      </c>
      <c r="BG92" s="697">
        <v>449226</v>
      </c>
      <c r="BH92" s="697">
        <v>449226</v>
      </c>
      <c r="BI92" s="697">
        <v>449226</v>
      </c>
      <c r="BJ92" s="697">
        <v>449226</v>
      </c>
      <c r="BK92" s="697">
        <v>0</v>
      </c>
      <c r="BL92" s="697">
        <v>0</v>
      </c>
      <c r="BM92" s="697">
        <v>0</v>
      </c>
      <c r="BN92" s="697">
        <v>0</v>
      </c>
      <c r="BO92" s="697">
        <v>0</v>
      </c>
      <c r="BP92" s="697">
        <v>0</v>
      </c>
      <c r="BQ92" s="697">
        <v>0</v>
      </c>
      <c r="BR92" s="697">
        <v>0</v>
      </c>
      <c r="BS92" s="697">
        <v>0</v>
      </c>
      <c r="BT92" s="698">
        <v>0</v>
      </c>
    </row>
    <row r="93" spans="2:73">
      <c r="B93" s="692" t="s">
        <v>905</v>
      </c>
      <c r="C93" s="692" t="s">
        <v>909</v>
      </c>
      <c r="D93" s="692" t="s">
        <v>910</v>
      </c>
      <c r="E93" s="692" t="s">
        <v>748</v>
      </c>
      <c r="F93" s="692" t="s">
        <v>919</v>
      </c>
      <c r="G93" s="692" t="s">
        <v>908</v>
      </c>
      <c r="H93" s="692">
        <v>2011</v>
      </c>
      <c r="I93" s="644" t="s">
        <v>578</v>
      </c>
      <c r="J93" s="644" t="s">
        <v>589</v>
      </c>
      <c r="K93" s="633"/>
      <c r="L93" s="696">
        <v>0</v>
      </c>
      <c r="M93" s="697">
        <v>0</v>
      </c>
      <c r="N93" s="697">
        <v>0</v>
      </c>
      <c r="O93" s="697">
        <v>1.68415</v>
      </c>
      <c r="P93" s="697">
        <v>0</v>
      </c>
      <c r="Q93" s="697">
        <v>0</v>
      </c>
      <c r="R93" s="697">
        <v>0</v>
      </c>
      <c r="S93" s="697">
        <v>0</v>
      </c>
      <c r="T93" s="697">
        <v>0</v>
      </c>
      <c r="U93" s="697">
        <v>0</v>
      </c>
      <c r="V93" s="697">
        <v>0</v>
      </c>
      <c r="W93" s="697">
        <v>0</v>
      </c>
      <c r="X93" s="697">
        <v>0</v>
      </c>
      <c r="Y93" s="697">
        <v>0</v>
      </c>
      <c r="Z93" s="697">
        <v>0</v>
      </c>
      <c r="AA93" s="697">
        <v>0</v>
      </c>
      <c r="AB93" s="697">
        <v>0</v>
      </c>
      <c r="AC93" s="697">
        <v>0</v>
      </c>
      <c r="AD93" s="697">
        <v>0</v>
      </c>
      <c r="AE93" s="697">
        <v>0</v>
      </c>
      <c r="AF93" s="697">
        <v>0</v>
      </c>
      <c r="AG93" s="697">
        <v>0</v>
      </c>
      <c r="AH93" s="697">
        <v>0</v>
      </c>
      <c r="AI93" s="697">
        <v>0</v>
      </c>
      <c r="AJ93" s="697">
        <v>0</v>
      </c>
      <c r="AK93" s="697">
        <v>0</v>
      </c>
      <c r="AL93" s="697">
        <v>0</v>
      </c>
      <c r="AM93" s="697">
        <v>0</v>
      </c>
      <c r="AN93" s="697">
        <v>0</v>
      </c>
      <c r="AO93" s="698">
        <v>0</v>
      </c>
      <c r="AP93" s="633"/>
      <c r="AQ93" s="696">
        <v>0</v>
      </c>
      <c r="AR93" s="697">
        <v>0</v>
      </c>
      <c r="AS93" s="697">
        <v>0</v>
      </c>
      <c r="AT93" s="697">
        <v>0</v>
      </c>
      <c r="AU93" s="697">
        <v>0</v>
      </c>
      <c r="AV93" s="697">
        <v>0</v>
      </c>
      <c r="AW93" s="697">
        <v>0</v>
      </c>
      <c r="AX93" s="697">
        <v>0</v>
      </c>
      <c r="AY93" s="697">
        <v>0</v>
      </c>
      <c r="AZ93" s="697">
        <v>0</v>
      </c>
      <c r="BA93" s="697">
        <v>0</v>
      </c>
      <c r="BB93" s="697">
        <v>0</v>
      </c>
      <c r="BC93" s="697">
        <v>0</v>
      </c>
      <c r="BD93" s="697">
        <v>0</v>
      </c>
      <c r="BE93" s="697">
        <v>0</v>
      </c>
      <c r="BF93" s="697">
        <v>0</v>
      </c>
      <c r="BG93" s="697">
        <v>0</v>
      </c>
      <c r="BH93" s="697">
        <v>0</v>
      </c>
      <c r="BI93" s="697">
        <v>0</v>
      </c>
      <c r="BJ93" s="697">
        <v>0</v>
      </c>
      <c r="BK93" s="697">
        <v>0</v>
      </c>
      <c r="BL93" s="697">
        <v>0</v>
      </c>
      <c r="BM93" s="697">
        <v>0</v>
      </c>
      <c r="BN93" s="697">
        <v>0</v>
      </c>
      <c r="BO93" s="697">
        <v>0</v>
      </c>
      <c r="BP93" s="697">
        <v>0</v>
      </c>
      <c r="BQ93" s="697">
        <v>0</v>
      </c>
      <c r="BR93" s="697">
        <v>0</v>
      </c>
      <c r="BS93" s="697">
        <v>0</v>
      </c>
      <c r="BT93" s="698">
        <v>0</v>
      </c>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t="s">
        <v>208</v>
      </c>
      <c r="C95" s="692" t="s">
        <v>909</v>
      </c>
      <c r="D95" s="692" t="s">
        <v>20</v>
      </c>
      <c r="E95" s="692" t="s">
        <v>748</v>
      </c>
      <c r="F95" s="692" t="s">
        <v>911</v>
      </c>
      <c r="G95" s="692" t="s">
        <v>907</v>
      </c>
      <c r="H95" s="692">
        <v>2012</v>
      </c>
      <c r="I95" s="644" t="s">
        <v>579</v>
      </c>
      <c r="J95" s="644" t="s">
        <v>589</v>
      </c>
      <c r="K95" s="633"/>
      <c r="L95" s="696" t="s">
        <v>918</v>
      </c>
      <c r="M95" s="697">
        <v>15.531523889000001</v>
      </c>
      <c r="N95" s="697">
        <v>15.531523889000001</v>
      </c>
      <c r="O95" s="697">
        <v>15.531523889000001</v>
      </c>
      <c r="P95" s="697">
        <v>15.531523889000001</v>
      </c>
      <c r="Q95" s="697" t="s">
        <v>918</v>
      </c>
      <c r="R95" s="697" t="s">
        <v>918</v>
      </c>
      <c r="S95" s="697" t="s">
        <v>918</v>
      </c>
      <c r="T95" s="697" t="s">
        <v>918</v>
      </c>
      <c r="U95" s="697" t="s">
        <v>918</v>
      </c>
      <c r="V95" s="697" t="s">
        <v>918</v>
      </c>
      <c r="W95" s="697" t="s">
        <v>918</v>
      </c>
      <c r="X95" s="697" t="s">
        <v>918</v>
      </c>
      <c r="Y95" s="697" t="s">
        <v>918</v>
      </c>
      <c r="Z95" s="697" t="s">
        <v>918</v>
      </c>
      <c r="AA95" s="697" t="s">
        <v>918</v>
      </c>
      <c r="AB95" s="697" t="s">
        <v>918</v>
      </c>
      <c r="AC95" s="697" t="s">
        <v>918</v>
      </c>
      <c r="AD95" s="697" t="s">
        <v>918</v>
      </c>
      <c r="AE95" s="697" t="s">
        <v>918</v>
      </c>
      <c r="AF95" s="697" t="s">
        <v>918</v>
      </c>
      <c r="AG95" s="697" t="s">
        <v>918</v>
      </c>
      <c r="AH95" s="697" t="s">
        <v>918</v>
      </c>
      <c r="AI95" s="697" t="s">
        <v>918</v>
      </c>
      <c r="AJ95" s="697" t="s">
        <v>918</v>
      </c>
      <c r="AK95" s="697" t="s">
        <v>918</v>
      </c>
      <c r="AL95" s="697" t="s">
        <v>918</v>
      </c>
      <c r="AM95" s="697" t="s">
        <v>918</v>
      </c>
      <c r="AN95" s="697" t="s">
        <v>918</v>
      </c>
      <c r="AO95" s="698" t="s">
        <v>918</v>
      </c>
      <c r="AP95" s="633"/>
      <c r="AQ95" s="696" t="s">
        <v>918</v>
      </c>
      <c r="AR95" s="697">
        <v>75528.763387689003</v>
      </c>
      <c r="AS95" s="697">
        <v>75528.763387689003</v>
      </c>
      <c r="AT95" s="697">
        <v>75528.763387689003</v>
      </c>
      <c r="AU95" s="697">
        <v>75528.763387689003</v>
      </c>
      <c r="AV95" s="697" t="s">
        <v>918</v>
      </c>
      <c r="AW95" s="697" t="s">
        <v>918</v>
      </c>
      <c r="AX95" s="697" t="s">
        <v>918</v>
      </c>
      <c r="AY95" s="697" t="s">
        <v>918</v>
      </c>
      <c r="AZ95" s="697" t="s">
        <v>918</v>
      </c>
      <c r="BA95" s="697" t="s">
        <v>918</v>
      </c>
      <c r="BB95" s="697" t="s">
        <v>918</v>
      </c>
      <c r="BC95" s="697" t="s">
        <v>918</v>
      </c>
      <c r="BD95" s="697" t="s">
        <v>918</v>
      </c>
      <c r="BE95" s="697" t="s">
        <v>918</v>
      </c>
      <c r="BF95" s="697" t="s">
        <v>918</v>
      </c>
      <c r="BG95" s="697" t="s">
        <v>918</v>
      </c>
      <c r="BH95" s="697" t="s">
        <v>918</v>
      </c>
      <c r="BI95" s="697" t="s">
        <v>918</v>
      </c>
      <c r="BJ95" s="697" t="s">
        <v>918</v>
      </c>
      <c r="BK95" s="697" t="s">
        <v>918</v>
      </c>
      <c r="BL95" s="697" t="s">
        <v>918</v>
      </c>
      <c r="BM95" s="697" t="s">
        <v>918</v>
      </c>
      <c r="BN95" s="697" t="s">
        <v>918</v>
      </c>
      <c r="BO95" s="697" t="s">
        <v>918</v>
      </c>
      <c r="BP95" s="697" t="s">
        <v>918</v>
      </c>
      <c r="BQ95" s="697" t="s">
        <v>918</v>
      </c>
      <c r="BR95" s="697" t="s">
        <v>918</v>
      </c>
      <c r="BS95" s="697" t="s">
        <v>918</v>
      </c>
      <c r="BT95" s="698" t="s">
        <v>918</v>
      </c>
    </row>
    <row r="96" spans="2:73">
      <c r="B96" s="692" t="s">
        <v>208</v>
      </c>
      <c r="C96" s="692" t="s">
        <v>909</v>
      </c>
      <c r="D96" s="692" t="s">
        <v>913</v>
      </c>
      <c r="E96" s="692" t="s">
        <v>748</v>
      </c>
      <c r="F96" s="692" t="s">
        <v>911</v>
      </c>
      <c r="G96" s="692" t="s">
        <v>907</v>
      </c>
      <c r="H96" s="692">
        <v>2012</v>
      </c>
      <c r="I96" s="644" t="s">
        <v>579</v>
      </c>
      <c r="J96" s="644" t="s">
        <v>589</v>
      </c>
      <c r="K96" s="633"/>
      <c r="L96" s="696" t="s">
        <v>918</v>
      </c>
      <c r="M96" s="697">
        <v>32.474529353000001</v>
      </c>
      <c r="N96" s="697">
        <v>32.474529353000001</v>
      </c>
      <c r="O96" s="697">
        <v>32.324800478</v>
      </c>
      <c r="P96" s="697">
        <v>30.537418257999999</v>
      </c>
      <c r="Q96" s="697">
        <v>30.537418257999999</v>
      </c>
      <c r="R96" s="697">
        <v>28.541880347999999</v>
      </c>
      <c r="S96" s="697">
        <v>28.412123623999999</v>
      </c>
      <c r="T96" s="697">
        <v>28.412123623999999</v>
      </c>
      <c r="U96" s="697">
        <v>24.270378451999999</v>
      </c>
      <c r="V96" s="697">
        <v>23.495001789</v>
      </c>
      <c r="W96" s="697">
        <v>21.788713627</v>
      </c>
      <c r="X96" s="697">
        <v>21.788713627</v>
      </c>
      <c r="Y96" s="697">
        <v>1.452259934</v>
      </c>
      <c r="Z96" s="697">
        <v>1.2518650339999999</v>
      </c>
      <c r="AA96" s="697">
        <v>1.2518650339999999</v>
      </c>
      <c r="AB96" s="697">
        <v>1.2518650339999999</v>
      </c>
      <c r="AC96" s="697">
        <v>0.34263582300000001</v>
      </c>
      <c r="AD96" s="697">
        <v>0</v>
      </c>
      <c r="AE96" s="697">
        <v>0</v>
      </c>
      <c r="AF96" s="697">
        <v>0</v>
      </c>
      <c r="AG96" s="697">
        <v>0</v>
      </c>
      <c r="AH96" s="697">
        <v>0</v>
      </c>
      <c r="AI96" s="697">
        <v>0</v>
      </c>
      <c r="AJ96" s="697">
        <v>0</v>
      </c>
      <c r="AK96" s="697">
        <v>0</v>
      </c>
      <c r="AL96" s="697">
        <v>0</v>
      </c>
      <c r="AM96" s="697">
        <v>0</v>
      </c>
      <c r="AN96" s="697">
        <v>0</v>
      </c>
      <c r="AO96" s="698">
        <v>0</v>
      </c>
      <c r="AP96" s="633"/>
      <c r="AQ96" s="696">
        <v>0</v>
      </c>
      <c r="AR96" s="697">
        <v>169661.76047687099</v>
      </c>
      <c r="AS96" s="697">
        <v>169661.76047687099</v>
      </c>
      <c r="AT96" s="697">
        <v>169120.81482586401</v>
      </c>
      <c r="AU96" s="697">
        <v>163106.28919865799</v>
      </c>
      <c r="AV96" s="697">
        <v>163106.28919865799</v>
      </c>
      <c r="AW96" s="697">
        <v>156977.048531129</v>
      </c>
      <c r="AX96" s="697">
        <v>155715.28414332701</v>
      </c>
      <c r="AY96" s="697">
        <v>155715.28414332701</v>
      </c>
      <c r="AZ96" s="697">
        <v>141166.28439984701</v>
      </c>
      <c r="BA96" s="697">
        <v>133626.46194370301</v>
      </c>
      <c r="BB96" s="697">
        <v>117034.38431788499</v>
      </c>
      <c r="BC96" s="697">
        <v>117034.38431788499</v>
      </c>
      <c r="BD96" s="697">
        <v>4868.4977218000004</v>
      </c>
      <c r="BE96" s="697">
        <v>4144.5041060840003</v>
      </c>
      <c r="BF96" s="697">
        <v>4144.5041060840003</v>
      </c>
      <c r="BG96" s="697">
        <v>4144.5041060840003</v>
      </c>
      <c r="BH96" s="697">
        <v>1134.3519743740001</v>
      </c>
      <c r="BI96" s="697">
        <v>0</v>
      </c>
      <c r="BJ96" s="697">
        <v>0</v>
      </c>
      <c r="BK96" s="697">
        <v>0</v>
      </c>
      <c r="BL96" s="697">
        <v>0</v>
      </c>
      <c r="BM96" s="697">
        <v>0</v>
      </c>
      <c r="BN96" s="697">
        <v>0</v>
      </c>
      <c r="BO96" s="697">
        <v>0</v>
      </c>
      <c r="BP96" s="697">
        <v>0</v>
      </c>
      <c r="BQ96" s="697">
        <v>0</v>
      </c>
      <c r="BR96" s="697">
        <v>0</v>
      </c>
      <c r="BS96" s="697">
        <v>0</v>
      </c>
      <c r="BT96" s="698">
        <v>0</v>
      </c>
    </row>
    <row r="97" spans="2:73">
      <c r="B97" s="692" t="s">
        <v>208</v>
      </c>
      <c r="C97" s="692" t="s">
        <v>906</v>
      </c>
      <c r="D97" s="692" t="s">
        <v>3</v>
      </c>
      <c r="E97" s="692" t="s">
        <v>748</v>
      </c>
      <c r="F97" s="692" t="s">
        <v>29</v>
      </c>
      <c r="G97" s="692" t="s">
        <v>907</v>
      </c>
      <c r="H97" s="692">
        <v>2012</v>
      </c>
      <c r="I97" s="644" t="s">
        <v>579</v>
      </c>
      <c r="J97" s="644" t="s">
        <v>589</v>
      </c>
      <c r="K97" s="633"/>
      <c r="L97" s="696" t="s">
        <v>918</v>
      </c>
      <c r="M97" s="697">
        <v>5.9576872430000005</v>
      </c>
      <c r="N97" s="697">
        <v>5.9576872430000005</v>
      </c>
      <c r="O97" s="697">
        <v>5.9576872430000005</v>
      </c>
      <c r="P97" s="697">
        <v>5.9576872430000005</v>
      </c>
      <c r="Q97" s="697">
        <v>5.9576872430000005</v>
      </c>
      <c r="R97" s="697">
        <v>5.9576872430000005</v>
      </c>
      <c r="S97" s="697">
        <v>5.9576872430000005</v>
      </c>
      <c r="T97" s="697">
        <v>5.9576872430000005</v>
      </c>
      <c r="U97" s="697">
        <v>5.9576872430000005</v>
      </c>
      <c r="V97" s="697">
        <v>5.9576872430000005</v>
      </c>
      <c r="W97" s="697">
        <v>5.9576872430000005</v>
      </c>
      <c r="X97" s="697">
        <v>5.9576872430000005</v>
      </c>
      <c r="Y97" s="697">
        <v>5.9576872430000005</v>
      </c>
      <c r="Z97" s="697">
        <v>5.9576872430000005</v>
      </c>
      <c r="AA97" s="697">
        <v>5.9576872430000005</v>
      </c>
      <c r="AB97" s="697">
        <v>5.9576872430000005</v>
      </c>
      <c r="AC97" s="697">
        <v>5.9576872430000005</v>
      </c>
      <c r="AD97" s="697">
        <v>5.9576872430000005</v>
      </c>
      <c r="AE97" s="697">
        <v>5.9576872430000005</v>
      </c>
      <c r="AF97" s="697">
        <v>5.2632593019999998</v>
      </c>
      <c r="AG97" s="697">
        <v>0</v>
      </c>
      <c r="AH97" s="697">
        <v>0</v>
      </c>
      <c r="AI97" s="697">
        <v>0</v>
      </c>
      <c r="AJ97" s="697">
        <v>0</v>
      </c>
      <c r="AK97" s="697">
        <v>0</v>
      </c>
      <c r="AL97" s="697">
        <v>0</v>
      </c>
      <c r="AM97" s="697">
        <v>0</v>
      </c>
      <c r="AN97" s="697">
        <v>0</v>
      </c>
      <c r="AO97" s="698">
        <v>0</v>
      </c>
      <c r="AP97" s="633"/>
      <c r="AQ97" s="696" t="s">
        <v>918</v>
      </c>
      <c r="AR97" s="697">
        <v>12282.750135332</v>
      </c>
      <c r="AS97" s="697">
        <v>12282.750135332</v>
      </c>
      <c r="AT97" s="697">
        <v>12282.750135332</v>
      </c>
      <c r="AU97" s="697">
        <v>12282.750135332</v>
      </c>
      <c r="AV97" s="697">
        <v>12282.750135332</v>
      </c>
      <c r="AW97" s="697">
        <v>12282.750135332</v>
      </c>
      <c r="AX97" s="697">
        <v>12282.750135332</v>
      </c>
      <c r="AY97" s="697">
        <v>12282.750135332</v>
      </c>
      <c r="AZ97" s="697">
        <v>12282.750135332</v>
      </c>
      <c r="BA97" s="697">
        <v>12282.750135332</v>
      </c>
      <c r="BB97" s="697">
        <v>12282.750135332</v>
      </c>
      <c r="BC97" s="697">
        <v>12282.750135332</v>
      </c>
      <c r="BD97" s="697">
        <v>12282.750135332</v>
      </c>
      <c r="BE97" s="697">
        <v>12282.750135332</v>
      </c>
      <c r="BF97" s="697">
        <v>12282.750135332</v>
      </c>
      <c r="BG97" s="697">
        <v>12282.750135332</v>
      </c>
      <c r="BH97" s="697">
        <v>12282.750135332</v>
      </c>
      <c r="BI97" s="697">
        <v>12282.750135332</v>
      </c>
      <c r="BJ97" s="697">
        <v>11587.66086545</v>
      </c>
      <c r="BK97" s="697">
        <v>0</v>
      </c>
      <c r="BL97" s="697">
        <v>0</v>
      </c>
      <c r="BM97" s="697">
        <v>0</v>
      </c>
      <c r="BN97" s="697">
        <v>0</v>
      </c>
      <c r="BO97" s="697">
        <v>0</v>
      </c>
      <c r="BP97" s="697">
        <v>0</v>
      </c>
      <c r="BQ97" s="697">
        <v>0</v>
      </c>
      <c r="BR97" s="697">
        <v>0</v>
      </c>
      <c r="BS97" s="697">
        <v>0</v>
      </c>
      <c r="BT97" s="698">
        <v>0</v>
      </c>
    </row>
    <row r="98" spans="2:73" ht="15.75">
      <c r="B98" s="692" t="s">
        <v>208</v>
      </c>
      <c r="C98" s="692" t="s">
        <v>906</v>
      </c>
      <c r="D98" s="692" t="s">
        <v>3</v>
      </c>
      <c r="E98" s="692" t="s">
        <v>748</v>
      </c>
      <c r="F98" s="692" t="s">
        <v>29</v>
      </c>
      <c r="G98" s="692" t="s">
        <v>907</v>
      </c>
      <c r="H98" s="692">
        <v>2012</v>
      </c>
      <c r="I98" s="644" t="s">
        <v>579</v>
      </c>
      <c r="J98" s="644" t="s">
        <v>589</v>
      </c>
      <c r="K98" s="633"/>
      <c r="L98" s="696">
        <v>0</v>
      </c>
      <c r="M98" s="697">
        <v>3.6672777832487388E-2</v>
      </c>
      <c r="N98" s="697">
        <v>3.6672777832487388E-2</v>
      </c>
      <c r="O98" s="697">
        <v>3.6672777832487388E-2</v>
      </c>
      <c r="P98" s="697">
        <v>3.6672777832487388E-2</v>
      </c>
      <c r="Q98" s="697">
        <v>3.6672777832487388E-2</v>
      </c>
      <c r="R98" s="697">
        <v>3.6672777832487388E-2</v>
      </c>
      <c r="S98" s="697">
        <v>3.6672777832487388E-2</v>
      </c>
      <c r="T98" s="697">
        <v>3.6672777832487388E-2</v>
      </c>
      <c r="U98" s="697">
        <v>3.6672777832487388E-2</v>
      </c>
      <c r="V98" s="697">
        <v>3.6672777832487388E-2</v>
      </c>
      <c r="W98" s="697">
        <v>3.6672777832487388E-2</v>
      </c>
      <c r="X98" s="697">
        <v>3.6672777832487388E-2</v>
      </c>
      <c r="Y98" s="697">
        <v>3.6672777832487388E-2</v>
      </c>
      <c r="Z98" s="697">
        <v>3.6672777832487388E-2</v>
      </c>
      <c r="AA98" s="697">
        <v>3.6672777832487388E-2</v>
      </c>
      <c r="AB98" s="697">
        <v>3.6672777832487388E-2</v>
      </c>
      <c r="AC98" s="697">
        <v>3.6672777832487388E-2</v>
      </c>
      <c r="AD98" s="697">
        <v>3.6672777832487388E-2</v>
      </c>
      <c r="AE98" s="697">
        <v>3.6672777832487388E-2</v>
      </c>
      <c r="AF98" s="697">
        <v>3.1520827334740452E-2</v>
      </c>
      <c r="AG98" s="697">
        <v>0</v>
      </c>
      <c r="AH98" s="697">
        <v>0</v>
      </c>
      <c r="AI98" s="697">
        <v>0</v>
      </c>
      <c r="AJ98" s="697">
        <v>0</v>
      </c>
      <c r="AK98" s="697">
        <v>0</v>
      </c>
      <c r="AL98" s="697">
        <v>0</v>
      </c>
      <c r="AM98" s="697">
        <v>0</v>
      </c>
      <c r="AN98" s="697">
        <v>0</v>
      </c>
      <c r="AO98" s="698">
        <v>0</v>
      </c>
      <c r="AP98" s="633"/>
      <c r="AQ98" s="696">
        <v>0</v>
      </c>
      <c r="AR98" s="697">
        <v>74.560586325220783</v>
      </c>
      <c r="AS98" s="697">
        <v>74.560586325220783</v>
      </c>
      <c r="AT98" s="697">
        <v>74.560586325220783</v>
      </c>
      <c r="AU98" s="697">
        <v>74.560586325220783</v>
      </c>
      <c r="AV98" s="697">
        <v>74.560586325220783</v>
      </c>
      <c r="AW98" s="697">
        <v>74.560586325220783</v>
      </c>
      <c r="AX98" s="697">
        <v>74.560586325220783</v>
      </c>
      <c r="AY98" s="697">
        <v>74.560586325220783</v>
      </c>
      <c r="AZ98" s="697">
        <v>74.560586325220783</v>
      </c>
      <c r="BA98" s="697">
        <v>74.560586325220783</v>
      </c>
      <c r="BB98" s="697">
        <v>74.560586325220783</v>
      </c>
      <c r="BC98" s="697">
        <v>74.560586325220783</v>
      </c>
      <c r="BD98" s="697">
        <v>74.560586325220783</v>
      </c>
      <c r="BE98" s="697">
        <v>74.560586325220783</v>
      </c>
      <c r="BF98" s="697">
        <v>74.560586325220783</v>
      </c>
      <c r="BG98" s="697">
        <v>74.560586325220783</v>
      </c>
      <c r="BH98" s="697">
        <v>74.560586325220783</v>
      </c>
      <c r="BI98" s="697">
        <v>74.560586325220783</v>
      </c>
      <c r="BJ98" s="697">
        <v>69.396667798586037</v>
      </c>
      <c r="BK98" s="697">
        <v>0</v>
      </c>
      <c r="BL98" s="697">
        <v>0</v>
      </c>
      <c r="BM98" s="697">
        <v>0</v>
      </c>
      <c r="BN98" s="697">
        <v>0</v>
      </c>
      <c r="BO98" s="697">
        <v>0</v>
      </c>
      <c r="BP98" s="697">
        <v>0</v>
      </c>
      <c r="BQ98" s="697">
        <v>0</v>
      </c>
      <c r="BR98" s="697">
        <v>0</v>
      </c>
      <c r="BS98" s="697">
        <v>0</v>
      </c>
      <c r="BT98" s="698">
        <v>0</v>
      </c>
      <c r="BU98" s="163"/>
    </row>
    <row r="99" spans="2:73" ht="15.75">
      <c r="B99" s="692" t="s">
        <v>208</v>
      </c>
      <c r="C99" s="692" t="s">
        <v>909</v>
      </c>
      <c r="D99" s="692" t="s">
        <v>20</v>
      </c>
      <c r="E99" s="692" t="s">
        <v>748</v>
      </c>
      <c r="F99" s="692" t="s">
        <v>919</v>
      </c>
      <c r="G99" s="692" t="s">
        <v>907</v>
      </c>
      <c r="H99" s="692">
        <v>2012</v>
      </c>
      <c r="I99" s="644" t="s">
        <v>579</v>
      </c>
      <c r="J99" s="644" t="s">
        <v>589</v>
      </c>
      <c r="K99" s="633"/>
      <c r="L99" s="696">
        <v>0</v>
      </c>
      <c r="M99" s="697">
        <v>0.51739881799999998</v>
      </c>
      <c r="N99" s="697">
        <v>0.51739881799999998</v>
      </c>
      <c r="O99" s="697">
        <v>0.51739881799999998</v>
      </c>
      <c r="P99" s="697">
        <v>0.51739881799999998</v>
      </c>
      <c r="Q99" s="697">
        <v>0</v>
      </c>
      <c r="R99" s="697">
        <v>0</v>
      </c>
      <c r="S99" s="697">
        <v>0</v>
      </c>
      <c r="T99" s="697">
        <v>0</v>
      </c>
      <c r="U99" s="697">
        <v>0</v>
      </c>
      <c r="V99" s="697">
        <v>0</v>
      </c>
      <c r="W99" s="697">
        <v>0</v>
      </c>
      <c r="X99" s="697">
        <v>0</v>
      </c>
      <c r="Y99" s="697">
        <v>0</v>
      </c>
      <c r="Z99" s="697">
        <v>0</v>
      </c>
      <c r="AA99" s="697">
        <v>0</v>
      </c>
      <c r="AB99" s="697">
        <v>0</v>
      </c>
      <c r="AC99" s="697">
        <v>0</v>
      </c>
      <c r="AD99" s="697">
        <v>0</v>
      </c>
      <c r="AE99" s="697">
        <v>0</v>
      </c>
      <c r="AF99" s="697">
        <v>0</v>
      </c>
      <c r="AG99" s="697">
        <v>0</v>
      </c>
      <c r="AH99" s="697">
        <v>0</v>
      </c>
      <c r="AI99" s="697">
        <v>0</v>
      </c>
      <c r="AJ99" s="697">
        <v>0</v>
      </c>
      <c r="AK99" s="697">
        <v>0</v>
      </c>
      <c r="AL99" s="697">
        <v>0</v>
      </c>
      <c r="AM99" s="697">
        <v>0</v>
      </c>
      <c r="AN99" s="697">
        <v>0</v>
      </c>
      <c r="AO99" s="698">
        <v>0</v>
      </c>
      <c r="AP99" s="633"/>
      <c r="AQ99" s="696">
        <v>0</v>
      </c>
      <c r="AR99" s="697">
        <v>2562.1792879999998</v>
      </c>
      <c r="AS99" s="697">
        <v>2562.1792879999998</v>
      </c>
      <c r="AT99" s="697">
        <v>2562.1792879999998</v>
      </c>
      <c r="AU99" s="697">
        <v>2562.1792879999998</v>
      </c>
      <c r="AV99" s="697">
        <v>0</v>
      </c>
      <c r="AW99" s="697">
        <v>0</v>
      </c>
      <c r="AX99" s="697">
        <v>0</v>
      </c>
      <c r="AY99" s="697">
        <v>0</v>
      </c>
      <c r="AZ99" s="697">
        <v>0</v>
      </c>
      <c r="BA99" s="697">
        <v>0</v>
      </c>
      <c r="BB99" s="697">
        <v>0</v>
      </c>
      <c r="BC99" s="697">
        <v>0</v>
      </c>
      <c r="BD99" s="697">
        <v>0</v>
      </c>
      <c r="BE99" s="697">
        <v>0</v>
      </c>
      <c r="BF99" s="697">
        <v>0</v>
      </c>
      <c r="BG99" s="697">
        <v>0</v>
      </c>
      <c r="BH99" s="697">
        <v>0</v>
      </c>
      <c r="BI99" s="697">
        <v>0</v>
      </c>
      <c r="BJ99" s="697">
        <v>0</v>
      </c>
      <c r="BK99" s="697">
        <v>0</v>
      </c>
      <c r="BL99" s="697">
        <v>0</v>
      </c>
      <c r="BM99" s="697">
        <v>0</v>
      </c>
      <c r="BN99" s="697">
        <v>0</v>
      </c>
      <c r="BO99" s="697">
        <v>0</v>
      </c>
      <c r="BP99" s="697">
        <v>0</v>
      </c>
      <c r="BQ99" s="697">
        <v>0</v>
      </c>
      <c r="BR99" s="697">
        <v>0</v>
      </c>
      <c r="BS99" s="697">
        <v>0</v>
      </c>
      <c r="BT99" s="698">
        <v>0</v>
      </c>
      <c r="BU99" s="163"/>
    </row>
    <row r="100" spans="2:73" ht="15.75">
      <c r="B100" s="692" t="s">
        <v>208</v>
      </c>
      <c r="C100" s="692" t="s">
        <v>909</v>
      </c>
      <c r="D100" s="692" t="s">
        <v>20</v>
      </c>
      <c r="E100" s="692" t="s">
        <v>748</v>
      </c>
      <c r="F100" s="692" t="s">
        <v>919</v>
      </c>
      <c r="G100" s="692" t="s">
        <v>907</v>
      </c>
      <c r="H100" s="692">
        <v>2012</v>
      </c>
      <c r="I100" s="644" t="s">
        <v>579</v>
      </c>
      <c r="J100" s="644" t="s">
        <v>589</v>
      </c>
      <c r="K100" s="633"/>
      <c r="L100" s="696">
        <v>0</v>
      </c>
      <c r="M100" s="697">
        <v>2.7594603609999999</v>
      </c>
      <c r="N100" s="697">
        <v>2.7594603609999999</v>
      </c>
      <c r="O100" s="697">
        <v>2.7594603609999999</v>
      </c>
      <c r="P100" s="697">
        <v>2.7594603609999999</v>
      </c>
      <c r="Q100" s="697">
        <v>0</v>
      </c>
      <c r="R100" s="697">
        <v>0</v>
      </c>
      <c r="S100" s="697">
        <v>0</v>
      </c>
      <c r="T100" s="697">
        <v>0</v>
      </c>
      <c r="U100" s="697">
        <v>0</v>
      </c>
      <c r="V100" s="697">
        <v>0</v>
      </c>
      <c r="W100" s="697">
        <v>0</v>
      </c>
      <c r="X100" s="697">
        <v>0</v>
      </c>
      <c r="Y100" s="697">
        <v>0</v>
      </c>
      <c r="Z100" s="697">
        <v>0</v>
      </c>
      <c r="AA100" s="697">
        <v>0</v>
      </c>
      <c r="AB100" s="697">
        <v>0</v>
      </c>
      <c r="AC100" s="697">
        <v>0</v>
      </c>
      <c r="AD100" s="697">
        <v>0</v>
      </c>
      <c r="AE100" s="697">
        <v>0</v>
      </c>
      <c r="AF100" s="697">
        <v>0</v>
      </c>
      <c r="AG100" s="697">
        <v>0</v>
      </c>
      <c r="AH100" s="697">
        <v>0</v>
      </c>
      <c r="AI100" s="697">
        <v>0</v>
      </c>
      <c r="AJ100" s="697">
        <v>0</v>
      </c>
      <c r="AK100" s="697">
        <v>0</v>
      </c>
      <c r="AL100" s="697">
        <v>0</v>
      </c>
      <c r="AM100" s="697">
        <v>0</v>
      </c>
      <c r="AN100" s="697">
        <v>0</v>
      </c>
      <c r="AO100" s="698">
        <v>0</v>
      </c>
      <c r="AP100" s="633"/>
      <c r="AQ100" s="696">
        <v>0</v>
      </c>
      <c r="AR100" s="697">
        <v>13664.956200000001</v>
      </c>
      <c r="AS100" s="697">
        <v>13664.956200000001</v>
      </c>
      <c r="AT100" s="697">
        <v>13664.956200000001</v>
      </c>
      <c r="AU100" s="697">
        <v>13664.956200000001</v>
      </c>
      <c r="AV100" s="697">
        <v>0</v>
      </c>
      <c r="AW100" s="697">
        <v>0</v>
      </c>
      <c r="AX100" s="697">
        <v>0</v>
      </c>
      <c r="AY100" s="697">
        <v>0</v>
      </c>
      <c r="AZ100" s="697">
        <v>0</v>
      </c>
      <c r="BA100" s="697">
        <v>0</v>
      </c>
      <c r="BB100" s="697">
        <v>0</v>
      </c>
      <c r="BC100" s="697">
        <v>0</v>
      </c>
      <c r="BD100" s="697">
        <v>0</v>
      </c>
      <c r="BE100" s="697">
        <v>0</v>
      </c>
      <c r="BF100" s="697">
        <v>0</v>
      </c>
      <c r="BG100" s="697">
        <v>0</v>
      </c>
      <c r="BH100" s="697">
        <v>0</v>
      </c>
      <c r="BI100" s="697">
        <v>0</v>
      </c>
      <c r="BJ100" s="697">
        <v>0</v>
      </c>
      <c r="BK100" s="697">
        <v>0</v>
      </c>
      <c r="BL100" s="697">
        <v>0</v>
      </c>
      <c r="BM100" s="697">
        <v>0</v>
      </c>
      <c r="BN100" s="697">
        <v>0</v>
      </c>
      <c r="BO100" s="697">
        <v>0</v>
      </c>
      <c r="BP100" s="697">
        <v>0</v>
      </c>
      <c r="BQ100" s="697">
        <v>0</v>
      </c>
      <c r="BR100" s="697">
        <v>0</v>
      </c>
      <c r="BS100" s="697">
        <v>0</v>
      </c>
      <c r="BT100" s="698">
        <v>0</v>
      </c>
      <c r="BU100" s="163"/>
    </row>
    <row r="101" spans="2:73">
      <c r="B101" s="692" t="s">
        <v>208</v>
      </c>
      <c r="C101" s="692" t="s">
        <v>909</v>
      </c>
      <c r="D101" s="692" t="s">
        <v>913</v>
      </c>
      <c r="E101" s="692" t="s">
        <v>748</v>
      </c>
      <c r="F101" s="692" t="s">
        <v>919</v>
      </c>
      <c r="G101" s="692" t="s">
        <v>907</v>
      </c>
      <c r="H101" s="692">
        <v>2012</v>
      </c>
      <c r="I101" s="644" t="s">
        <v>579</v>
      </c>
      <c r="J101" s="644" t="s">
        <v>589</v>
      </c>
      <c r="K101" s="633"/>
      <c r="L101" s="696">
        <v>0</v>
      </c>
      <c r="M101" s="697">
        <v>5.07</v>
      </c>
      <c r="N101" s="697">
        <v>5.07</v>
      </c>
      <c r="O101" s="697">
        <v>5.07</v>
      </c>
      <c r="P101" s="697">
        <v>5.07</v>
      </c>
      <c r="Q101" s="697">
        <v>5.07</v>
      </c>
      <c r="R101" s="697">
        <v>2.71</v>
      </c>
      <c r="S101" s="697">
        <v>2.71</v>
      </c>
      <c r="T101" s="697">
        <v>2.71</v>
      </c>
      <c r="U101" s="697">
        <v>2.71</v>
      </c>
      <c r="V101" s="697">
        <v>2.71</v>
      </c>
      <c r="W101" s="697">
        <v>2.5</v>
      </c>
      <c r="X101" s="697">
        <v>2.5</v>
      </c>
      <c r="Y101" s="697">
        <v>1.18</v>
      </c>
      <c r="Z101" s="697">
        <v>1.18</v>
      </c>
      <c r="AA101" s="697">
        <v>1.18</v>
      </c>
      <c r="AB101" s="697">
        <v>1.18</v>
      </c>
      <c r="AC101" s="697">
        <v>1.18</v>
      </c>
      <c r="AD101" s="697">
        <v>1.18</v>
      </c>
      <c r="AE101" s="697">
        <v>1.18</v>
      </c>
      <c r="AF101" s="697">
        <v>1.18</v>
      </c>
      <c r="AG101" s="697">
        <v>0</v>
      </c>
      <c r="AH101" s="697">
        <v>0</v>
      </c>
      <c r="AI101" s="697">
        <v>0</v>
      </c>
      <c r="AJ101" s="697">
        <v>0</v>
      </c>
      <c r="AK101" s="697">
        <v>0</v>
      </c>
      <c r="AL101" s="697">
        <v>0</v>
      </c>
      <c r="AM101" s="697">
        <v>0</v>
      </c>
      <c r="AN101" s="697">
        <v>0</v>
      </c>
      <c r="AO101" s="698">
        <v>0</v>
      </c>
      <c r="AP101" s="633"/>
      <c r="AQ101" s="696">
        <v>0</v>
      </c>
      <c r="AR101" s="697">
        <v>114167</v>
      </c>
      <c r="AS101" s="697">
        <v>114167</v>
      </c>
      <c r="AT101" s="697">
        <v>114167</v>
      </c>
      <c r="AU101" s="697">
        <v>114167</v>
      </c>
      <c r="AV101" s="697">
        <v>114167</v>
      </c>
      <c r="AW101" s="697">
        <v>105636</v>
      </c>
      <c r="AX101" s="697">
        <v>105636</v>
      </c>
      <c r="AY101" s="697">
        <v>105636</v>
      </c>
      <c r="AZ101" s="697">
        <v>105636</v>
      </c>
      <c r="BA101" s="697">
        <v>105636</v>
      </c>
      <c r="BB101" s="697">
        <v>102992</v>
      </c>
      <c r="BC101" s="697">
        <v>102992</v>
      </c>
      <c r="BD101" s="697">
        <v>96890</v>
      </c>
      <c r="BE101" s="697">
        <v>96890</v>
      </c>
      <c r="BF101" s="697">
        <v>96890</v>
      </c>
      <c r="BG101" s="697">
        <v>70498</v>
      </c>
      <c r="BH101" s="697">
        <v>4267</v>
      </c>
      <c r="BI101" s="697">
        <v>4267</v>
      </c>
      <c r="BJ101" s="697">
        <v>4267</v>
      </c>
      <c r="BK101" s="697">
        <v>4267</v>
      </c>
      <c r="BL101" s="697">
        <v>0</v>
      </c>
      <c r="BM101" s="697">
        <v>0</v>
      </c>
      <c r="BN101" s="697">
        <v>0</v>
      </c>
      <c r="BO101" s="697">
        <v>0</v>
      </c>
      <c r="BP101" s="697">
        <v>0</v>
      </c>
      <c r="BQ101" s="697">
        <v>0</v>
      </c>
      <c r="BR101" s="697">
        <v>0</v>
      </c>
      <c r="BS101" s="697">
        <v>0</v>
      </c>
      <c r="BT101" s="698">
        <v>0</v>
      </c>
    </row>
    <row r="102" spans="2:73" ht="15.75">
      <c r="B102" s="692" t="s">
        <v>208</v>
      </c>
      <c r="C102" s="692" t="s">
        <v>922</v>
      </c>
      <c r="D102" s="692" t="s">
        <v>491</v>
      </c>
      <c r="E102" s="692" t="s">
        <v>748</v>
      </c>
      <c r="F102" s="692" t="s">
        <v>490</v>
      </c>
      <c r="G102" s="692" t="s">
        <v>907</v>
      </c>
      <c r="H102" s="692">
        <v>2012</v>
      </c>
      <c r="I102" s="644" t="s">
        <v>579</v>
      </c>
      <c r="J102" s="644" t="s">
        <v>589</v>
      </c>
      <c r="K102" s="633"/>
      <c r="L102" s="696">
        <v>0</v>
      </c>
      <c r="M102" s="697">
        <v>2638.8</v>
      </c>
      <c r="N102" s="697">
        <v>2638.8</v>
      </c>
      <c r="O102" s="697">
        <v>2638.8</v>
      </c>
      <c r="P102" s="697">
        <v>2638.8</v>
      </c>
      <c r="Q102" s="697">
        <v>2638.8</v>
      </c>
      <c r="R102" s="697">
        <v>2638.8</v>
      </c>
      <c r="S102" s="697">
        <v>2638.8</v>
      </c>
      <c r="T102" s="697">
        <v>2638.8</v>
      </c>
      <c r="U102" s="697">
        <v>2638.8</v>
      </c>
      <c r="V102" s="697">
        <v>2638.8</v>
      </c>
      <c r="W102" s="697">
        <v>168.3</v>
      </c>
      <c r="X102" s="697">
        <v>168.3</v>
      </c>
      <c r="Y102" s="697">
        <v>168.3</v>
      </c>
      <c r="Z102" s="697">
        <v>168.3</v>
      </c>
      <c r="AA102" s="697">
        <v>168.3</v>
      </c>
      <c r="AB102" s="697">
        <v>168.3</v>
      </c>
      <c r="AC102" s="697">
        <v>168.3</v>
      </c>
      <c r="AD102" s="697">
        <v>168.3</v>
      </c>
      <c r="AE102" s="697">
        <v>168.3</v>
      </c>
      <c r="AF102" s="697">
        <v>168.3</v>
      </c>
      <c r="AG102" s="697">
        <v>0</v>
      </c>
      <c r="AH102" s="697">
        <v>0</v>
      </c>
      <c r="AI102" s="697">
        <v>0</v>
      </c>
      <c r="AJ102" s="697">
        <v>0</v>
      </c>
      <c r="AK102" s="697">
        <v>0</v>
      </c>
      <c r="AL102" s="697">
        <v>0</v>
      </c>
      <c r="AM102" s="697">
        <v>0</v>
      </c>
      <c r="AN102" s="697">
        <v>0</v>
      </c>
      <c r="AO102" s="698">
        <v>0</v>
      </c>
      <c r="AP102" s="633"/>
      <c r="AQ102" s="696">
        <v>0</v>
      </c>
      <c r="AR102" s="697">
        <v>994407.2</v>
      </c>
      <c r="AS102" s="697">
        <v>994407.2</v>
      </c>
      <c r="AT102" s="697">
        <v>994407.2</v>
      </c>
      <c r="AU102" s="697">
        <v>994407.2</v>
      </c>
      <c r="AV102" s="697">
        <v>994407.2</v>
      </c>
      <c r="AW102" s="697">
        <v>994407.2</v>
      </c>
      <c r="AX102" s="697">
        <v>994407.2</v>
      </c>
      <c r="AY102" s="697">
        <v>994407.2</v>
      </c>
      <c r="AZ102" s="697">
        <v>994407.2</v>
      </c>
      <c r="BA102" s="697">
        <v>994407.2</v>
      </c>
      <c r="BB102" s="697">
        <v>994407.2</v>
      </c>
      <c r="BC102" s="697">
        <v>994407.2</v>
      </c>
      <c r="BD102" s="697">
        <v>994407.2</v>
      </c>
      <c r="BE102" s="697">
        <v>994407.2</v>
      </c>
      <c r="BF102" s="697">
        <v>994407.2</v>
      </c>
      <c r="BG102" s="697">
        <v>994407.2</v>
      </c>
      <c r="BH102" s="697">
        <v>994407.2</v>
      </c>
      <c r="BI102" s="697">
        <v>994407.2</v>
      </c>
      <c r="BJ102" s="697">
        <v>994407.2</v>
      </c>
      <c r="BK102" s="697">
        <v>994407.2</v>
      </c>
      <c r="BL102" s="697">
        <v>0</v>
      </c>
      <c r="BM102" s="697">
        <v>0</v>
      </c>
      <c r="BN102" s="697">
        <v>0</v>
      </c>
      <c r="BO102" s="697">
        <v>0</v>
      </c>
      <c r="BP102" s="697">
        <v>0</v>
      </c>
      <c r="BQ102" s="697">
        <v>0</v>
      </c>
      <c r="BR102" s="697">
        <v>0</v>
      </c>
      <c r="BS102" s="697">
        <v>0</v>
      </c>
      <c r="BT102" s="698">
        <v>0</v>
      </c>
      <c r="BU102" s="163"/>
    </row>
    <row r="103" spans="2:73" ht="15.75">
      <c r="B103" s="692" t="s">
        <v>208</v>
      </c>
      <c r="C103" s="692" t="s">
        <v>906</v>
      </c>
      <c r="D103" s="692" t="s">
        <v>3</v>
      </c>
      <c r="E103" s="692" t="s">
        <v>748</v>
      </c>
      <c r="F103" s="692" t="s">
        <v>29</v>
      </c>
      <c r="G103" s="692" t="s">
        <v>907</v>
      </c>
      <c r="H103" s="692">
        <v>2012</v>
      </c>
      <c r="I103" s="644" t="s">
        <v>579</v>
      </c>
      <c r="J103" s="644" t="s">
        <v>589</v>
      </c>
      <c r="K103" s="633"/>
      <c r="L103" s="696">
        <v>0</v>
      </c>
      <c r="M103" s="697">
        <v>1.406870241</v>
      </c>
      <c r="N103" s="697">
        <v>1.406870241</v>
      </c>
      <c r="O103" s="697">
        <v>1.406870241</v>
      </c>
      <c r="P103" s="697">
        <v>1.406870241</v>
      </c>
      <c r="Q103" s="697">
        <v>1.406870241</v>
      </c>
      <c r="R103" s="697">
        <v>1.406870241</v>
      </c>
      <c r="S103" s="697">
        <v>1.406870241</v>
      </c>
      <c r="T103" s="697">
        <v>1.406870241</v>
      </c>
      <c r="U103" s="697">
        <v>1.406870241</v>
      </c>
      <c r="V103" s="697">
        <v>1.406870241</v>
      </c>
      <c r="W103" s="697">
        <v>1.406870241</v>
      </c>
      <c r="X103" s="697">
        <v>1.406870241</v>
      </c>
      <c r="Y103" s="697">
        <v>1.406870241</v>
      </c>
      <c r="Z103" s="697">
        <v>1.406870241</v>
      </c>
      <c r="AA103" s="697">
        <v>1.406870241</v>
      </c>
      <c r="AB103" s="697">
        <v>1.406870241</v>
      </c>
      <c r="AC103" s="697">
        <v>1.406870241</v>
      </c>
      <c r="AD103" s="697">
        <v>1.406870241</v>
      </c>
      <c r="AE103" s="697">
        <v>1.137762825</v>
      </c>
      <c r="AF103" s="697">
        <v>0</v>
      </c>
      <c r="AG103" s="697">
        <v>0</v>
      </c>
      <c r="AH103" s="697">
        <v>0</v>
      </c>
      <c r="AI103" s="697">
        <v>0</v>
      </c>
      <c r="AJ103" s="697">
        <v>0</v>
      </c>
      <c r="AK103" s="697">
        <v>0</v>
      </c>
      <c r="AL103" s="697">
        <v>0</v>
      </c>
      <c r="AM103" s="697">
        <v>0</v>
      </c>
      <c r="AN103" s="697">
        <v>0</v>
      </c>
      <c r="AO103" s="698">
        <v>0</v>
      </c>
      <c r="AP103" s="633"/>
      <c r="AQ103" s="696">
        <v>0</v>
      </c>
      <c r="AR103" s="697">
        <v>2445.6800670000002</v>
      </c>
      <c r="AS103" s="697">
        <v>2445.6800670000002</v>
      </c>
      <c r="AT103" s="697">
        <v>2445.6800670000002</v>
      </c>
      <c r="AU103" s="697">
        <v>2445.6800670000002</v>
      </c>
      <c r="AV103" s="697">
        <v>2445.6800670000002</v>
      </c>
      <c r="AW103" s="697">
        <v>2445.6800670000002</v>
      </c>
      <c r="AX103" s="697">
        <v>2445.6800670000002</v>
      </c>
      <c r="AY103" s="697">
        <v>2445.6800670000002</v>
      </c>
      <c r="AZ103" s="697">
        <v>2445.6800670000002</v>
      </c>
      <c r="BA103" s="697">
        <v>2445.6800670000002</v>
      </c>
      <c r="BB103" s="697">
        <v>2445.6800670000002</v>
      </c>
      <c r="BC103" s="697">
        <v>2445.6800670000002</v>
      </c>
      <c r="BD103" s="697">
        <v>2445.6800670000002</v>
      </c>
      <c r="BE103" s="697">
        <v>2445.6800670000002</v>
      </c>
      <c r="BF103" s="697">
        <v>2445.6800670000002</v>
      </c>
      <c r="BG103" s="697">
        <v>2445.6800670000002</v>
      </c>
      <c r="BH103" s="697">
        <v>2445.6800670000002</v>
      </c>
      <c r="BI103" s="697">
        <v>2445.6800670000002</v>
      </c>
      <c r="BJ103" s="697">
        <v>2205.029571</v>
      </c>
      <c r="BK103" s="697">
        <v>0</v>
      </c>
      <c r="BL103" s="697">
        <v>0</v>
      </c>
      <c r="BM103" s="697">
        <v>0</v>
      </c>
      <c r="BN103" s="697">
        <v>0</v>
      </c>
      <c r="BO103" s="697">
        <v>0</v>
      </c>
      <c r="BP103" s="697">
        <v>0</v>
      </c>
      <c r="BQ103" s="697">
        <v>0</v>
      </c>
      <c r="BR103" s="697">
        <v>0</v>
      </c>
      <c r="BS103" s="697">
        <v>0</v>
      </c>
      <c r="BT103" s="698">
        <v>0</v>
      </c>
      <c r="BU103" s="163"/>
    </row>
    <row r="104" spans="2:73" ht="15.75">
      <c r="B104" s="692" t="s">
        <v>905</v>
      </c>
      <c r="C104" s="692" t="s">
        <v>914</v>
      </c>
      <c r="D104" s="692" t="s">
        <v>13</v>
      </c>
      <c r="E104" s="692" t="s">
        <v>748</v>
      </c>
      <c r="F104" s="692" t="s">
        <v>914</v>
      </c>
      <c r="G104" s="692" t="s">
        <v>907</v>
      </c>
      <c r="H104" s="692">
        <v>2012</v>
      </c>
      <c r="I104" s="644" t="s">
        <v>579</v>
      </c>
      <c r="J104" s="644" t="s">
        <v>589</v>
      </c>
      <c r="K104" s="633"/>
      <c r="L104" s="696">
        <v>0</v>
      </c>
      <c r="M104" s="697">
        <v>0</v>
      </c>
      <c r="N104" s="697">
        <v>0</v>
      </c>
      <c r="O104" s="697">
        <v>0</v>
      </c>
      <c r="P104" s="697">
        <v>0</v>
      </c>
      <c r="Q104" s="697">
        <v>0</v>
      </c>
      <c r="R104" s="697">
        <v>0</v>
      </c>
      <c r="S104" s="697">
        <v>0</v>
      </c>
      <c r="T104" s="697">
        <v>0</v>
      </c>
      <c r="U104" s="697">
        <v>0</v>
      </c>
      <c r="V104" s="697">
        <v>0</v>
      </c>
      <c r="W104" s="697">
        <v>0</v>
      </c>
      <c r="X104" s="697">
        <v>0</v>
      </c>
      <c r="Y104" s="697">
        <v>0</v>
      </c>
      <c r="Z104" s="697">
        <v>0</v>
      </c>
      <c r="AA104" s="697">
        <v>0</v>
      </c>
      <c r="AB104" s="697">
        <v>0</v>
      </c>
      <c r="AC104" s="697">
        <v>0</v>
      </c>
      <c r="AD104" s="697">
        <v>0</v>
      </c>
      <c r="AE104" s="697">
        <v>0</v>
      </c>
      <c r="AF104" s="697">
        <v>0</v>
      </c>
      <c r="AG104" s="697">
        <v>0</v>
      </c>
      <c r="AH104" s="697">
        <v>0</v>
      </c>
      <c r="AI104" s="697">
        <v>0</v>
      </c>
      <c r="AJ104" s="697">
        <v>0</v>
      </c>
      <c r="AK104" s="697">
        <v>0</v>
      </c>
      <c r="AL104" s="697">
        <v>0</v>
      </c>
      <c r="AM104" s="697">
        <v>0</v>
      </c>
      <c r="AN104" s="697">
        <v>0</v>
      </c>
      <c r="AO104" s="698">
        <v>0</v>
      </c>
      <c r="AP104" s="633"/>
      <c r="AQ104" s="696">
        <v>0</v>
      </c>
      <c r="AR104" s="697">
        <v>0</v>
      </c>
      <c r="AS104" s="697">
        <v>0</v>
      </c>
      <c r="AT104" s="697">
        <v>0</v>
      </c>
      <c r="AU104" s="697">
        <v>0</v>
      </c>
      <c r="AV104" s="697">
        <v>0</v>
      </c>
      <c r="AW104" s="697">
        <v>0</v>
      </c>
      <c r="AX104" s="697">
        <v>0</v>
      </c>
      <c r="AY104" s="697">
        <v>0</v>
      </c>
      <c r="AZ104" s="697">
        <v>0</v>
      </c>
      <c r="BA104" s="697">
        <v>0</v>
      </c>
      <c r="BB104" s="697">
        <v>0</v>
      </c>
      <c r="BC104" s="697">
        <v>0</v>
      </c>
      <c r="BD104" s="697">
        <v>0</v>
      </c>
      <c r="BE104" s="697">
        <v>0</v>
      </c>
      <c r="BF104" s="697">
        <v>0</v>
      </c>
      <c r="BG104" s="697">
        <v>0</v>
      </c>
      <c r="BH104" s="697">
        <v>0</v>
      </c>
      <c r="BI104" s="697">
        <v>0</v>
      </c>
      <c r="BJ104" s="697">
        <v>0</v>
      </c>
      <c r="BK104" s="697">
        <v>0</v>
      </c>
      <c r="BL104" s="697">
        <v>0</v>
      </c>
      <c r="BM104" s="697">
        <v>0</v>
      </c>
      <c r="BN104" s="697">
        <v>0</v>
      </c>
      <c r="BO104" s="697">
        <v>0</v>
      </c>
      <c r="BP104" s="697">
        <v>0</v>
      </c>
      <c r="BQ104" s="697">
        <v>0</v>
      </c>
      <c r="BR104" s="697">
        <v>0</v>
      </c>
      <c r="BS104" s="697">
        <v>0</v>
      </c>
      <c r="BT104" s="698">
        <v>0</v>
      </c>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t="s">
        <v>208</v>
      </c>
      <c r="C106" s="692" t="s">
        <v>909</v>
      </c>
      <c r="D106" s="692" t="s">
        <v>20</v>
      </c>
      <c r="E106" s="692" t="s">
        <v>748</v>
      </c>
      <c r="F106" s="692" t="s">
        <v>919</v>
      </c>
      <c r="G106" s="692" t="s">
        <v>907</v>
      </c>
      <c r="H106" s="692">
        <v>2013</v>
      </c>
      <c r="I106" s="644" t="s">
        <v>580</v>
      </c>
      <c r="J106" s="644" t="s">
        <v>589</v>
      </c>
      <c r="K106" s="633"/>
      <c r="L106" s="696">
        <v>0</v>
      </c>
      <c r="M106" s="697">
        <v>0</v>
      </c>
      <c r="N106" s="697">
        <v>5.8450300000000002E-3</v>
      </c>
      <c r="O106" s="697">
        <v>5.8450300000000002E-3</v>
      </c>
      <c r="P106" s="697">
        <v>5.8450300000000002E-3</v>
      </c>
      <c r="Q106" s="697">
        <v>5.8450300000000002E-3</v>
      </c>
      <c r="R106" s="697">
        <v>0</v>
      </c>
      <c r="S106" s="697">
        <v>0</v>
      </c>
      <c r="T106" s="697">
        <v>0</v>
      </c>
      <c r="U106" s="697">
        <v>0</v>
      </c>
      <c r="V106" s="697">
        <v>0</v>
      </c>
      <c r="W106" s="697">
        <v>0</v>
      </c>
      <c r="X106" s="697">
        <v>0</v>
      </c>
      <c r="Y106" s="697">
        <v>0</v>
      </c>
      <c r="Z106" s="697">
        <v>0</v>
      </c>
      <c r="AA106" s="697">
        <v>0</v>
      </c>
      <c r="AB106" s="697">
        <v>0</v>
      </c>
      <c r="AC106" s="697">
        <v>0</v>
      </c>
      <c r="AD106" s="697">
        <v>0</v>
      </c>
      <c r="AE106" s="697">
        <v>0</v>
      </c>
      <c r="AF106" s="697">
        <v>0</v>
      </c>
      <c r="AG106" s="697">
        <v>0</v>
      </c>
      <c r="AH106" s="697">
        <v>0</v>
      </c>
      <c r="AI106" s="697">
        <v>0</v>
      </c>
      <c r="AJ106" s="697">
        <v>0</v>
      </c>
      <c r="AK106" s="697">
        <v>0</v>
      </c>
      <c r="AL106" s="697">
        <v>0</v>
      </c>
      <c r="AM106" s="697">
        <v>0</v>
      </c>
      <c r="AN106" s="697">
        <v>0</v>
      </c>
      <c r="AO106" s="698">
        <v>0</v>
      </c>
      <c r="AP106" s="633"/>
      <c r="AQ106" s="696">
        <v>0</v>
      </c>
      <c r="AR106" s="697">
        <v>0</v>
      </c>
      <c r="AS106" s="697">
        <v>32.135094899999999</v>
      </c>
      <c r="AT106" s="697">
        <v>32.135094899999999</v>
      </c>
      <c r="AU106" s="697">
        <v>32.135094899999999</v>
      </c>
      <c r="AV106" s="697">
        <v>32.135094899999999</v>
      </c>
      <c r="AW106" s="697">
        <v>0</v>
      </c>
      <c r="AX106" s="697">
        <v>0</v>
      </c>
      <c r="AY106" s="697">
        <v>0</v>
      </c>
      <c r="AZ106" s="697">
        <v>0</v>
      </c>
      <c r="BA106" s="697">
        <v>0</v>
      </c>
      <c r="BB106" s="697">
        <v>0</v>
      </c>
      <c r="BC106" s="697">
        <v>0</v>
      </c>
      <c r="BD106" s="697">
        <v>0</v>
      </c>
      <c r="BE106" s="697">
        <v>0</v>
      </c>
      <c r="BF106" s="697">
        <v>0</v>
      </c>
      <c r="BG106" s="697">
        <v>0</v>
      </c>
      <c r="BH106" s="697">
        <v>0</v>
      </c>
      <c r="BI106" s="697">
        <v>0</v>
      </c>
      <c r="BJ106" s="697">
        <v>0</v>
      </c>
      <c r="BK106" s="697">
        <v>0</v>
      </c>
      <c r="BL106" s="697">
        <v>0</v>
      </c>
      <c r="BM106" s="697">
        <v>0</v>
      </c>
      <c r="BN106" s="697">
        <v>0</v>
      </c>
      <c r="BO106" s="697">
        <v>0</v>
      </c>
      <c r="BP106" s="697">
        <v>0</v>
      </c>
      <c r="BQ106" s="697">
        <v>0</v>
      </c>
      <c r="BR106" s="697">
        <v>0</v>
      </c>
      <c r="BS106" s="697">
        <v>0</v>
      </c>
      <c r="BT106" s="698">
        <v>0</v>
      </c>
      <c r="BU106" s="163"/>
    </row>
    <row r="107" spans="2:73" ht="15.75">
      <c r="B107" s="692" t="s">
        <v>208</v>
      </c>
      <c r="C107" s="692" t="s">
        <v>909</v>
      </c>
      <c r="D107" s="692" t="s">
        <v>20</v>
      </c>
      <c r="E107" s="692" t="s">
        <v>748</v>
      </c>
      <c r="F107" s="692" t="s">
        <v>919</v>
      </c>
      <c r="G107" s="692" t="s">
        <v>907</v>
      </c>
      <c r="H107" s="692">
        <v>2013</v>
      </c>
      <c r="I107" s="644" t="s">
        <v>580</v>
      </c>
      <c r="J107" s="644" t="s">
        <v>589</v>
      </c>
      <c r="K107" s="633"/>
      <c r="L107" s="696">
        <v>0</v>
      </c>
      <c r="M107" s="697">
        <v>0</v>
      </c>
      <c r="N107" s="697">
        <v>1040.5855550000001</v>
      </c>
      <c r="O107" s="697">
        <v>1040.5855550000001</v>
      </c>
      <c r="P107" s="697">
        <v>1040.5855550000001</v>
      </c>
      <c r="Q107" s="697">
        <v>1040.5855550000001</v>
      </c>
      <c r="R107" s="697">
        <v>0</v>
      </c>
      <c r="S107" s="697">
        <v>0</v>
      </c>
      <c r="T107" s="697">
        <v>0</v>
      </c>
      <c r="U107" s="697">
        <v>0</v>
      </c>
      <c r="V107" s="697">
        <v>0</v>
      </c>
      <c r="W107" s="697">
        <v>0</v>
      </c>
      <c r="X107" s="697">
        <v>0</v>
      </c>
      <c r="Y107" s="697">
        <v>0</v>
      </c>
      <c r="Z107" s="697">
        <v>0</v>
      </c>
      <c r="AA107" s="697">
        <v>0</v>
      </c>
      <c r="AB107" s="697">
        <v>0</v>
      </c>
      <c r="AC107" s="697">
        <v>0</v>
      </c>
      <c r="AD107" s="697">
        <v>0</v>
      </c>
      <c r="AE107" s="697">
        <v>0</v>
      </c>
      <c r="AF107" s="697">
        <v>0</v>
      </c>
      <c r="AG107" s="697">
        <v>0</v>
      </c>
      <c r="AH107" s="697">
        <v>0</v>
      </c>
      <c r="AI107" s="697">
        <v>0</v>
      </c>
      <c r="AJ107" s="697">
        <v>0</v>
      </c>
      <c r="AK107" s="697">
        <v>0</v>
      </c>
      <c r="AL107" s="697">
        <v>0</v>
      </c>
      <c r="AM107" s="697">
        <v>0</v>
      </c>
      <c r="AN107" s="697">
        <v>0</v>
      </c>
      <c r="AO107" s="698">
        <v>0</v>
      </c>
      <c r="AP107" s="633"/>
      <c r="AQ107" s="699">
        <v>0</v>
      </c>
      <c r="AR107" s="700">
        <v>0</v>
      </c>
      <c r="AS107" s="700">
        <v>5720982.5410000002</v>
      </c>
      <c r="AT107" s="700">
        <v>5720982.5410000002</v>
      </c>
      <c r="AU107" s="700">
        <v>5720982.5410000002</v>
      </c>
      <c r="AV107" s="700">
        <v>5720982.5410000002</v>
      </c>
      <c r="AW107" s="700">
        <v>0</v>
      </c>
      <c r="AX107" s="700">
        <v>0</v>
      </c>
      <c r="AY107" s="700">
        <v>0</v>
      </c>
      <c r="AZ107" s="700">
        <v>0</v>
      </c>
      <c r="BA107" s="700">
        <v>0</v>
      </c>
      <c r="BB107" s="700">
        <v>0</v>
      </c>
      <c r="BC107" s="700">
        <v>0</v>
      </c>
      <c r="BD107" s="700">
        <v>0</v>
      </c>
      <c r="BE107" s="700">
        <v>0</v>
      </c>
      <c r="BF107" s="700">
        <v>0</v>
      </c>
      <c r="BG107" s="700">
        <v>0</v>
      </c>
      <c r="BH107" s="700">
        <v>0</v>
      </c>
      <c r="BI107" s="700">
        <v>0</v>
      </c>
      <c r="BJ107" s="700">
        <v>0</v>
      </c>
      <c r="BK107" s="700">
        <v>0</v>
      </c>
      <c r="BL107" s="700">
        <v>0</v>
      </c>
      <c r="BM107" s="700">
        <v>0</v>
      </c>
      <c r="BN107" s="700">
        <v>0</v>
      </c>
      <c r="BO107" s="700">
        <v>0</v>
      </c>
      <c r="BP107" s="700">
        <v>0</v>
      </c>
      <c r="BQ107" s="700">
        <v>0</v>
      </c>
      <c r="BR107" s="700">
        <v>0</v>
      </c>
      <c r="BS107" s="700">
        <v>0</v>
      </c>
      <c r="BT107" s="701">
        <v>0</v>
      </c>
      <c r="BU107" s="163"/>
    </row>
    <row r="108" spans="2:73" ht="15.75">
      <c r="B108" s="692" t="s">
        <v>208</v>
      </c>
      <c r="C108" s="692" t="s">
        <v>909</v>
      </c>
      <c r="D108" s="692" t="s">
        <v>24</v>
      </c>
      <c r="E108" s="692" t="s">
        <v>748</v>
      </c>
      <c r="F108" s="692" t="s">
        <v>919</v>
      </c>
      <c r="G108" s="692" t="s">
        <v>907</v>
      </c>
      <c r="H108" s="692">
        <v>2013</v>
      </c>
      <c r="I108" s="644" t="s">
        <v>580</v>
      </c>
      <c r="J108" s="644" t="s">
        <v>589</v>
      </c>
      <c r="K108" s="633"/>
      <c r="L108" s="696">
        <v>0</v>
      </c>
      <c r="M108" s="697">
        <v>0</v>
      </c>
      <c r="N108" s="697">
        <v>1.696128627</v>
      </c>
      <c r="O108" s="697">
        <v>1.696128627</v>
      </c>
      <c r="P108" s="697">
        <v>1.696128627</v>
      </c>
      <c r="Q108" s="697">
        <v>1.696128627</v>
      </c>
      <c r="R108" s="697">
        <v>1.696128627</v>
      </c>
      <c r="S108" s="697">
        <v>1.696128627</v>
      </c>
      <c r="T108" s="697">
        <v>1.696128627</v>
      </c>
      <c r="U108" s="697">
        <v>1.696128627</v>
      </c>
      <c r="V108" s="697">
        <v>1.696128627</v>
      </c>
      <c r="W108" s="697">
        <v>1.696128627</v>
      </c>
      <c r="X108" s="697">
        <v>1.696128627</v>
      </c>
      <c r="Y108" s="697">
        <v>1.696128627</v>
      </c>
      <c r="Z108" s="697">
        <v>1.696128627</v>
      </c>
      <c r="AA108" s="697">
        <v>1.696128627</v>
      </c>
      <c r="AB108" s="697">
        <v>1.696128627</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3">
        <v>0</v>
      </c>
      <c r="AR108" s="694">
        <v>0</v>
      </c>
      <c r="AS108" s="694">
        <v>2845.1454549999999</v>
      </c>
      <c r="AT108" s="694">
        <v>2845.1454549999999</v>
      </c>
      <c r="AU108" s="694">
        <v>2845.1454549999999</v>
      </c>
      <c r="AV108" s="694">
        <v>2845.1454549999999</v>
      </c>
      <c r="AW108" s="694">
        <v>2845.1454549999999</v>
      </c>
      <c r="AX108" s="694">
        <v>2845.1454549999999</v>
      </c>
      <c r="AY108" s="694">
        <v>2845.1454549999999</v>
      </c>
      <c r="AZ108" s="694">
        <v>2845.1454549999999</v>
      </c>
      <c r="BA108" s="694">
        <v>2845.1454549999999</v>
      </c>
      <c r="BB108" s="694">
        <v>2845.1454549999999</v>
      </c>
      <c r="BC108" s="694">
        <v>2845.1454549999999</v>
      </c>
      <c r="BD108" s="694">
        <v>2845.1454549999999</v>
      </c>
      <c r="BE108" s="694">
        <v>2845.1454549999999</v>
      </c>
      <c r="BF108" s="694">
        <v>2845.1454549999999</v>
      </c>
      <c r="BG108" s="694">
        <v>2845.1454549999999</v>
      </c>
      <c r="BH108" s="694">
        <v>0</v>
      </c>
      <c r="BI108" s="694">
        <v>0</v>
      </c>
      <c r="BJ108" s="694">
        <v>0</v>
      </c>
      <c r="BK108" s="694">
        <v>0</v>
      </c>
      <c r="BL108" s="694">
        <v>0</v>
      </c>
      <c r="BM108" s="694">
        <v>0</v>
      </c>
      <c r="BN108" s="694">
        <v>0</v>
      </c>
      <c r="BO108" s="694">
        <v>0</v>
      </c>
      <c r="BP108" s="694">
        <v>0</v>
      </c>
      <c r="BQ108" s="694">
        <v>0</v>
      </c>
      <c r="BR108" s="694">
        <v>0</v>
      </c>
      <c r="BS108" s="694">
        <v>0</v>
      </c>
      <c r="BT108" s="695">
        <v>0</v>
      </c>
      <c r="BU108" s="163"/>
    </row>
    <row r="109" spans="2:73" ht="15.75">
      <c r="B109" s="692" t="s">
        <v>208</v>
      </c>
      <c r="C109" s="692" t="s">
        <v>909</v>
      </c>
      <c r="D109" s="692" t="s">
        <v>913</v>
      </c>
      <c r="E109" s="692" t="s">
        <v>748</v>
      </c>
      <c r="F109" s="692" t="s">
        <v>919</v>
      </c>
      <c r="G109" s="692" t="s">
        <v>907</v>
      </c>
      <c r="H109" s="692">
        <v>2013</v>
      </c>
      <c r="I109" s="644" t="s">
        <v>580</v>
      </c>
      <c r="J109" s="644" t="s">
        <v>589</v>
      </c>
      <c r="K109" s="633"/>
      <c r="L109" s="696">
        <v>0</v>
      </c>
      <c r="M109" s="697">
        <v>0</v>
      </c>
      <c r="N109" s="697">
        <v>282.4656028</v>
      </c>
      <c r="O109" s="697">
        <v>281.55799949999999</v>
      </c>
      <c r="P109" s="697">
        <v>281.55799949999999</v>
      </c>
      <c r="Q109" s="697">
        <v>281.55799949999999</v>
      </c>
      <c r="R109" s="697">
        <v>266.17153869999999</v>
      </c>
      <c r="S109" s="697">
        <v>204.09859510000001</v>
      </c>
      <c r="T109" s="697">
        <v>204.09859510000001</v>
      </c>
      <c r="U109" s="697">
        <v>204.09859510000001</v>
      </c>
      <c r="V109" s="697">
        <v>198.6699208</v>
      </c>
      <c r="W109" s="697">
        <v>183.845078</v>
      </c>
      <c r="X109" s="697">
        <v>166.18119859999999</v>
      </c>
      <c r="Y109" s="697">
        <v>166.18119859999999</v>
      </c>
      <c r="Z109" s="697">
        <v>154.47973569999999</v>
      </c>
      <c r="AA109" s="697">
        <v>152.1633114</v>
      </c>
      <c r="AB109" s="697">
        <v>152.1633114</v>
      </c>
      <c r="AC109" s="697">
        <v>122.5203133</v>
      </c>
      <c r="AD109" s="697">
        <v>0.14692029200000001</v>
      </c>
      <c r="AE109" s="697">
        <v>0</v>
      </c>
      <c r="AF109" s="697">
        <v>0</v>
      </c>
      <c r="AG109" s="697">
        <v>0</v>
      </c>
      <c r="AH109" s="697">
        <v>0</v>
      </c>
      <c r="AI109" s="697">
        <v>0</v>
      </c>
      <c r="AJ109" s="697">
        <v>0</v>
      </c>
      <c r="AK109" s="697">
        <v>0</v>
      </c>
      <c r="AL109" s="697">
        <v>0</v>
      </c>
      <c r="AM109" s="697">
        <v>0</v>
      </c>
      <c r="AN109" s="697">
        <v>0</v>
      </c>
      <c r="AO109" s="698">
        <v>0</v>
      </c>
      <c r="AP109" s="633"/>
      <c r="AQ109" s="696">
        <v>0</v>
      </c>
      <c r="AR109" s="697">
        <v>0</v>
      </c>
      <c r="AS109" s="697">
        <v>1402287.92</v>
      </c>
      <c r="AT109" s="697">
        <v>1398498.2790000001</v>
      </c>
      <c r="AU109" s="697">
        <v>1398498.2790000001</v>
      </c>
      <c r="AV109" s="697">
        <v>1398498.2790000001</v>
      </c>
      <c r="AW109" s="697">
        <v>1344574.763</v>
      </c>
      <c r="AX109" s="697">
        <v>1083214.831</v>
      </c>
      <c r="AY109" s="697">
        <v>1083214.831</v>
      </c>
      <c r="AZ109" s="697">
        <v>1076029.9069999999</v>
      </c>
      <c r="BA109" s="697">
        <v>1050951.1540000001</v>
      </c>
      <c r="BB109" s="697">
        <v>973172.3443</v>
      </c>
      <c r="BC109" s="697">
        <v>806819.16680000001</v>
      </c>
      <c r="BD109" s="697">
        <v>747245.62789999996</v>
      </c>
      <c r="BE109" s="697">
        <v>686967.3138</v>
      </c>
      <c r="BF109" s="697">
        <v>677295.228</v>
      </c>
      <c r="BG109" s="697">
        <v>677295.228</v>
      </c>
      <c r="BH109" s="697">
        <v>545085.8665</v>
      </c>
      <c r="BI109" s="697">
        <v>391.52090240000001</v>
      </c>
      <c r="BJ109" s="697">
        <v>0</v>
      </c>
      <c r="BK109" s="697">
        <v>0</v>
      </c>
      <c r="BL109" s="697">
        <v>0</v>
      </c>
      <c r="BM109" s="697">
        <v>0</v>
      </c>
      <c r="BN109" s="697">
        <v>0</v>
      </c>
      <c r="BO109" s="697">
        <v>0</v>
      </c>
      <c r="BP109" s="697">
        <v>0</v>
      </c>
      <c r="BQ109" s="697">
        <v>0</v>
      </c>
      <c r="BR109" s="697">
        <v>0</v>
      </c>
      <c r="BS109" s="697">
        <v>0</v>
      </c>
      <c r="BT109" s="698">
        <v>0</v>
      </c>
      <c r="BU109" s="163"/>
    </row>
    <row r="110" spans="2:73" ht="15.75">
      <c r="B110" s="692" t="s">
        <v>208</v>
      </c>
      <c r="C110" s="692" t="s">
        <v>906</v>
      </c>
      <c r="D110" s="692" t="s">
        <v>4</v>
      </c>
      <c r="E110" s="692" t="s">
        <v>748</v>
      </c>
      <c r="F110" s="692" t="s">
        <v>29</v>
      </c>
      <c r="G110" s="692" t="s">
        <v>907</v>
      </c>
      <c r="H110" s="692">
        <v>2013</v>
      </c>
      <c r="I110" s="644" t="s">
        <v>580</v>
      </c>
      <c r="J110" s="644" t="s">
        <v>589</v>
      </c>
      <c r="K110" s="633"/>
      <c r="L110" s="696">
        <v>0</v>
      </c>
      <c r="M110" s="697">
        <v>0</v>
      </c>
      <c r="N110" s="697">
        <v>1.4999999999999999E-2</v>
      </c>
      <c r="O110" s="697">
        <v>1.4999999999999999E-2</v>
      </c>
      <c r="P110" s="697">
        <v>1.4E-2</v>
      </c>
      <c r="Q110" s="697">
        <v>1.2999999999999999E-2</v>
      </c>
      <c r="R110" s="697">
        <v>1.2999999999999999E-2</v>
      </c>
      <c r="S110" s="697">
        <v>1.2999999999999999E-2</v>
      </c>
      <c r="T110" s="697">
        <v>1.2999999999999999E-2</v>
      </c>
      <c r="U110" s="697">
        <v>1.2999999999999999E-2</v>
      </c>
      <c r="V110" s="697">
        <v>1.0999999999999999E-2</v>
      </c>
      <c r="W110" s="697">
        <v>1.0999999999999999E-2</v>
      </c>
      <c r="X110" s="697">
        <v>8.9999999999999993E-3</v>
      </c>
      <c r="Y110" s="697">
        <v>8.9999999999999993E-3</v>
      </c>
      <c r="Z110" s="697">
        <v>8.9999999999999993E-3</v>
      </c>
      <c r="AA110" s="697">
        <v>8.9999999999999993E-3</v>
      </c>
      <c r="AB110" s="697">
        <v>8.9999999999999993E-3</v>
      </c>
      <c r="AC110" s="697">
        <v>8.9999999999999993E-3</v>
      </c>
      <c r="AD110" s="697">
        <v>5.0000000000000001E-3</v>
      </c>
      <c r="AE110" s="697">
        <v>5.0000000000000001E-3</v>
      </c>
      <c r="AF110" s="697">
        <v>5.0000000000000001E-3</v>
      </c>
      <c r="AG110" s="697">
        <v>5.0000000000000001E-3</v>
      </c>
      <c r="AH110" s="697">
        <v>0</v>
      </c>
      <c r="AI110" s="697">
        <v>0</v>
      </c>
      <c r="AJ110" s="697">
        <v>0</v>
      </c>
      <c r="AK110" s="697">
        <v>0</v>
      </c>
      <c r="AL110" s="697">
        <v>0</v>
      </c>
      <c r="AM110" s="697">
        <v>0</v>
      </c>
      <c r="AN110" s="697">
        <v>0</v>
      </c>
      <c r="AO110" s="698">
        <v>0</v>
      </c>
      <c r="AP110" s="633"/>
      <c r="AQ110" s="696">
        <v>0</v>
      </c>
      <c r="AR110" s="697">
        <v>0</v>
      </c>
      <c r="AS110" s="697">
        <v>212</v>
      </c>
      <c r="AT110" s="697">
        <v>212</v>
      </c>
      <c r="AU110" s="697">
        <v>201</v>
      </c>
      <c r="AV110" s="697">
        <v>174</v>
      </c>
      <c r="AW110" s="697">
        <v>174</v>
      </c>
      <c r="AX110" s="697">
        <v>174</v>
      </c>
      <c r="AY110" s="697">
        <v>174</v>
      </c>
      <c r="AZ110" s="697">
        <v>174</v>
      </c>
      <c r="BA110" s="697">
        <v>146</v>
      </c>
      <c r="BB110" s="697">
        <v>146</v>
      </c>
      <c r="BC110" s="697">
        <v>139</v>
      </c>
      <c r="BD110" s="697">
        <v>139</v>
      </c>
      <c r="BE110" s="697">
        <v>139</v>
      </c>
      <c r="BF110" s="697">
        <v>139</v>
      </c>
      <c r="BG110" s="697">
        <v>139</v>
      </c>
      <c r="BH110" s="697">
        <v>139</v>
      </c>
      <c r="BI110" s="697">
        <v>73</v>
      </c>
      <c r="BJ110" s="697">
        <v>73</v>
      </c>
      <c r="BK110" s="697">
        <v>73</v>
      </c>
      <c r="BL110" s="697">
        <v>73</v>
      </c>
      <c r="BM110" s="697">
        <v>0</v>
      </c>
      <c r="BN110" s="697">
        <v>0</v>
      </c>
      <c r="BO110" s="697">
        <v>0</v>
      </c>
      <c r="BP110" s="697">
        <v>0</v>
      </c>
      <c r="BQ110" s="697">
        <v>0</v>
      </c>
      <c r="BR110" s="697">
        <v>0</v>
      </c>
      <c r="BS110" s="697">
        <v>0</v>
      </c>
      <c r="BT110" s="698">
        <v>0</v>
      </c>
      <c r="BU110" s="163"/>
    </row>
    <row r="111" spans="2:73" ht="15.75">
      <c r="B111" s="692" t="s">
        <v>208</v>
      </c>
      <c r="C111" s="692" t="s">
        <v>906</v>
      </c>
      <c r="D111" s="692" t="s">
        <v>3</v>
      </c>
      <c r="E111" s="692" t="s">
        <v>748</v>
      </c>
      <c r="F111" s="692" t="s">
        <v>29</v>
      </c>
      <c r="G111" s="692" t="s">
        <v>908</v>
      </c>
      <c r="H111" s="692">
        <v>2013</v>
      </c>
      <c r="I111" s="644" t="s">
        <v>580</v>
      </c>
      <c r="J111" s="644" t="s">
        <v>589</v>
      </c>
      <c r="K111" s="633"/>
      <c r="L111" s="696">
        <v>0</v>
      </c>
      <c r="M111" s="697">
        <v>0</v>
      </c>
      <c r="N111" s="697">
        <v>15.435272028</v>
      </c>
      <c r="O111" s="697">
        <v>15.435272028</v>
      </c>
      <c r="P111" s="697">
        <v>15.435272028</v>
      </c>
      <c r="Q111" s="697">
        <v>15.435272028</v>
      </c>
      <c r="R111" s="697">
        <v>15.435272028</v>
      </c>
      <c r="S111" s="697">
        <v>15.435272028</v>
      </c>
      <c r="T111" s="697">
        <v>15.435272028</v>
      </c>
      <c r="U111" s="697">
        <v>15.435272028</v>
      </c>
      <c r="V111" s="697">
        <v>15.435272028</v>
      </c>
      <c r="W111" s="697">
        <v>15.435272028</v>
      </c>
      <c r="X111" s="697">
        <v>15.435272028</v>
      </c>
      <c r="Y111" s="697">
        <v>15.435272028</v>
      </c>
      <c r="Z111" s="697">
        <v>15.435272028</v>
      </c>
      <c r="AA111" s="697">
        <v>15.435272028</v>
      </c>
      <c r="AB111" s="697">
        <v>15.435272028</v>
      </c>
      <c r="AC111" s="697">
        <v>15.435272028</v>
      </c>
      <c r="AD111" s="697">
        <v>15.435272028</v>
      </c>
      <c r="AE111" s="697">
        <v>15.435272028</v>
      </c>
      <c r="AF111" s="697">
        <v>12.88391193</v>
      </c>
      <c r="AG111" s="697">
        <v>0</v>
      </c>
      <c r="AH111" s="697">
        <v>0</v>
      </c>
      <c r="AI111" s="697">
        <v>0</v>
      </c>
      <c r="AJ111" s="697">
        <v>0</v>
      </c>
      <c r="AK111" s="697">
        <v>0</v>
      </c>
      <c r="AL111" s="697">
        <v>0</v>
      </c>
      <c r="AM111" s="697">
        <v>0</v>
      </c>
      <c r="AN111" s="697">
        <v>0</v>
      </c>
      <c r="AO111" s="698">
        <v>0</v>
      </c>
      <c r="AP111" s="633"/>
      <c r="AQ111" s="696">
        <v>0</v>
      </c>
      <c r="AR111" s="697">
        <v>0</v>
      </c>
      <c r="AS111" s="697">
        <v>27298.628815600001</v>
      </c>
      <c r="AT111" s="697">
        <v>27298.628815600001</v>
      </c>
      <c r="AU111" s="697">
        <v>27298.628815600001</v>
      </c>
      <c r="AV111" s="697">
        <v>27298.628815600001</v>
      </c>
      <c r="AW111" s="697">
        <v>27298.628815600001</v>
      </c>
      <c r="AX111" s="697">
        <v>27298.628815600001</v>
      </c>
      <c r="AY111" s="697">
        <v>27298.628815600001</v>
      </c>
      <c r="AZ111" s="697">
        <v>27298.628815600001</v>
      </c>
      <c r="BA111" s="697">
        <v>27298.628815600001</v>
      </c>
      <c r="BB111" s="697">
        <v>27298.628815600001</v>
      </c>
      <c r="BC111" s="697">
        <v>27298.628815600001</v>
      </c>
      <c r="BD111" s="697">
        <v>27298.628815600001</v>
      </c>
      <c r="BE111" s="697">
        <v>27298.628815600001</v>
      </c>
      <c r="BF111" s="697">
        <v>27298.628815600001</v>
      </c>
      <c r="BG111" s="697">
        <v>27298.628815600001</v>
      </c>
      <c r="BH111" s="697">
        <v>27298.628815600001</v>
      </c>
      <c r="BI111" s="697">
        <v>27298.628815600001</v>
      </c>
      <c r="BJ111" s="697">
        <v>27298.628815600001</v>
      </c>
      <c r="BK111" s="697">
        <v>25017.063770000001</v>
      </c>
      <c r="BL111" s="697">
        <v>0</v>
      </c>
      <c r="BM111" s="697">
        <v>0</v>
      </c>
      <c r="BN111" s="697">
        <v>0</v>
      </c>
      <c r="BO111" s="697">
        <v>0</v>
      </c>
      <c r="BP111" s="697">
        <v>0</v>
      </c>
      <c r="BQ111" s="697">
        <v>0</v>
      </c>
      <c r="BR111" s="697">
        <v>0</v>
      </c>
      <c r="BS111" s="697">
        <v>0</v>
      </c>
      <c r="BT111" s="698">
        <v>0</v>
      </c>
      <c r="BU111" s="163"/>
    </row>
    <row r="112" spans="2:73">
      <c r="B112" s="692" t="s">
        <v>905</v>
      </c>
      <c r="C112" s="692" t="s">
        <v>914</v>
      </c>
      <c r="D112" s="692" t="s">
        <v>13</v>
      </c>
      <c r="E112" s="692" t="s">
        <v>748</v>
      </c>
      <c r="F112" s="692" t="s">
        <v>914</v>
      </c>
      <c r="G112" s="692" t="s">
        <v>907</v>
      </c>
      <c r="H112" s="692">
        <v>2013</v>
      </c>
      <c r="I112" s="644" t="s">
        <v>580</v>
      </c>
      <c r="J112" s="644" t="s">
        <v>589</v>
      </c>
      <c r="K112" s="633"/>
      <c r="L112" s="696">
        <v>0</v>
      </c>
      <c r="M112" s="697">
        <v>0</v>
      </c>
      <c r="N112" s="697">
        <v>0.17749799999999999</v>
      </c>
      <c r="O112" s="697">
        <v>0.17749799999999999</v>
      </c>
      <c r="P112" s="697">
        <v>0.17749799999999999</v>
      </c>
      <c r="Q112" s="697">
        <v>0</v>
      </c>
      <c r="R112" s="697">
        <v>0</v>
      </c>
      <c r="S112" s="697">
        <v>0</v>
      </c>
      <c r="T112" s="697">
        <v>0</v>
      </c>
      <c r="U112" s="697">
        <v>0</v>
      </c>
      <c r="V112" s="697">
        <v>0</v>
      </c>
      <c r="W112" s="697">
        <v>0</v>
      </c>
      <c r="X112" s="697">
        <v>0</v>
      </c>
      <c r="Y112" s="697">
        <v>0</v>
      </c>
      <c r="Z112" s="697">
        <v>0</v>
      </c>
      <c r="AA112" s="697">
        <v>0</v>
      </c>
      <c r="AB112" s="697">
        <v>0</v>
      </c>
      <c r="AC112" s="697">
        <v>0</v>
      </c>
      <c r="AD112" s="697">
        <v>0</v>
      </c>
      <c r="AE112" s="697">
        <v>0</v>
      </c>
      <c r="AF112" s="697">
        <v>0</v>
      </c>
      <c r="AG112" s="697">
        <v>0</v>
      </c>
      <c r="AH112" s="697">
        <v>0</v>
      </c>
      <c r="AI112" s="697">
        <v>0</v>
      </c>
      <c r="AJ112" s="697">
        <v>0</v>
      </c>
      <c r="AK112" s="697">
        <v>0</v>
      </c>
      <c r="AL112" s="697">
        <v>0</v>
      </c>
      <c r="AM112" s="697">
        <v>0</v>
      </c>
      <c r="AN112" s="697">
        <v>0</v>
      </c>
      <c r="AO112" s="698">
        <v>0</v>
      </c>
      <c r="AP112" s="633"/>
      <c r="AQ112" s="696">
        <v>0</v>
      </c>
      <c r="AR112" s="697">
        <v>0</v>
      </c>
      <c r="AS112" s="697">
        <v>10467.69231</v>
      </c>
      <c r="AT112" s="697">
        <v>10467.69231</v>
      </c>
      <c r="AU112" s="697">
        <v>10467.69231</v>
      </c>
      <c r="AV112" s="697">
        <v>0</v>
      </c>
      <c r="AW112" s="697">
        <v>0</v>
      </c>
      <c r="AX112" s="697">
        <v>0</v>
      </c>
      <c r="AY112" s="697">
        <v>0</v>
      </c>
      <c r="AZ112" s="697">
        <v>0</v>
      </c>
      <c r="BA112" s="697">
        <v>0</v>
      </c>
      <c r="BB112" s="697">
        <v>0</v>
      </c>
      <c r="BC112" s="697">
        <v>0</v>
      </c>
      <c r="BD112" s="697">
        <v>0</v>
      </c>
      <c r="BE112" s="697">
        <v>0</v>
      </c>
      <c r="BF112" s="697">
        <v>0</v>
      </c>
      <c r="BG112" s="697">
        <v>0</v>
      </c>
      <c r="BH112" s="697">
        <v>0</v>
      </c>
      <c r="BI112" s="697">
        <v>0</v>
      </c>
      <c r="BJ112" s="697">
        <v>0</v>
      </c>
      <c r="BK112" s="697">
        <v>0</v>
      </c>
      <c r="BL112" s="697">
        <v>0</v>
      </c>
      <c r="BM112" s="697">
        <v>0</v>
      </c>
      <c r="BN112" s="697">
        <v>0</v>
      </c>
      <c r="BO112" s="697">
        <v>0</v>
      </c>
      <c r="BP112" s="697">
        <v>0</v>
      </c>
      <c r="BQ112" s="697">
        <v>0</v>
      </c>
      <c r="BR112" s="697">
        <v>0</v>
      </c>
      <c r="BS112" s="697">
        <v>0</v>
      </c>
      <c r="BT112" s="698">
        <v>0</v>
      </c>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t="s">
        <v>905</v>
      </c>
      <c r="C114" s="692" t="s">
        <v>909</v>
      </c>
      <c r="D114" s="692" t="s">
        <v>910</v>
      </c>
      <c r="E114" s="692" t="s">
        <v>748</v>
      </c>
      <c r="F114" s="692" t="s">
        <v>919</v>
      </c>
      <c r="G114" s="692" t="s">
        <v>908</v>
      </c>
      <c r="H114" s="692">
        <v>2009</v>
      </c>
      <c r="I114" s="644" t="s">
        <v>578</v>
      </c>
      <c r="J114" s="644" t="s">
        <v>589</v>
      </c>
      <c r="K114" s="633"/>
      <c r="L114" s="696">
        <v>0</v>
      </c>
      <c r="M114" s="697">
        <v>0</v>
      </c>
      <c r="N114" s="697">
        <v>0</v>
      </c>
      <c r="O114" s="697">
        <v>1.68415</v>
      </c>
      <c r="P114" s="697">
        <v>0</v>
      </c>
      <c r="Q114" s="697">
        <v>0</v>
      </c>
      <c r="R114" s="697">
        <v>0</v>
      </c>
      <c r="S114" s="697">
        <v>0</v>
      </c>
      <c r="T114" s="697">
        <v>0</v>
      </c>
      <c r="U114" s="697">
        <v>0</v>
      </c>
      <c r="V114" s="697">
        <v>0</v>
      </c>
      <c r="W114" s="697">
        <v>0</v>
      </c>
      <c r="X114" s="697">
        <v>0</v>
      </c>
      <c r="Y114" s="697">
        <v>0</v>
      </c>
      <c r="Z114" s="697">
        <v>0</v>
      </c>
      <c r="AA114" s="697">
        <v>0</v>
      </c>
      <c r="AB114" s="697">
        <v>0</v>
      </c>
      <c r="AC114" s="697">
        <v>0</v>
      </c>
      <c r="AD114" s="697">
        <v>0</v>
      </c>
      <c r="AE114" s="697">
        <v>0</v>
      </c>
      <c r="AF114" s="697">
        <v>0</v>
      </c>
      <c r="AG114" s="697">
        <v>0</v>
      </c>
      <c r="AH114" s="697">
        <v>0</v>
      </c>
      <c r="AI114" s="697">
        <v>0</v>
      </c>
      <c r="AJ114" s="697">
        <v>0</v>
      </c>
      <c r="AK114" s="697">
        <v>0</v>
      </c>
      <c r="AL114" s="697">
        <v>0</v>
      </c>
      <c r="AM114" s="697">
        <v>0</v>
      </c>
      <c r="AN114" s="697">
        <v>0</v>
      </c>
      <c r="AO114" s="698">
        <v>0</v>
      </c>
      <c r="AP114" s="633"/>
      <c r="AQ114" s="696">
        <v>0</v>
      </c>
      <c r="AR114" s="697">
        <v>0</v>
      </c>
      <c r="AS114" s="697">
        <v>0</v>
      </c>
      <c r="AT114" s="697">
        <v>0</v>
      </c>
      <c r="AU114" s="697">
        <v>0</v>
      </c>
      <c r="AV114" s="697">
        <v>0</v>
      </c>
      <c r="AW114" s="697">
        <v>0</v>
      </c>
      <c r="AX114" s="697">
        <v>0</v>
      </c>
      <c r="AY114" s="697">
        <v>0</v>
      </c>
      <c r="AZ114" s="697">
        <v>0</v>
      </c>
      <c r="BA114" s="697">
        <v>0</v>
      </c>
      <c r="BB114" s="697">
        <v>0</v>
      </c>
      <c r="BC114" s="697">
        <v>0</v>
      </c>
      <c r="BD114" s="697">
        <v>0</v>
      </c>
      <c r="BE114" s="697">
        <v>0</v>
      </c>
      <c r="BF114" s="697">
        <v>0</v>
      </c>
      <c r="BG114" s="697">
        <v>0</v>
      </c>
      <c r="BH114" s="697">
        <v>0</v>
      </c>
      <c r="BI114" s="697">
        <v>0</v>
      </c>
      <c r="BJ114" s="697">
        <v>0</v>
      </c>
      <c r="BK114" s="697">
        <v>0</v>
      </c>
      <c r="BL114" s="697">
        <v>0</v>
      </c>
      <c r="BM114" s="697">
        <v>0</v>
      </c>
      <c r="BN114" s="697">
        <v>0</v>
      </c>
      <c r="BO114" s="697">
        <v>0</v>
      </c>
      <c r="BP114" s="697">
        <v>0</v>
      </c>
      <c r="BQ114" s="697">
        <v>0</v>
      </c>
      <c r="BR114" s="697">
        <v>0</v>
      </c>
      <c r="BS114" s="697">
        <v>0</v>
      </c>
      <c r="BT114" s="698">
        <v>0</v>
      </c>
    </row>
    <row r="115" spans="2:73" ht="15.75">
      <c r="B115" s="692" t="s">
        <v>905</v>
      </c>
      <c r="C115" s="692" t="s">
        <v>906</v>
      </c>
      <c r="D115" s="692" t="s">
        <v>42</v>
      </c>
      <c r="E115" s="692" t="s">
        <v>748</v>
      </c>
      <c r="F115" s="692" t="s">
        <v>29</v>
      </c>
      <c r="G115" s="692" t="s">
        <v>908</v>
      </c>
      <c r="H115" s="692">
        <v>2007</v>
      </c>
      <c r="I115" s="644" t="s">
        <v>578</v>
      </c>
      <c r="J115" s="644" t="s">
        <v>589</v>
      </c>
      <c r="K115" s="633"/>
      <c r="L115" s="696">
        <v>0</v>
      </c>
      <c r="M115" s="697">
        <v>0</v>
      </c>
      <c r="N115" s="697">
        <v>0</v>
      </c>
      <c r="O115" s="697">
        <v>3.162048</v>
      </c>
      <c r="P115" s="697">
        <v>0</v>
      </c>
      <c r="Q115" s="697">
        <v>0</v>
      </c>
      <c r="R115" s="697">
        <v>0</v>
      </c>
      <c r="S115" s="697">
        <v>0</v>
      </c>
      <c r="T115" s="697">
        <v>0</v>
      </c>
      <c r="U115" s="697">
        <v>0</v>
      </c>
      <c r="V115" s="697">
        <v>0</v>
      </c>
      <c r="W115" s="697">
        <v>0</v>
      </c>
      <c r="X115" s="697">
        <v>0</v>
      </c>
      <c r="Y115" s="697">
        <v>0</v>
      </c>
      <c r="Z115" s="697">
        <v>0</v>
      </c>
      <c r="AA115" s="697">
        <v>0</v>
      </c>
      <c r="AB115" s="697">
        <v>0</v>
      </c>
      <c r="AC115" s="697">
        <v>0</v>
      </c>
      <c r="AD115" s="697">
        <v>0</v>
      </c>
      <c r="AE115" s="697">
        <v>0</v>
      </c>
      <c r="AF115" s="697">
        <v>0</v>
      </c>
      <c r="AG115" s="697">
        <v>0</v>
      </c>
      <c r="AH115" s="697">
        <v>0</v>
      </c>
      <c r="AI115" s="697">
        <v>0</v>
      </c>
      <c r="AJ115" s="697">
        <v>0</v>
      </c>
      <c r="AK115" s="697">
        <v>0</v>
      </c>
      <c r="AL115" s="697">
        <v>0</v>
      </c>
      <c r="AM115" s="697">
        <v>0</v>
      </c>
      <c r="AN115" s="697">
        <v>0</v>
      </c>
      <c r="AO115" s="698">
        <v>0</v>
      </c>
      <c r="AP115" s="633"/>
      <c r="AQ115" s="696">
        <v>0</v>
      </c>
      <c r="AR115" s="697">
        <v>0</v>
      </c>
      <c r="AS115" s="697">
        <v>0</v>
      </c>
      <c r="AT115" s="697">
        <v>0</v>
      </c>
      <c r="AU115" s="697">
        <v>0</v>
      </c>
      <c r="AV115" s="697">
        <v>0</v>
      </c>
      <c r="AW115" s="697">
        <v>0</v>
      </c>
      <c r="AX115" s="697">
        <v>0</v>
      </c>
      <c r="AY115" s="697">
        <v>0</v>
      </c>
      <c r="AZ115" s="697">
        <v>0</v>
      </c>
      <c r="BA115" s="697">
        <v>0</v>
      </c>
      <c r="BB115" s="697">
        <v>0</v>
      </c>
      <c r="BC115" s="697">
        <v>0</v>
      </c>
      <c r="BD115" s="697">
        <v>0</v>
      </c>
      <c r="BE115" s="697">
        <v>0</v>
      </c>
      <c r="BF115" s="697">
        <v>0</v>
      </c>
      <c r="BG115" s="697">
        <v>0</v>
      </c>
      <c r="BH115" s="697">
        <v>0</v>
      </c>
      <c r="BI115" s="697">
        <v>0</v>
      </c>
      <c r="BJ115" s="697">
        <v>0</v>
      </c>
      <c r="BK115" s="697">
        <v>0</v>
      </c>
      <c r="BL115" s="697">
        <v>0</v>
      </c>
      <c r="BM115" s="697">
        <v>0</v>
      </c>
      <c r="BN115" s="697">
        <v>0</v>
      </c>
      <c r="BO115" s="697">
        <v>0</v>
      </c>
      <c r="BP115" s="697">
        <v>0</v>
      </c>
      <c r="BQ115" s="697">
        <v>0</v>
      </c>
      <c r="BR115" s="697">
        <v>0</v>
      </c>
      <c r="BS115" s="697">
        <v>0</v>
      </c>
      <c r="BT115" s="698">
        <v>0</v>
      </c>
      <c r="BU115" s="163"/>
    </row>
    <row r="116" spans="2:73" ht="15.75">
      <c r="B116" s="692" t="s">
        <v>905</v>
      </c>
      <c r="C116" s="692" t="s">
        <v>906</v>
      </c>
      <c r="D116" s="692" t="s">
        <v>42</v>
      </c>
      <c r="E116" s="692" t="s">
        <v>748</v>
      </c>
      <c r="F116" s="692" t="s">
        <v>29</v>
      </c>
      <c r="G116" s="692" t="s">
        <v>908</v>
      </c>
      <c r="H116" s="692">
        <v>2008</v>
      </c>
      <c r="I116" s="644" t="s">
        <v>578</v>
      </c>
      <c r="J116" s="644" t="s">
        <v>589</v>
      </c>
      <c r="K116" s="633"/>
      <c r="L116" s="696">
        <v>0</v>
      </c>
      <c r="M116" s="697">
        <v>0</v>
      </c>
      <c r="N116" s="697">
        <v>0</v>
      </c>
      <c r="O116" s="697">
        <v>22.134340000000002</v>
      </c>
      <c r="P116" s="697">
        <v>0</v>
      </c>
      <c r="Q116" s="697">
        <v>0</v>
      </c>
      <c r="R116" s="697">
        <v>0</v>
      </c>
      <c r="S116" s="697">
        <v>0</v>
      </c>
      <c r="T116" s="697">
        <v>0</v>
      </c>
      <c r="U116" s="697">
        <v>0</v>
      </c>
      <c r="V116" s="697">
        <v>0</v>
      </c>
      <c r="W116" s="697">
        <v>0</v>
      </c>
      <c r="X116" s="697">
        <v>0</v>
      </c>
      <c r="Y116" s="697">
        <v>0</v>
      </c>
      <c r="Z116" s="697">
        <v>0</v>
      </c>
      <c r="AA116" s="697">
        <v>0</v>
      </c>
      <c r="AB116" s="697">
        <v>0</v>
      </c>
      <c r="AC116" s="697">
        <v>0</v>
      </c>
      <c r="AD116" s="697">
        <v>0</v>
      </c>
      <c r="AE116" s="697">
        <v>0</v>
      </c>
      <c r="AF116" s="697">
        <v>0</v>
      </c>
      <c r="AG116" s="697">
        <v>0</v>
      </c>
      <c r="AH116" s="697">
        <v>0</v>
      </c>
      <c r="AI116" s="697">
        <v>0</v>
      </c>
      <c r="AJ116" s="697">
        <v>0</v>
      </c>
      <c r="AK116" s="697">
        <v>0</v>
      </c>
      <c r="AL116" s="697">
        <v>0</v>
      </c>
      <c r="AM116" s="697">
        <v>0</v>
      </c>
      <c r="AN116" s="697">
        <v>0</v>
      </c>
      <c r="AO116" s="698">
        <v>0</v>
      </c>
      <c r="AP116" s="633"/>
      <c r="AQ116" s="696">
        <v>0</v>
      </c>
      <c r="AR116" s="697">
        <v>0</v>
      </c>
      <c r="AS116" s="697">
        <v>0</v>
      </c>
      <c r="AT116" s="697">
        <v>0</v>
      </c>
      <c r="AU116" s="697">
        <v>0</v>
      </c>
      <c r="AV116" s="697">
        <v>0</v>
      </c>
      <c r="AW116" s="697">
        <v>0</v>
      </c>
      <c r="AX116" s="697">
        <v>0</v>
      </c>
      <c r="AY116" s="697">
        <v>0</v>
      </c>
      <c r="AZ116" s="697">
        <v>0</v>
      </c>
      <c r="BA116" s="697">
        <v>0</v>
      </c>
      <c r="BB116" s="697">
        <v>0</v>
      </c>
      <c r="BC116" s="697">
        <v>0</v>
      </c>
      <c r="BD116" s="697">
        <v>0</v>
      </c>
      <c r="BE116" s="697">
        <v>0</v>
      </c>
      <c r="BF116" s="697">
        <v>0</v>
      </c>
      <c r="BG116" s="697">
        <v>0</v>
      </c>
      <c r="BH116" s="697">
        <v>0</v>
      </c>
      <c r="BI116" s="697">
        <v>0</v>
      </c>
      <c r="BJ116" s="697">
        <v>0</v>
      </c>
      <c r="BK116" s="697">
        <v>0</v>
      </c>
      <c r="BL116" s="697">
        <v>0</v>
      </c>
      <c r="BM116" s="697">
        <v>0</v>
      </c>
      <c r="BN116" s="697">
        <v>0</v>
      </c>
      <c r="BO116" s="697">
        <v>0</v>
      </c>
      <c r="BP116" s="697">
        <v>0</v>
      </c>
      <c r="BQ116" s="697">
        <v>0</v>
      </c>
      <c r="BR116" s="697">
        <v>0</v>
      </c>
      <c r="BS116" s="697">
        <v>0</v>
      </c>
      <c r="BT116" s="698">
        <v>0</v>
      </c>
      <c r="BU116" s="163"/>
    </row>
    <row r="117" spans="2:73" ht="15.75">
      <c r="B117" s="692" t="s">
        <v>905</v>
      </c>
      <c r="C117" s="692" t="s">
        <v>906</v>
      </c>
      <c r="D117" s="692" t="s">
        <v>42</v>
      </c>
      <c r="E117" s="692" t="s">
        <v>748</v>
      </c>
      <c r="F117" s="692" t="s">
        <v>29</v>
      </c>
      <c r="G117" s="692" t="s">
        <v>908</v>
      </c>
      <c r="H117" s="692">
        <v>2009</v>
      </c>
      <c r="I117" s="644" t="s">
        <v>578</v>
      </c>
      <c r="J117" s="644" t="s">
        <v>589</v>
      </c>
      <c r="K117" s="633"/>
      <c r="L117" s="696">
        <v>0</v>
      </c>
      <c r="M117" s="697">
        <v>0</v>
      </c>
      <c r="N117" s="697">
        <v>0</v>
      </c>
      <c r="O117" s="697">
        <v>33.025840000000002</v>
      </c>
      <c r="P117" s="697">
        <v>0</v>
      </c>
      <c r="Q117" s="697">
        <v>0</v>
      </c>
      <c r="R117" s="697">
        <v>0</v>
      </c>
      <c r="S117" s="697">
        <v>0</v>
      </c>
      <c r="T117" s="697">
        <v>0</v>
      </c>
      <c r="U117" s="697">
        <v>0</v>
      </c>
      <c r="V117" s="697">
        <v>0</v>
      </c>
      <c r="W117" s="697">
        <v>0</v>
      </c>
      <c r="X117" s="697">
        <v>0</v>
      </c>
      <c r="Y117" s="697">
        <v>0</v>
      </c>
      <c r="Z117" s="697">
        <v>0</v>
      </c>
      <c r="AA117" s="697">
        <v>0</v>
      </c>
      <c r="AB117" s="697">
        <v>0</v>
      </c>
      <c r="AC117" s="697">
        <v>0</v>
      </c>
      <c r="AD117" s="697">
        <v>0</v>
      </c>
      <c r="AE117" s="697">
        <v>0</v>
      </c>
      <c r="AF117" s="697">
        <v>0</v>
      </c>
      <c r="AG117" s="697">
        <v>0</v>
      </c>
      <c r="AH117" s="697">
        <v>0</v>
      </c>
      <c r="AI117" s="697">
        <v>0</v>
      </c>
      <c r="AJ117" s="697">
        <v>0</v>
      </c>
      <c r="AK117" s="697">
        <v>0</v>
      </c>
      <c r="AL117" s="697">
        <v>0</v>
      </c>
      <c r="AM117" s="697">
        <v>0</v>
      </c>
      <c r="AN117" s="697">
        <v>0</v>
      </c>
      <c r="AO117" s="698">
        <v>0</v>
      </c>
      <c r="AP117" s="633"/>
      <c r="AQ117" s="696">
        <v>0</v>
      </c>
      <c r="AR117" s="697">
        <v>0</v>
      </c>
      <c r="AS117" s="697">
        <v>0</v>
      </c>
      <c r="AT117" s="697">
        <v>0</v>
      </c>
      <c r="AU117" s="697">
        <v>0</v>
      </c>
      <c r="AV117" s="697">
        <v>0</v>
      </c>
      <c r="AW117" s="697">
        <v>0</v>
      </c>
      <c r="AX117" s="697">
        <v>0</v>
      </c>
      <c r="AY117" s="697">
        <v>0</v>
      </c>
      <c r="AZ117" s="697">
        <v>0</v>
      </c>
      <c r="BA117" s="697">
        <v>0</v>
      </c>
      <c r="BB117" s="697">
        <v>0</v>
      </c>
      <c r="BC117" s="697">
        <v>0</v>
      </c>
      <c r="BD117" s="697">
        <v>0</v>
      </c>
      <c r="BE117" s="697">
        <v>0</v>
      </c>
      <c r="BF117" s="697">
        <v>0</v>
      </c>
      <c r="BG117" s="697">
        <v>0</v>
      </c>
      <c r="BH117" s="697">
        <v>0</v>
      </c>
      <c r="BI117" s="697">
        <v>0</v>
      </c>
      <c r="BJ117" s="697">
        <v>0</v>
      </c>
      <c r="BK117" s="697">
        <v>0</v>
      </c>
      <c r="BL117" s="697">
        <v>0</v>
      </c>
      <c r="BM117" s="697">
        <v>0</v>
      </c>
      <c r="BN117" s="697">
        <v>0</v>
      </c>
      <c r="BO117" s="697">
        <v>0</v>
      </c>
      <c r="BP117" s="697">
        <v>0</v>
      </c>
      <c r="BQ117" s="697">
        <v>0</v>
      </c>
      <c r="BR117" s="697">
        <v>0</v>
      </c>
      <c r="BS117" s="697">
        <v>0</v>
      </c>
      <c r="BT117" s="698">
        <v>0</v>
      </c>
      <c r="BU117" s="163"/>
    </row>
    <row r="118" spans="2:73" ht="15.75">
      <c r="B118" s="692" t="s">
        <v>905</v>
      </c>
      <c r="C118" s="692" t="s">
        <v>906</v>
      </c>
      <c r="D118" s="692" t="s">
        <v>42</v>
      </c>
      <c r="E118" s="692" t="s">
        <v>748</v>
      </c>
      <c r="F118" s="692" t="s">
        <v>29</v>
      </c>
      <c r="G118" s="692" t="s">
        <v>908</v>
      </c>
      <c r="H118" s="692">
        <v>2010</v>
      </c>
      <c r="I118" s="644" t="s">
        <v>578</v>
      </c>
      <c r="J118" s="644" t="s">
        <v>589</v>
      </c>
      <c r="K118" s="633"/>
      <c r="L118" s="696">
        <v>0</v>
      </c>
      <c r="M118" s="697">
        <v>0</v>
      </c>
      <c r="N118" s="697">
        <v>0</v>
      </c>
      <c r="O118" s="697">
        <v>80.105819999999994</v>
      </c>
      <c r="P118" s="697">
        <v>0</v>
      </c>
      <c r="Q118" s="697">
        <v>0</v>
      </c>
      <c r="R118" s="697">
        <v>0</v>
      </c>
      <c r="S118" s="697">
        <v>0</v>
      </c>
      <c r="T118" s="697">
        <v>0</v>
      </c>
      <c r="U118" s="697">
        <v>0</v>
      </c>
      <c r="V118" s="697">
        <v>0</v>
      </c>
      <c r="W118" s="697">
        <v>0</v>
      </c>
      <c r="X118" s="697">
        <v>0</v>
      </c>
      <c r="Y118" s="697">
        <v>0</v>
      </c>
      <c r="Z118" s="697">
        <v>0</v>
      </c>
      <c r="AA118" s="697">
        <v>0</v>
      </c>
      <c r="AB118" s="697">
        <v>0</v>
      </c>
      <c r="AC118" s="697">
        <v>0</v>
      </c>
      <c r="AD118" s="697">
        <v>0</v>
      </c>
      <c r="AE118" s="697">
        <v>0</v>
      </c>
      <c r="AF118" s="697">
        <v>0</v>
      </c>
      <c r="AG118" s="697">
        <v>0</v>
      </c>
      <c r="AH118" s="697">
        <v>0</v>
      </c>
      <c r="AI118" s="697">
        <v>0</v>
      </c>
      <c r="AJ118" s="697">
        <v>0</v>
      </c>
      <c r="AK118" s="697">
        <v>0</v>
      </c>
      <c r="AL118" s="697">
        <v>0</v>
      </c>
      <c r="AM118" s="697">
        <v>0</v>
      </c>
      <c r="AN118" s="697">
        <v>0</v>
      </c>
      <c r="AO118" s="698">
        <v>0</v>
      </c>
      <c r="AP118" s="633"/>
      <c r="AQ118" s="696">
        <v>0</v>
      </c>
      <c r="AR118" s="697">
        <v>0</v>
      </c>
      <c r="AS118" s="697">
        <v>0</v>
      </c>
      <c r="AT118" s="697">
        <v>0</v>
      </c>
      <c r="AU118" s="697">
        <v>0</v>
      </c>
      <c r="AV118" s="697">
        <v>0</v>
      </c>
      <c r="AW118" s="697">
        <v>0</v>
      </c>
      <c r="AX118" s="697">
        <v>0</v>
      </c>
      <c r="AY118" s="697">
        <v>0</v>
      </c>
      <c r="AZ118" s="697">
        <v>0</v>
      </c>
      <c r="BA118" s="697">
        <v>0</v>
      </c>
      <c r="BB118" s="697">
        <v>0</v>
      </c>
      <c r="BC118" s="697">
        <v>0</v>
      </c>
      <c r="BD118" s="697">
        <v>0</v>
      </c>
      <c r="BE118" s="697">
        <v>0</v>
      </c>
      <c r="BF118" s="697">
        <v>0</v>
      </c>
      <c r="BG118" s="697">
        <v>0</v>
      </c>
      <c r="BH118" s="697">
        <v>0</v>
      </c>
      <c r="BI118" s="697">
        <v>0</v>
      </c>
      <c r="BJ118" s="697">
        <v>0</v>
      </c>
      <c r="BK118" s="697">
        <v>0</v>
      </c>
      <c r="BL118" s="697">
        <v>0</v>
      </c>
      <c r="BM118" s="697">
        <v>0</v>
      </c>
      <c r="BN118" s="697">
        <v>0</v>
      </c>
      <c r="BO118" s="697">
        <v>0</v>
      </c>
      <c r="BP118" s="697">
        <v>0</v>
      </c>
      <c r="BQ118" s="697">
        <v>0</v>
      </c>
      <c r="BR118" s="697">
        <v>0</v>
      </c>
      <c r="BS118" s="697">
        <v>0</v>
      </c>
      <c r="BT118" s="698">
        <v>0</v>
      </c>
      <c r="BU118" s="163"/>
    </row>
    <row r="119" spans="2:73" ht="15.75">
      <c r="B119" s="692" t="s">
        <v>905</v>
      </c>
      <c r="C119" s="692" t="s">
        <v>906</v>
      </c>
      <c r="D119" s="692" t="s">
        <v>42</v>
      </c>
      <c r="E119" s="692" t="s">
        <v>748</v>
      </c>
      <c r="F119" s="692" t="s">
        <v>29</v>
      </c>
      <c r="G119" s="692" t="s">
        <v>908</v>
      </c>
      <c r="H119" s="692">
        <v>2011</v>
      </c>
      <c r="I119" s="644" t="s">
        <v>578</v>
      </c>
      <c r="J119" s="644" t="s">
        <v>589</v>
      </c>
      <c r="K119" s="633"/>
      <c r="L119" s="696">
        <v>0</v>
      </c>
      <c r="M119" s="697">
        <v>0</v>
      </c>
      <c r="N119" s="697">
        <v>0</v>
      </c>
      <c r="O119" s="697">
        <v>53.052149999999997</v>
      </c>
      <c r="P119" s="697">
        <v>0</v>
      </c>
      <c r="Q119" s="697">
        <v>0</v>
      </c>
      <c r="R119" s="697">
        <v>0</v>
      </c>
      <c r="S119" s="697">
        <v>0</v>
      </c>
      <c r="T119" s="697">
        <v>0</v>
      </c>
      <c r="U119" s="697">
        <v>0</v>
      </c>
      <c r="V119" s="697">
        <v>0</v>
      </c>
      <c r="W119" s="697">
        <v>0</v>
      </c>
      <c r="X119" s="697">
        <v>0</v>
      </c>
      <c r="Y119" s="697">
        <v>0</v>
      </c>
      <c r="Z119" s="697">
        <v>0</v>
      </c>
      <c r="AA119" s="697">
        <v>0</v>
      </c>
      <c r="AB119" s="697">
        <v>0</v>
      </c>
      <c r="AC119" s="697">
        <v>0</v>
      </c>
      <c r="AD119" s="697">
        <v>0</v>
      </c>
      <c r="AE119" s="697">
        <v>0</v>
      </c>
      <c r="AF119" s="697">
        <v>0</v>
      </c>
      <c r="AG119" s="697">
        <v>0</v>
      </c>
      <c r="AH119" s="697">
        <v>0</v>
      </c>
      <c r="AI119" s="697">
        <v>0</v>
      </c>
      <c r="AJ119" s="697">
        <v>0</v>
      </c>
      <c r="AK119" s="697">
        <v>0</v>
      </c>
      <c r="AL119" s="697">
        <v>0</v>
      </c>
      <c r="AM119" s="697">
        <v>0</v>
      </c>
      <c r="AN119" s="697">
        <v>0</v>
      </c>
      <c r="AO119" s="698">
        <v>0</v>
      </c>
      <c r="AP119" s="633"/>
      <c r="AQ119" s="696">
        <v>0</v>
      </c>
      <c r="AR119" s="697">
        <v>0</v>
      </c>
      <c r="AS119" s="697">
        <v>0</v>
      </c>
      <c r="AT119" s="697">
        <v>0</v>
      </c>
      <c r="AU119" s="697">
        <v>0</v>
      </c>
      <c r="AV119" s="697">
        <v>0</v>
      </c>
      <c r="AW119" s="697">
        <v>0</v>
      </c>
      <c r="AX119" s="697">
        <v>0</v>
      </c>
      <c r="AY119" s="697">
        <v>0</v>
      </c>
      <c r="AZ119" s="697">
        <v>0</v>
      </c>
      <c r="BA119" s="697">
        <v>0</v>
      </c>
      <c r="BB119" s="697">
        <v>0</v>
      </c>
      <c r="BC119" s="697">
        <v>0</v>
      </c>
      <c r="BD119" s="697">
        <v>0</v>
      </c>
      <c r="BE119" s="697">
        <v>0</v>
      </c>
      <c r="BF119" s="697">
        <v>0</v>
      </c>
      <c r="BG119" s="697">
        <v>0</v>
      </c>
      <c r="BH119" s="697">
        <v>0</v>
      </c>
      <c r="BI119" s="697">
        <v>0</v>
      </c>
      <c r="BJ119" s="697">
        <v>0</v>
      </c>
      <c r="BK119" s="697">
        <v>0</v>
      </c>
      <c r="BL119" s="697">
        <v>0</v>
      </c>
      <c r="BM119" s="697">
        <v>0</v>
      </c>
      <c r="BN119" s="697">
        <v>0</v>
      </c>
      <c r="BO119" s="697">
        <v>0</v>
      </c>
      <c r="BP119" s="697">
        <v>0</v>
      </c>
      <c r="BQ119" s="697">
        <v>0</v>
      </c>
      <c r="BR119" s="697">
        <v>0</v>
      </c>
      <c r="BS119" s="697">
        <v>0</v>
      </c>
      <c r="BT119" s="698">
        <v>0</v>
      </c>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t="s">
        <v>29</v>
      </c>
      <c r="D121" s="692" t="s">
        <v>113</v>
      </c>
      <c r="E121" s="692" t="s">
        <v>748</v>
      </c>
      <c r="F121" s="692"/>
      <c r="G121" s="692"/>
      <c r="H121" s="692">
        <v>2015</v>
      </c>
      <c r="I121" s="644" t="s">
        <v>582</v>
      </c>
      <c r="J121" s="644" t="s">
        <v>596</v>
      </c>
      <c r="K121" s="633"/>
      <c r="L121" s="696"/>
      <c r="M121" s="697"/>
      <c r="N121" s="697"/>
      <c r="O121" s="697"/>
      <c r="P121" s="697">
        <v>47</v>
      </c>
      <c r="Q121" s="697">
        <v>46</v>
      </c>
      <c r="R121" s="697">
        <v>46</v>
      </c>
      <c r="S121" s="697">
        <v>46</v>
      </c>
      <c r="T121" s="697">
        <v>46</v>
      </c>
      <c r="U121" s="697">
        <v>46</v>
      </c>
      <c r="V121" s="697">
        <v>46</v>
      </c>
      <c r="W121" s="697">
        <v>46</v>
      </c>
      <c r="X121" s="697">
        <v>46</v>
      </c>
      <c r="Y121" s="697">
        <v>46</v>
      </c>
      <c r="Z121" s="697">
        <v>42</v>
      </c>
      <c r="AA121" s="697">
        <v>42</v>
      </c>
      <c r="AB121" s="697">
        <v>42</v>
      </c>
      <c r="AC121" s="697">
        <v>42</v>
      </c>
      <c r="AD121" s="697">
        <v>42</v>
      </c>
      <c r="AE121" s="697">
        <v>42</v>
      </c>
      <c r="AF121" s="697">
        <v>11</v>
      </c>
      <c r="AG121" s="697">
        <v>11</v>
      </c>
      <c r="AH121" s="697">
        <v>11</v>
      </c>
      <c r="AI121" s="697">
        <v>11</v>
      </c>
      <c r="AJ121" s="697">
        <v>0</v>
      </c>
      <c r="AK121" s="697">
        <v>0</v>
      </c>
      <c r="AL121" s="697">
        <v>0</v>
      </c>
      <c r="AM121" s="697">
        <v>0</v>
      </c>
      <c r="AN121" s="697">
        <v>0</v>
      </c>
      <c r="AO121" s="698">
        <v>0</v>
      </c>
      <c r="AP121" s="633"/>
      <c r="AQ121" s="696"/>
      <c r="AR121" s="697"/>
      <c r="AS121" s="697"/>
      <c r="AT121" s="697"/>
      <c r="AU121" s="697">
        <v>734476</v>
      </c>
      <c r="AV121" s="697">
        <v>728461</v>
      </c>
      <c r="AW121" s="697">
        <v>728461</v>
      </c>
      <c r="AX121" s="697">
        <v>728461</v>
      </c>
      <c r="AY121" s="697">
        <v>728461</v>
      </c>
      <c r="AZ121" s="697">
        <v>728461</v>
      </c>
      <c r="BA121" s="697">
        <v>728461</v>
      </c>
      <c r="BB121" s="697">
        <v>727998</v>
      </c>
      <c r="BC121" s="697">
        <v>727998</v>
      </c>
      <c r="BD121" s="697">
        <v>727998</v>
      </c>
      <c r="BE121" s="697">
        <v>686316</v>
      </c>
      <c r="BF121" s="697">
        <v>683755</v>
      </c>
      <c r="BG121" s="697">
        <v>683755</v>
      </c>
      <c r="BH121" s="697">
        <v>667616</v>
      </c>
      <c r="BI121" s="697">
        <v>667616</v>
      </c>
      <c r="BJ121" s="697">
        <v>665908</v>
      </c>
      <c r="BK121" s="697">
        <v>178775</v>
      </c>
      <c r="BL121" s="697">
        <v>178775</v>
      </c>
      <c r="BM121" s="697">
        <v>178775</v>
      </c>
      <c r="BN121" s="697">
        <v>178775</v>
      </c>
      <c r="BO121" s="697">
        <v>0</v>
      </c>
      <c r="BP121" s="697">
        <v>0</v>
      </c>
      <c r="BQ121" s="697">
        <v>0</v>
      </c>
      <c r="BR121" s="697">
        <v>0</v>
      </c>
      <c r="BS121" s="697">
        <v>0</v>
      </c>
      <c r="BT121" s="698">
        <v>0</v>
      </c>
      <c r="BU121" s="163"/>
    </row>
    <row r="122" spans="2:73" ht="15.75">
      <c r="B122" s="692"/>
      <c r="C122" s="692" t="s">
        <v>29</v>
      </c>
      <c r="D122" s="692" t="s">
        <v>114</v>
      </c>
      <c r="E122" s="692" t="s">
        <v>748</v>
      </c>
      <c r="F122" s="692"/>
      <c r="G122" s="692"/>
      <c r="H122" s="692">
        <v>2015</v>
      </c>
      <c r="I122" s="644" t="s">
        <v>582</v>
      </c>
      <c r="J122" s="644" t="s">
        <v>596</v>
      </c>
      <c r="K122" s="633"/>
      <c r="L122" s="699"/>
      <c r="M122" s="700"/>
      <c r="N122" s="700"/>
      <c r="O122" s="700"/>
      <c r="P122" s="700">
        <v>124</v>
      </c>
      <c r="Q122" s="700">
        <v>124</v>
      </c>
      <c r="R122" s="700">
        <v>124</v>
      </c>
      <c r="S122" s="700">
        <v>124</v>
      </c>
      <c r="T122" s="700">
        <v>124</v>
      </c>
      <c r="U122" s="700">
        <v>124</v>
      </c>
      <c r="V122" s="700">
        <v>124</v>
      </c>
      <c r="W122" s="700">
        <v>124</v>
      </c>
      <c r="X122" s="700">
        <v>124</v>
      </c>
      <c r="Y122" s="700">
        <v>124</v>
      </c>
      <c r="Z122" s="700">
        <v>124</v>
      </c>
      <c r="AA122" s="700">
        <v>124</v>
      </c>
      <c r="AB122" s="700">
        <v>124</v>
      </c>
      <c r="AC122" s="700">
        <v>124</v>
      </c>
      <c r="AD122" s="700">
        <v>124</v>
      </c>
      <c r="AE122" s="700">
        <v>124</v>
      </c>
      <c r="AF122" s="700">
        <v>124</v>
      </c>
      <c r="AG122" s="700">
        <v>124</v>
      </c>
      <c r="AH122" s="700">
        <v>117</v>
      </c>
      <c r="AI122" s="700">
        <v>0</v>
      </c>
      <c r="AJ122" s="700">
        <v>0</v>
      </c>
      <c r="AK122" s="700">
        <v>0</v>
      </c>
      <c r="AL122" s="700">
        <v>0</v>
      </c>
      <c r="AM122" s="700">
        <v>0</v>
      </c>
      <c r="AN122" s="700">
        <v>0</v>
      </c>
      <c r="AO122" s="701">
        <v>0</v>
      </c>
      <c r="AP122" s="633"/>
      <c r="AQ122" s="699"/>
      <c r="AR122" s="700"/>
      <c r="AS122" s="700"/>
      <c r="AT122" s="700"/>
      <c r="AU122" s="700">
        <v>240796</v>
      </c>
      <c r="AV122" s="700">
        <v>240796</v>
      </c>
      <c r="AW122" s="700">
        <v>240796</v>
      </c>
      <c r="AX122" s="700">
        <v>240796</v>
      </c>
      <c r="AY122" s="700">
        <v>240796</v>
      </c>
      <c r="AZ122" s="700">
        <v>240796</v>
      </c>
      <c r="BA122" s="700">
        <v>240796</v>
      </c>
      <c r="BB122" s="700">
        <v>240796</v>
      </c>
      <c r="BC122" s="700">
        <v>240796</v>
      </c>
      <c r="BD122" s="700">
        <v>240796</v>
      </c>
      <c r="BE122" s="700">
        <v>240796</v>
      </c>
      <c r="BF122" s="700">
        <v>240796</v>
      </c>
      <c r="BG122" s="700">
        <v>240796</v>
      </c>
      <c r="BH122" s="700">
        <v>240796</v>
      </c>
      <c r="BI122" s="700">
        <v>240796</v>
      </c>
      <c r="BJ122" s="700">
        <v>240796</v>
      </c>
      <c r="BK122" s="700">
        <v>240796</v>
      </c>
      <c r="BL122" s="700">
        <v>240796</v>
      </c>
      <c r="BM122" s="700">
        <v>234665</v>
      </c>
      <c r="BN122" s="700">
        <v>0</v>
      </c>
      <c r="BO122" s="700">
        <v>0</v>
      </c>
      <c r="BP122" s="700">
        <v>0</v>
      </c>
      <c r="BQ122" s="700">
        <v>0</v>
      </c>
      <c r="BR122" s="700">
        <v>0</v>
      </c>
      <c r="BS122" s="700">
        <v>0</v>
      </c>
      <c r="BT122" s="701">
        <v>0</v>
      </c>
      <c r="BU122" s="163"/>
    </row>
    <row r="123" spans="2:73">
      <c r="B123" s="692"/>
      <c r="C123" s="692" t="s">
        <v>29</v>
      </c>
      <c r="D123" s="692" t="s">
        <v>97</v>
      </c>
      <c r="E123" s="692" t="s">
        <v>748</v>
      </c>
      <c r="F123" s="692"/>
      <c r="G123" s="692"/>
      <c r="H123" s="692">
        <v>2015</v>
      </c>
      <c r="I123" s="644" t="s">
        <v>582</v>
      </c>
      <c r="J123" s="644" t="s">
        <v>596</v>
      </c>
      <c r="K123" s="633"/>
      <c r="L123" s="699"/>
      <c r="M123" s="700"/>
      <c r="N123" s="700"/>
      <c r="O123" s="700"/>
      <c r="P123" s="700">
        <v>7</v>
      </c>
      <c r="Q123" s="700">
        <v>7</v>
      </c>
      <c r="R123" s="700">
        <v>7</v>
      </c>
      <c r="S123" s="700">
        <v>7</v>
      </c>
      <c r="T123" s="700">
        <v>4</v>
      </c>
      <c r="U123" s="700">
        <v>0</v>
      </c>
      <c r="V123" s="700">
        <v>0</v>
      </c>
      <c r="W123" s="700">
        <v>0</v>
      </c>
      <c r="X123" s="700">
        <v>0</v>
      </c>
      <c r="Y123" s="700">
        <v>0</v>
      </c>
      <c r="Z123" s="700">
        <v>0</v>
      </c>
      <c r="AA123" s="700">
        <v>0</v>
      </c>
      <c r="AB123" s="700">
        <v>0</v>
      </c>
      <c r="AC123" s="700">
        <v>0</v>
      </c>
      <c r="AD123" s="700">
        <v>0</v>
      </c>
      <c r="AE123" s="700">
        <v>0</v>
      </c>
      <c r="AF123" s="700">
        <v>0</v>
      </c>
      <c r="AG123" s="700">
        <v>0</v>
      </c>
      <c r="AH123" s="700">
        <v>0</v>
      </c>
      <c r="AI123" s="700">
        <v>0</v>
      </c>
      <c r="AJ123" s="700">
        <v>0</v>
      </c>
      <c r="AK123" s="700">
        <v>0</v>
      </c>
      <c r="AL123" s="700">
        <v>0</v>
      </c>
      <c r="AM123" s="700">
        <v>0</v>
      </c>
      <c r="AN123" s="700">
        <v>0</v>
      </c>
      <c r="AO123" s="701">
        <v>0</v>
      </c>
      <c r="AP123" s="633"/>
      <c r="AQ123" s="699"/>
      <c r="AR123" s="700"/>
      <c r="AS123" s="700"/>
      <c r="AT123" s="700"/>
      <c r="AU123" s="700">
        <v>46864</v>
      </c>
      <c r="AV123" s="700">
        <v>46864</v>
      </c>
      <c r="AW123" s="700">
        <v>46864</v>
      </c>
      <c r="AX123" s="700">
        <v>46656</v>
      </c>
      <c r="AY123" s="700">
        <v>26046</v>
      </c>
      <c r="AZ123" s="700">
        <v>0</v>
      </c>
      <c r="BA123" s="700">
        <v>0</v>
      </c>
      <c r="BB123" s="700">
        <v>0</v>
      </c>
      <c r="BC123" s="700">
        <v>0</v>
      </c>
      <c r="BD123" s="700">
        <v>0</v>
      </c>
      <c r="BE123" s="700">
        <v>0</v>
      </c>
      <c r="BF123" s="700">
        <v>0</v>
      </c>
      <c r="BG123" s="700">
        <v>0</v>
      </c>
      <c r="BH123" s="700">
        <v>0</v>
      </c>
      <c r="BI123" s="700">
        <v>0</v>
      </c>
      <c r="BJ123" s="700">
        <v>0</v>
      </c>
      <c r="BK123" s="700">
        <v>0</v>
      </c>
      <c r="BL123" s="700">
        <v>0</v>
      </c>
      <c r="BM123" s="700">
        <v>0</v>
      </c>
      <c r="BN123" s="700">
        <v>0</v>
      </c>
      <c r="BO123" s="700">
        <v>0</v>
      </c>
      <c r="BP123" s="700">
        <v>0</v>
      </c>
      <c r="BQ123" s="700">
        <v>0</v>
      </c>
      <c r="BR123" s="700">
        <v>0</v>
      </c>
      <c r="BS123" s="700">
        <v>0</v>
      </c>
      <c r="BT123" s="701">
        <v>0</v>
      </c>
    </row>
    <row r="124" spans="2:73">
      <c r="B124" s="692"/>
      <c r="C124" s="692" t="s">
        <v>29</v>
      </c>
      <c r="D124" s="692" t="s">
        <v>95</v>
      </c>
      <c r="E124" s="692" t="s">
        <v>748</v>
      </c>
      <c r="F124" s="692"/>
      <c r="G124" s="692"/>
      <c r="H124" s="692">
        <v>2015</v>
      </c>
      <c r="I124" s="644" t="s">
        <v>582</v>
      </c>
      <c r="J124" s="644" t="s">
        <v>596</v>
      </c>
      <c r="K124" s="633"/>
      <c r="L124" s="699"/>
      <c r="M124" s="700"/>
      <c r="N124" s="700"/>
      <c r="O124" s="700"/>
      <c r="P124" s="700">
        <v>14</v>
      </c>
      <c r="Q124" s="700">
        <v>14</v>
      </c>
      <c r="R124" s="700">
        <v>14</v>
      </c>
      <c r="S124" s="700">
        <v>14</v>
      </c>
      <c r="T124" s="700">
        <v>14</v>
      </c>
      <c r="U124" s="700">
        <v>14</v>
      </c>
      <c r="V124" s="700">
        <v>14</v>
      </c>
      <c r="W124" s="700">
        <v>14</v>
      </c>
      <c r="X124" s="700">
        <v>14</v>
      </c>
      <c r="Y124" s="700">
        <v>14</v>
      </c>
      <c r="Z124" s="700">
        <v>13</v>
      </c>
      <c r="AA124" s="700">
        <v>13</v>
      </c>
      <c r="AB124" s="700">
        <v>13</v>
      </c>
      <c r="AC124" s="700">
        <v>13</v>
      </c>
      <c r="AD124" s="700">
        <v>13</v>
      </c>
      <c r="AE124" s="700">
        <v>13</v>
      </c>
      <c r="AF124" s="700">
        <v>5</v>
      </c>
      <c r="AG124" s="700">
        <v>5</v>
      </c>
      <c r="AH124" s="700">
        <v>5</v>
      </c>
      <c r="AI124" s="700">
        <v>5</v>
      </c>
      <c r="AJ124" s="700">
        <v>0</v>
      </c>
      <c r="AK124" s="700">
        <v>0</v>
      </c>
      <c r="AL124" s="700">
        <v>0</v>
      </c>
      <c r="AM124" s="700">
        <v>0</v>
      </c>
      <c r="AN124" s="700">
        <v>0</v>
      </c>
      <c r="AO124" s="701">
        <v>0</v>
      </c>
      <c r="AP124" s="633"/>
      <c r="AQ124" s="699"/>
      <c r="AR124" s="700"/>
      <c r="AS124" s="700"/>
      <c r="AT124" s="700"/>
      <c r="AU124" s="700">
        <v>223005</v>
      </c>
      <c r="AV124" s="700">
        <v>220890</v>
      </c>
      <c r="AW124" s="700">
        <v>220890</v>
      </c>
      <c r="AX124" s="700">
        <v>220890</v>
      </c>
      <c r="AY124" s="700">
        <v>220890</v>
      </c>
      <c r="AZ124" s="700">
        <v>220890</v>
      </c>
      <c r="BA124" s="700">
        <v>220890</v>
      </c>
      <c r="BB124" s="700">
        <v>220841</v>
      </c>
      <c r="BC124" s="700">
        <v>220841</v>
      </c>
      <c r="BD124" s="700">
        <v>220841</v>
      </c>
      <c r="BE124" s="700">
        <v>200852</v>
      </c>
      <c r="BF124" s="700">
        <v>199813</v>
      </c>
      <c r="BG124" s="700">
        <v>199813</v>
      </c>
      <c r="BH124" s="700">
        <v>199290</v>
      </c>
      <c r="BI124" s="700">
        <v>199290</v>
      </c>
      <c r="BJ124" s="700">
        <v>199207</v>
      </c>
      <c r="BK124" s="700">
        <v>80605</v>
      </c>
      <c r="BL124" s="700">
        <v>80605</v>
      </c>
      <c r="BM124" s="700">
        <v>80605</v>
      </c>
      <c r="BN124" s="700">
        <v>80605</v>
      </c>
      <c r="BO124" s="700">
        <v>0</v>
      </c>
      <c r="BP124" s="700">
        <v>0</v>
      </c>
      <c r="BQ124" s="700">
        <v>0</v>
      </c>
      <c r="BR124" s="700">
        <v>0</v>
      </c>
      <c r="BS124" s="700">
        <v>0</v>
      </c>
      <c r="BT124" s="701">
        <v>0</v>
      </c>
    </row>
    <row r="125" spans="2:73">
      <c r="B125" s="692"/>
      <c r="C125" s="692" t="s">
        <v>29</v>
      </c>
      <c r="D125" s="692" t="s">
        <v>96</v>
      </c>
      <c r="E125" s="692" t="s">
        <v>748</v>
      </c>
      <c r="F125" s="692"/>
      <c r="G125" s="692"/>
      <c r="H125" s="692">
        <v>2015</v>
      </c>
      <c r="I125" s="644" t="s">
        <v>582</v>
      </c>
      <c r="J125" s="644" t="s">
        <v>596</v>
      </c>
      <c r="K125" s="633"/>
      <c r="L125" s="699"/>
      <c r="M125" s="700"/>
      <c r="N125" s="700"/>
      <c r="O125" s="700"/>
      <c r="P125" s="700">
        <v>24</v>
      </c>
      <c r="Q125" s="700">
        <v>24</v>
      </c>
      <c r="R125" s="700">
        <v>24</v>
      </c>
      <c r="S125" s="700">
        <v>24</v>
      </c>
      <c r="T125" s="700">
        <v>24</v>
      </c>
      <c r="U125" s="700">
        <v>24</v>
      </c>
      <c r="V125" s="700">
        <v>24</v>
      </c>
      <c r="W125" s="700">
        <v>24</v>
      </c>
      <c r="X125" s="700">
        <v>24</v>
      </c>
      <c r="Y125" s="700">
        <v>24</v>
      </c>
      <c r="Z125" s="700">
        <v>18</v>
      </c>
      <c r="AA125" s="700">
        <v>15</v>
      </c>
      <c r="AB125" s="700">
        <v>15</v>
      </c>
      <c r="AC125" s="700">
        <v>15</v>
      </c>
      <c r="AD125" s="700">
        <v>15</v>
      </c>
      <c r="AE125" s="700">
        <v>15</v>
      </c>
      <c r="AF125" s="700">
        <v>10</v>
      </c>
      <c r="AG125" s="700">
        <v>10</v>
      </c>
      <c r="AH125" s="700">
        <v>10</v>
      </c>
      <c r="AI125" s="700">
        <v>10</v>
      </c>
      <c r="AJ125" s="700">
        <v>0</v>
      </c>
      <c r="AK125" s="700">
        <v>0</v>
      </c>
      <c r="AL125" s="700">
        <v>0</v>
      </c>
      <c r="AM125" s="700">
        <v>0</v>
      </c>
      <c r="AN125" s="700">
        <v>0</v>
      </c>
      <c r="AO125" s="701">
        <v>0</v>
      </c>
      <c r="AP125" s="633"/>
      <c r="AQ125" s="699"/>
      <c r="AR125" s="700"/>
      <c r="AS125" s="700"/>
      <c r="AT125" s="700"/>
      <c r="AU125" s="700">
        <v>327422</v>
      </c>
      <c r="AV125" s="700">
        <v>316563</v>
      </c>
      <c r="AW125" s="700">
        <v>316563</v>
      </c>
      <c r="AX125" s="700">
        <v>316563</v>
      </c>
      <c r="AY125" s="700">
        <v>316563</v>
      </c>
      <c r="AZ125" s="700">
        <v>316563</v>
      </c>
      <c r="BA125" s="700">
        <v>316563</v>
      </c>
      <c r="BB125" s="700">
        <v>316552</v>
      </c>
      <c r="BC125" s="700">
        <v>316552</v>
      </c>
      <c r="BD125" s="700">
        <v>316552</v>
      </c>
      <c r="BE125" s="700">
        <v>280141</v>
      </c>
      <c r="BF125" s="700">
        <v>243611</v>
      </c>
      <c r="BG125" s="700">
        <v>243611</v>
      </c>
      <c r="BH125" s="700">
        <v>243548</v>
      </c>
      <c r="BI125" s="700">
        <v>243548</v>
      </c>
      <c r="BJ125" s="700">
        <v>243540</v>
      </c>
      <c r="BK125" s="700">
        <v>155519</v>
      </c>
      <c r="BL125" s="700">
        <v>155519</v>
      </c>
      <c r="BM125" s="700">
        <v>155519</v>
      </c>
      <c r="BN125" s="700">
        <v>155519</v>
      </c>
      <c r="BO125" s="700">
        <v>0</v>
      </c>
      <c r="BP125" s="700">
        <v>0</v>
      </c>
      <c r="BQ125" s="700">
        <v>0</v>
      </c>
      <c r="BR125" s="700">
        <v>0</v>
      </c>
      <c r="BS125" s="700">
        <v>0</v>
      </c>
      <c r="BT125" s="701">
        <v>0</v>
      </c>
    </row>
    <row r="126" spans="2:73">
      <c r="B126" s="692"/>
      <c r="C126" s="692" t="s">
        <v>29</v>
      </c>
      <c r="D126" s="692" t="s">
        <v>683</v>
      </c>
      <c r="E126" s="692" t="s">
        <v>748</v>
      </c>
      <c r="F126" s="692"/>
      <c r="G126" s="692"/>
      <c r="H126" s="692">
        <v>2015</v>
      </c>
      <c r="I126" s="644" t="s">
        <v>582</v>
      </c>
      <c r="J126" s="644" t="s">
        <v>596</v>
      </c>
      <c r="K126" s="633"/>
      <c r="L126" s="699"/>
      <c r="M126" s="700"/>
      <c r="N126" s="700"/>
      <c r="O126" s="700"/>
      <c r="P126" s="700">
        <v>273</v>
      </c>
      <c r="Q126" s="700">
        <v>273</v>
      </c>
      <c r="R126" s="700">
        <v>273</v>
      </c>
      <c r="S126" s="700">
        <v>273</v>
      </c>
      <c r="T126" s="700">
        <v>273</v>
      </c>
      <c r="U126" s="700">
        <v>273</v>
      </c>
      <c r="V126" s="700">
        <v>273</v>
      </c>
      <c r="W126" s="700">
        <v>273</v>
      </c>
      <c r="X126" s="700">
        <v>273</v>
      </c>
      <c r="Y126" s="700">
        <v>273</v>
      </c>
      <c r="Z126" s="700">
        <v>273</v>
      </c>
      <c r="AA126" s="700">
        <v>273</v>
      </c>
      <c r="AB126" s="700">
        <v>273</v>
      </c>
      <c r="AC126" s="700">
        <v>273</v>
      </c>
      <c r="AD126" s="700">
        <v>273</v>
      </c>
      <c r="AE126" s="700">
        <v>273</v>
      </c>
      <c r="AF126" s="700">
        <v>273</v>
      </c>
      <c r="AG126" s="700">
        <v>273</v>
      </c>
      <c r="AH126" s="700">
        <v>243</v>
      </c>
      <c r="AI126" s="700">
        <v>0</v>
      </c>
      <c r="AJ126" s="700">
        <v>0</v>
      </c>
      <c r="AK126" s="700">
        <v>0</v>
      </c>
      <c r="AL126" s="700">
        <v>0</v>
      </c>
      <c r="AM126" s="700">
        <v>0</v>
      </c>
      <c r="AN126" s="700">
        <v>0</v>
      </c>
      <c r="AO126" s="701">
        <v>0</v>
      </c>
      <c r="AP126" s="633"/>
      <c r="AQ126" s="699"/>
      <c r="AR126" s="700"/>
      <c r="AS126" s="700"/>
      <c r="AT126" s="700"/>
      <c r="AU126" s="700">
        <v>515733</v>
      </c>
      <c r="AV126" s="700">
        <v>515733</v>
      </c>
      <c r="AW126" s="700">
        <v>515733</v>
      </c>
      <c r="AX126" s="700">
        <v>515733</v>
      </c>
      <c r="AY126" s="700">
        <v>515733</v>
      </c>
      <c r="AZ126" s="700">
        <v>515733</v>
      </c>
      <c r="BA126" s="700">
        <v>515733</v>
      </c>
      <c r="BB126" s="700">
        <v>515733</v>
      </c>
      <c r="BC126" s="700">
        <v>515733</v>
      </c>
      <c r="BD126" s="700">
        <v>515733</v>
      </c>
      <c r="BE126" s="700">
        <v>515733</v>
      </c>
      <c r="BF126" s="700">
        <v>515733</v>
      </c>
      <c r="BG126" s="700">
        <v>515733</v>
      </c>
      <c r="BH126" s="700">
        <v>515733</v>
      </c>
      <c r="BI126" s="700">
        <v>515733</v>
      </c>
      <c r="BJ126" s="700">
        <v>515733</v>
      </c>
      <c r="BK126" s="700">
        <v>515733</v>
      </c>
      <c r="BL126" s="700">
        <v>515733</v>
      </c>
      <c r="BM126" s="700">
        <v>489315</v>
      </c>
      <c r="BN126" s="700">
        <v>0</v>
      </c>
      <c r="BO126" s="700">
        <v>0</v>
      </c>
      <c r="BP126" s="700">
        <v>0</v>
      </c>
      <c r="BQ126" s="700">
        <v>0</v>
      </c>
      <c r="BR126" s="700">
        <v>0</v>
      </c>
      <c r="BS126" s="700">
        <v>0</v>
      </c>
      <c r="BT126" s="701">
        <v>0</v>
      </c>
    </row>
    <row r="127" spans="2:73">
      <c r="B127" s="692"/>
      <c r="C127" s="692" t="s">
        <v>923</v>
      </c>
      <c r="D127" s="692" t="s">
        <v>99</v>
      </c>
      <c r="E127" s="692" t="s">
        <v>748</v>
      </c>
      <c r="F127" s="692"/>
      <c r="G127" s="692"/>
      <c r="H127" s="692">
        <v>2015</v>
      </c>
      <c r="I127" s="644" t="s">
        <v>582</v>
      </c>
      <c r="J127" s="644" t="s">
        <v>596</v>
      </c>
      <c r="K127" s="633"/>
      <c r="L127" s="699"/>
      <c r="M127" s="700"/>
      <c r="N127" s="700"/>
      <c r="O127" s="700"/>
      <c r="P127" s="700">
        <v>30</v>
      </c>
      <c r="Q127" s="700">
        <v>30</v>
      </c>
      <c r="R127" s="700">
        <v>30</v>
      </c>
      <c r="S127" s="700">
        <v>30</v>
      </c>
      <c r="T127" s="700">
        <v>0</v>
      </c>
      <c r="U127" s="700">
        <v>0</v>
      </c>
      <c r="V127" s="700">
        <v>0</v>
      </c>
      <c r="W127" s="700">
        <v>0</v>
      </c>
      <c r="X127" s="700">
        <v>0</v>
      </c>
      <c r="Y127" s="700">
        <v>0</v>
      </c>
      <c r="Z127" s="700">
        <v>0</v>
      </c>
      <c r="AA127" s="700">
        <v>0</v>
      </c>
      <c r="AB127" s="700">
        <v>0</v>
      </c>
      <c r="AC127" s="700">
        <v>0</v>
      </c>
      <c r="AD127" s="700">
        <v>0</v>
      </c>
      <c r="AE127" s="700">
        <v>0</v>
      </c>
      <c r="AF127" s="700">
        <v>0</v>
      </c>
      <c r="AG127" s="700">
        <v>0</v>
      </c>
      <c r="AH127" s="700">
        <v>0</v>
      </c>
      <c r="AI127" s="700">
        <v>0</v>
      </c>
      <c r="AJ127" s="700">
        <v>0</v>
      </c>
      <c r="AK127" s="700">
        <v>0</v>
      </c>
      <c r="AL127" s="700">
        <v>0</v>
      </c>
      <c r="AM127" s="700">
        <v>0</v>
      </c>
      <c r="AN127" s="700">
        <v>0</v>
      </c>
      <c r="AO127" s="701">
        <v>0</v>
      </c>
      <c r="AP127" s="633"/>
      <c r="AQ127" s="699"/>
      <c r="AR127" s="700"/>
      <c r="AS127" s="700"/>
      <c r="AT127" s="700"/>
      <c r="AU127" s="700">
        <v>142541</v>
      </c>
      <c r="AV127" s="700">
        <v>142541</v>
      </c>
      <c r="AW127" s="700">
        <v>142541</v>
      </c>
      <c r="AX127" s="700">
        <v>142541</v>
      </c>
      <c r="AY127" s="700">
        <v>0</v>
      </c>
      <c r="AZ127" s="700">
        <v>0</v>
      </c>
      <c r="BA127" s="700">
        <v>0</v>
      </c>
      <c r="BB127" s="700">
        <v>0</v>
      </c>
      <c r="BC127" s="700">
        <v>0</v>
      </c>
      <c r="BD127" s="700">
        <v>0</v>
      </c>
      <c r="BE127" s="700">
        <v>0</v>
      </c>
      <c r="BF127" s="700">
        <v>0</v>
      </c>
      <c r="BG127" s="700">
        <v>0</v>
      </c>
      <c r="BH127" s="700">
        <v>0</v>
      </c>
      <c r="BI127" s="700">
        <v>0</v>
      </c>
      <c r="BJ127" s="700">
        <v>0</v>
      </c>
      <c r="BK127" s="700">
        <v>0</v>
      </c>
      <c r="BL127" s="700">
        <v>0</v>
      </c>
      <c r="BM127" s="700">
        <v>0</v>
      </c>
      <c r="BN127" s="700">
        <v>0</v>
      </c>
      <c r="BO127" s="700">
        <v>0</v>
      </c>
      <c r="BP127" s="700">
        <v>0</v>
      </c>
      <c r="BQ127" s="700">
        <v>0</v>
      </c>
      <c r="BR127" s="700">
        <v>0</v>
      </c>
      <c r="BS127" s="700">
        <v>0</v>
      </c>
      <c r="BT127" s="701">
        <v>0</v>
      </c>
    </row>
    <row r="128" spans="2:73">
      <c r="B128" s="692"/>
      <c r="C128" s="692" t="s">
        <v>923</v>
      </c>
      <c r="D128" s="692" t="s">
        <v>100</v>
      </c>
      <c r="E128" s="692" t="s">
        <v>748</v>
      </c>
      <c r="F128" s="692"/>
      <c r="G128" s="692"/>
      <c r="H128" s="692">
        <v>2015</v>
      </c>
      <c r="I128" s="644" t="s">
        <v>582</v>
      </c>
      <c r="J128" s="644" t="s">
        <v>596</v>
      </c>
      <c r="K128" s="633"/>
      <c r="L128" s="699"/>
      <c r="M128" s="700"/>
      <c r="N128" s="700"/>
      <c r="O128" s="700"/>
      <c r="P128" s="700">
        <v>6992</v>
      </c>
      <c r="Q128" s="700">
        <v>6992</v>
      </c>
      <c r="R128" s="700">
        <v>6978</v>
      </c>
      <c r="S128" s="700">
        <v>6978</v>
      </c>
      <c r="T128" s="700">
        <v>6978</v>
      </c>
      <c r="U128" s="700">
        <v>6978</v>
      </c>
      <c r="V128" s="700">
        <v>6895</v>
      </c>
      <c r="W128" s="700">
        <v>6895</v>
      </c>
      <c r="X128" s="700">
        <v>6849</v>
      </c>
      <c r="Y128" s="700">
        <v>6580</v>
      </c>
      <c r="Z128" s="700">
        <v>5867</v>
      </c>
      <c r="AA128" s="700">
        <v>5817</v>
      </c>
      <c r="AB128" s="700">
        <v>5616</v>
      </c>
      <c r="AC128" s="700">
        <v>5602</v>
      </c>
      <c r="AD128" s="700">
        <v>5602</v>
      </c>
      <c r="AE128" s="700">
        <v>3871</v>
      </c>
      <c r="AF128" s="700">
        <v>63</v>
      </c>
      <c r="AG128" s="700">
        <v>63</v>
      </c>
      <c r="AH128" s="700">
        <v>63</v>
      </c>
      <c r="AI128" s="700">
        <v>63</v>
      </c>
      <c r="AJ128" s="700">
        <v>0</v>
      </c>
      <c r="AK128" s="700">
        <v>0</v>
      </c>
      <c r="AL128" s="700">
        <v>0</v>
      </c>
      <c r="AM128" s="700">
        <v>0</v>
      </c>
      <c r="AN128" s="700">
        <v>0</v>
      </c>
      <c r="AO128" s="701">
        <v>0</v>
      </c>
      <c r="AP128" s="633"/>
      <c r="AQ128" s="699"/>
      <c r="AR128" s="700"/>
      <c r="AS128" s="700"/>
      <c r="AT128" s="700"/>
      <c r="AU128" s="700">
        <v>14020784</v>
      </c>
      <c r="AV128" s="700">
        <v>14020784</v>
      </c>
      <c r="AW128" s="700">
        <v>13976235</v>
      </c>
      <c r="AX128" s="700">
        <v>13976235</v>
      </c>
      <c r="AY128" s="700">
        <v>13976235</v>
      </c>
      <c r="AZ128" s="700">
        <v>13976235</v>
      </c>
      <c r="BA128" s="700">
        <v>13571889</v>
      </c>
      <c r="BB128" s="700">
        <v>13571889</v>
      </c>
      <c r="BC128" s="700">
        <v>13180751</v>
      </c>
      <c r="BD128" s="700">
        <v>11739120</v>
      </c>
      <c r="BE128" s="700">
        <v>7354273</v>
      </c>
      <c r="BF128" s="700">
        <v>6492122</v>
      </c>
      <c r="BG128" s="700">
        <v>5132329</v>
      </c>
      <c r="BH128" s="700">
        <v>5086429</v>
      </c>
      <c r="BI128" s="700">
        <v>5086429</v>
      </c>
      <c r="BJ128" s="700">
        <v>3540659</v>
      </c>
      <c r="BK128" s="700">
        <v>174509</v>
      </c>
      <c r="BL128" s="700">
        <v>174509</v>
      </c>
      <c r="BM128" s="700">
        <v>174509</v>
      </c>
      <c r="BN128" s="700">
        <v>174509</v>
      </c>
      <c r="BO128" s="700">
        <v>0</v>
      </c>
      <c r="BP128" s="700">
        <v>0</v>
      </c>
      <c r="BQ128" s="700">
        <v>0</v>
      </c>
      <c r="BR128" s="700">
        <v>0</v>
      </c>
      <c r="BS128" s="700">
        <v>0</v>
      </c>
      <c r="BT128" s="701">
        <v>0</v>
      </c>
    </row>
    <row r="129" spans="2:72">
      <c r="B129" s="692"/>
      <c r="C129" s="692" t="s">
        <v>923</v>
      </c>
      <c r="D129" s="692" t="s">
        <v>101</v>
      </c>
      <c r="E129" s="692" t="s">
        <v>748</v>
      </c>
      <c r="F129" s="692"/>
      <c r="G129" s="692"/>
      <c r="H129" s="692">
        <v>2015</v>
      </c>
      <c r="I129" s="644" t="s">
        <v>582</v>
      </c>
      <c r="J129" s="644" t="s">
        <v>596</v>
      </c>
      <c r="K129" s="633"/>
      <c r="L129" s="699"/>
      <c r="M129" s="700"/>
      <c r="N129" s="700"/>
      <c r="O129" s="700"/>
      <c r="P129" s="700">
        <v>23</v>
      </c>
      <c r="Q129" s="700">
        <v>22</v>
      </c>
      <c r="R129" s="700">
        <v>13</v>
      </c>
      <c r="S129" s="700">
        <v>13</v>
      </c>
      <c r="T129" s="700">
        <v>13</v>
      </c>
      <c r="U129" s="700">
        <v>13</v>
      </c>
      <c r="V129" s="700">
        <v>13</v>
      </c>
      <c r="W129" s="700">
        <v>13</v>
      </c>
      <c r="X129" s="700">
        <v>13</v>
      </c>
      <c r="Y129" s="700">
        <v>13</v>
      </c>
      <c r="Z129" s="700">
        <v>13</v>
      </c>
      <c r="AA129" s="700">
        <v>6</v>
      </c>
      <c r="AB129" s="700">
        <v>0</v>
      </c>
      <c r="AC129" s="700">
        <v>0</v>
      </c>
      <c r="AD129" s="700">
        <v>0</v>
      </c>
      <c r="AE129" s="700">
        <v>0</v>
      </c>
      <c r="AF129" s="700">
        <v>0</v>
      </c>
      <c r="AG129" s="700">
        <v>0</v>
      </c>
      <c r="AH129" s="700">
        <v>0</v>
      </c>
      <c r="AI129" s="700">
        <v>0</v>
      </c>
      <c r="AJ129" s="700">
        <v>0</v>
      </c>
      <c r="AK129" s="700">
        <v>0</v>
      </c>
      <c r="AL129" s="700">
        <v>0</v>
      </c>
      <c r="AM129" s="700">
        <v>0</v>
      </c>
      <c r="AN129" s="700">
        <v>0</v>
      </c>
      <c r="AO129" s="701">
        <v>0</v>
      </c>
      <c r="AP129" s="633"/>
      <c r="AQ129" s="699"/>
      <c r="AR129" s="700"/>
      <c r="AS129" s="700"/>
      <c r="AT129" s="700"/>
      <c r="AU129" s="700">
        <v>102095</v>
      </c>
      <c r="AV129" s="700">
        <v>97357</v>
      </c>
      <c r="AW129" s="700">
        <v>57881</v>
      </c>
      <c r="AX129" s="700">
        <v>57881</v>
      </c>
      <c r="AY129" s="700">
        <v>57881</v>
      </c>
      <c r="AZ129" s="700">
        <v>57881</v>
      </c>
      <c r="BA129" s="700">
        <v>57881</v>
      </c>
      <c r="BB129" s="700">
        <v>57881</v>
      </c>
      <c r="BC129" s="700">
        <v>57881</v>
      </c>
      <c r="BD129" s="700">
        <v>57881</v>
      </c>
      <c r="BE129" s="700">
        <v>56142</v>
      </c>
      <c r="BF129" s="700">
        <v>23701</v>
      </c>
      <c r="BG129" s="700">
        <v>0</v>
      </c>
      <c r="BH129" s="700">
        <v>0</v>
      </c>
      <c r="BI129" s="700">
        <v>0</v>
      </c>
      <c r="BJ129" s="700">
        <v>0</v>
      </c>
      <c r="BK129" s="700">
        <v>0</v>
      </c>
      <c r="BL129" s="700">
        <v>0</v>
      </c>
      <c r="BM129" s="700">
        <v>0</v>
      </c>
      <c r="BN129" s="700">
        <v>0</v>
      </c>
      <c r="BO129" s="700">
        <v>0</v>
      </c>
      <c r="BP129" s="700">
        <v>0</v>
      </c>
      <c r="BQ129" s="700">
        <v>0</v>
      </c>
      <c r="BR129" s="700">
        <v>0</v>
      </c>
      <c r="BS129" s="700">
        <v>0</v>
      </c>
      <c r="BT129" s="701">
        <v>0</v>
      </c>
    </row>
    <row r="130" spans="2:72">
      <c r="B130" s="692"/>
      <c r="C130" s="692" t="s">
        <v>914</v>
      </c>
      <c r="D130" s="692" t="s">
        <v>104</v>
      </c>
      <c r="E130" s="692" t="s">
        <v>748</v>
      </c>
      <c r="F130" s="692"/>
      <c r="G130" s="692"/>
      <c r="H130" s="692">
        <v>2015</v>
      </c>
      <c r="I130" s="644" t="s">
        <v>582</v>
      </c>
      <c r="J130" s="644" t="s">
        <v>596</v>
      </c>
      <c r="K130" s="633"/>
      <c r="L130" s="699"/>
      <c r="M130" s="700"/>
      <c r="N130" s="700"/>
      <c r="O130" s="700"/>
      <c r="P130" s="700">
        <v>4811</v>
      </c>
      <c r="Q130" s="700">
        <v>4811</v>
      </c>
      <c r="R130" s="700">
        <v>4811</v>
      </c>
      <c r="S130" s="700">
        <v>4811</v>
      </c>
      <c r="T130" s="700">
        <v>4811</v>
      </c>
      <c r="U130" s="700">
        <v>4811</v>
      </c>
      <c r="V130" s="700">
        <v>4811</v>
      </c>
      <c r="W130" s="700">
        <v>4811</v>
      </c>
      <c r="X130" s="700">
        <v>4811</v>
      </c>
      <c r="Y130" s="700">
        <v>4811</v>
      </c>
      <c r="Z130" s="700">
        <v>4811</v>
      </c>
      <c r="AA130" s="700">
        <v>4811</v>
      </c>
      <c r="AB130" s="700">
        <v>4811</v>
      </c>
      <c r="AC130" s="700">
        <v>4811</v>
      </c>
      <c r="AD130" s="700">
        <v>4811</v>
      </c>
      <c r="AE130" s="700">
        <v>4811</v>
      </c>
      <c r="AF130" s="700">
        <v>4811</v>
      </c>
      <c r="AG130" s="700">
        <v>4811</v>
      </c>
      <c r="AH130" s="700">
        <v>4811</v>
      </c>
      <c r="AI130" s="700">
        <v>4811</v>
      </c>
      <c r="AJ130" s="700">
        <v>0</v>
      </c>
      <c r="AK130" s="700">
        <v>0</v>
      </c>
      <c r="AL130" s="700">
        <v>0</v>
      </c>
      <c r="AM130" s="700">
        <v>0</v>
      </c>
      <c r="AN130" s="700">
        <v>0</v>
      </c>
      <c r="AO130" s="701">
        <v>0</v>
      </c>
      <c r="AP130" s="633"/>
      <c r="AQ130" s="699"/>
      <c r="AR130" s="700"/>
      <c r="AS130" s="700"/>
      <c r="AT130" s="700"/>
      <c r="AU130" s="700">
        <v>42147864</v>
      </c>
      <c r="AV130" s="700">
        <v>42147864</v>
      </c>
      <c r="AW130" s="700">
        <v>42147864</v>
      </c>
      <c r="AX130" s="700">
        <v>42147864</v>
      </c>
      <c r="AY130" s="700">
        <v>42147864</v>
      </c>
      <c r="AZ130" s="700">
        <v>42147864</v>
      </c>
      <c r="BA130" s="700">
        <v>42147864</v>
      </c>
      <c r="BB130" s="700">
        <v>42147864</v>
      </c>
      <c r="BC130" s="700">
        <v>42147864</v>
      </c>
      <c r="BD130" s="700">
        <v>42147864</v>
      </c>
      <c r="BE130" s="700">
        <v>42147864</v>
      </c>
      <c r="BF130" s="700">
        <v>42147864</v>
      </c>
      <c r="BG130" s="700">
        <v>42147864</v>
      </c>
      <c r="BH130" s="700">
        <v>42147864</v>
      </c>
      <c r="BI130" s="700">
        <v>42147864</v>
      </c>
      <c r="BJ130" s="700">
        <v>42147864</v>
      </c>
      <c r="BK130" s="700">
        <v>42147864</v>
      </c>
      <c r="BL130" s="700">
        <v>42147864</v>
      </c>
      <c r="BM130" s="700">
        <v>42147864</v>
      </c>
      <c r="BN130" s="700">
        <v>42147864</v>
      </c>
      <c r="BO130" s="700">
        <v>0</v>
      </c>
      <c r="BP130" s="700">
        <v>0</v>
      </c>
      <c r="BQ130" s="700">
        <v>0</v>
      </c>
      <c r="BR130" s="700">
        <v>0</v>
      </c>
      <c r="BS130" s="700">
        <v>0</v>
      </c>
      <c r="BT130" s="701">
        <v>0</v>
      </c>
    </row>
    <row r="131" spans="2:72">
      <c r="B131" s="692"/>
      <c r="C131" s="692" t="s">
        <v>914</v>
      </c>
      <c r="D131" s="692" t="s">
        <v>106</v>
      </c>
      <c r="E131" s="692" t="s">
        <v>748</v>
      </c>
      <c r="F131" s="692"/>
      <c r="G131" s="692"/>
      <c r="H131" s="692">
        <v>2015</v>
      </c>
      <c r="I131" s="644" t="s">
        <v>582</v>
      </c>
      <c r="J131" s="644" t="s">
        <v>596</v>
      </c>
      <c r="K131" s="633"/>
      <c r="L131" s="699"/>
      <c r="M131" s="700"/>
      <c r="N131" s="700"/>
      <c r="O131" s="700"/>
      <c r="P131" s="700">
        <v>5</v>
      </c>
      <c r="Q131" s="700">
        <v>5</v>
      </c>
      <c r="R131" s="700">
        <v>5</v>
      </c>
      <c r="S131" s="700">
        <v>5</v>
      </c>
      <c r="T131" s="700">
        <v>5</v>
      </c>
      <c r="U131" s="700">
        <v>5</v>
      </c>
      <c r="V131" s="700">
        <v>5</v>
      </c>
      <c r="W131" s="700">
        <v>5</v>
      </c>
      <c r="X131" s="700">
        <v>5</v>
      </c>
      <c r="Y131" s="700">
        <v>5</v>
      </c>
      <c r="Z131" s="700">
        <v>0</v>
      </c>
      <c r="AA131" s="700">
        <v>0</v>
      </c>
      <c r="AB131" s="700">
        <v>0</v>
      </c>
      <c r="AC131" s="700">
        <v>0</v>
      </c>
      <c r="AD131" s="700">
        <v>0</v>
      </c>
      <c r="AE131" s="700">
        <v>0</v>
      </c>
      <c r="AF131" s="700">
        <v>0</v>
      </c>
      <c r="AG131" s="700">
        <v>0</v>
      </c>
      <c r="AH131" s="700">
        <v>0</v>
      </c>
      <c r="AI131" s="700">
        <v>0</v>
      </c>
      <c r="AJ131" s="700">
        <v>0</v>
      </c>
      <c r="AK131" s="700">
        <v>0</v>
      </c>
      <c r="AL131" s="700">
        <v>0</v>
      </c>
      <c r="AM131" s="700">
        <v>0</v>
      </c>
      <c r="AN131" s="700">
        <v>0</v>
      </c>
      <c r="AO131" s="701">
        <v>0</v>
      </c>
      <c r="AP131" s="633"/>
      <c r="AQ131" s="699"/>
      <c r="AR131" s="700"/>
      <c r="AS131" s="700"/>
      <c r="AT131" s="700"/>
      <c r="AU131" s="700">
        <v>17239</v>
      </c>
      <c r="AV131" s="700">
        <v>17239</v>
      </c>
      <c r="AW131" s="700">
        <v>17239</v>
      </c>
      <c r="AX131" s="700">
        <v>17239</v>
      </c>
      <c r="AY131" s="700">
        <v>17239</v>
      </c>
      <c r="AZ131" s="700">
        <v>17239</v>
      </c>
      <c r="BA131" s="700">
        <v>17239</v>
      </c>
      <c r="BB131" s="700">
        <v>17239</v>
      </c>
      <c r="BC131" s="700">
        <v>17239</v>
      </c>
      <c r="BD131" s="700">
        <v>17239</v>
      </c>
      <c r="BE131" s="700">
        <v>0</v>
      </c>
      <c r="BF131" s="700">
        <v>0</v>
      </c>
      <c r="BG131" s="700">
        <v>0</v>
      </c>
      <c r="BH131" s="700">
        <v>0</v>
      </c>
      <c r="BI131" s="700">
        <v>0</v>
      </c>
      <c r="BJ131" s="700">
        <v>0</v>
      </c>
      <c r="BK131" s="700">
        <v>0</v>
      </c>
      <c r="BL131" s="700">
        <v>0</v>
      </c>
      <c r="BM131" s="700">
        <v>0</v>
      </c>
      <c r="BN131" s="700">
        <v>0</v>
      </c>
      <c r="BO131" s="700">
        <v>0</v>
      </c>
      <c r="BP131" s="700">
        <v>0</v>
      </c>
      <c r="BQ131" s="700">
        <v>0</v>
      </c>
      <c r="BR131" s="700">
        <v>0</v>
      </c>
      <c r="BS131" s="700">
        <v>0</v>
      </c>
      <c r="BT131" s="701">
        <v>0</v>
      </c>
    </row>
    <row r="132" spans="2:72">
      <c r="B132" s="692"/>
      <c r="C132" s="692" t="s">
        <v>924</v>
      </c>
      <c r="D132" s="692" t="s">
        <v>108</v>
      </c>
      <c r="E132" s="692" t="s">
        <v>748</v>
      </c>
      <c r="F132" s="692"/>
      <c r="G132" s="692"/>
      <c r="H132" s="692">
        <v>2015</v>
      </c>
      <c r="I132" s="644" t="s">
        <v>582</v>
      </c>
      <c r="J132" s="644" t="s">
        <v>596</v>
      </c>
      <c r="K132" s="633"/>
      <c r="L132" s="699"/>
      <c r="M132" s="700"/>
      <c r="N132" s="700"/>
      <c r="O132" s="700"/>
      <c r="P132" s="700">
        <v>43</v>
      </c>
      <c r="Q132" s="700">
        <v>37</v>
      </c>
      <c r="R132" s="700">
        <v>36</v>
      </c>
      <c r="S132" s="700">
        <v>35</v>
      </c>
      <c r="T132" s="700">
        <v>35</v>
      </c>
      <c r="U132" s="700">
        <v>35</v>
      </c>
      <c r="V132" s="700">
        <v>35</v>
      </c>
      <c r="W132" s="700">
        <v>35</v>
      </c>
      <c r="X132" s="700">
        <v>26</v>
      </c>
      <c r="Y132" s="700">
        <v>25</v>
      </c>
      <c r="Z132" s="700">
        <v>25</v>
      </c>
      <c r="AA132" s="700">
        <v>25</v>
      </c>
      <c r="AB132" s="700">
        <v>24</v>
      </c>
      <c r="AC132" s="700">
        <v>24</v>
      </c>
      <c r="AD132" s="700">
        <v>2</v>
      </c>
      <c r="AE132" s="700">
        <v>1</v>
      </c>
      <c r="AF132" s="700">
        <v>1</v>
      </c>
      <c r="AG132" s="700">
        <v>1</v>
      </c>
      <c r="AH132" s="700">
        <v>1</v>
      </c>
      <c r="AI132" s="700">
        <v>1</v>
      </c>
      <c r="AJ132" s="700">
        <v>1</v>
      </c>
      <c r="AK132" s="700">
        <v>0</v>
      </c>
      <c r="AL132" s="700">
        <v>0</v>
      </c>
      <c r="AM132" s="700">
        <v>0</v>
      </c>
      <c r="AN132" s="700">
        <v>0</v>
      </c>
      <c r="AO132" s="701">
        <v>0</v>
      </c>
      <c r="AP132" s="633"/>
      <c r="AQ132" s="699"/>
      <c r="AR132" s="700"/>
      <c r="AS132" s="700"/>
      <c r="AT132" s="700"/>
      <c r="AU132" s="700">
        <v>526869</v>
      </c>
      <c r="AV132" s="700">
        <v>414753</v>
      </c>
      <c r="AW132" s="700">
        <v>393471</v>
      </c>
      <c r="AX132" s="700">
        <v>372886</v>
      </c>
      <c r="AY132" s="700">
        <v>372886</v>
      </c>
      <c r="AZ132" s="700">
        <v>372886</v>
      </c>
      <c r="BA132" s="700">
        <v>372886</v>
      </c>
      <c r="BB132" s="700">
        <v>372886</v>
      </c>
      <c r="BC132" s="700">
        <v>205499</v>
      </c>
      <c r="BD132" s="700">
        <v>204696</v>
      </c>
      <c r="BE132" s="700">
        <v>199041</v>
      </c>
      <c r="BF132" s="700">
        <v>190416</v>
      </c>
      <c r="BG132" s="700">
        <v>189415</v>
      </c>
      <c r="BH132" s="700">
        <v>189415</v>
      </c>
      <c r="BI132" s="700">
        <v>12992</v>
      </c>
      <c r="BJ132" s="700">
        <v>9466</v>
      </c>
      <c r="BK132" s="700">
        <v>9466</v>
      </c>
      <c r="BL132" s="700">
        <v>9466</v>
      </c>
      <c r="BM132" s="700">
        <v>9466</v>
      </c>
      <c r="BN132" s="700">
        <v>9466</v>
      </c>
      <c r="BO132" s="700">
        <v>9466</v>
      </c>
      <c r="BP132" s="700">
        <v>0</v>
      </c>
      <c r="BQ132" s="700">
        <v>0</v>
      </c>
      <c r="BR132" s="700">
        <v>0</v>
      </c>
      <c r="BS132" s="700">
        <v>0</v>
      </c>
      <c r="BT132" s="701">
        <v>0</v>
      </c>
    </row>
    <row r="133" spans="2:72">
      <c r="B133" s="692"/>
      <c r="C133" s="692"/>
      <c r="D133" s="692"/>
      <c r="E133" s="692"/>
      <c r="F133" s="692"/>
      <c r="G133" s="692"/>
      <c r="H133" s="692"/>
      <c r="I133" s="644"/>
      <c r="J133" s="644"/>
      <c r="K133" s="633"/>
      <c r="L133" s="699"/>
      <c r="M133" s="700"/>
      <c r="N133" s="700"/>
      <c r="O133" s="700"/>
      <c r="P133" s="700"/>
      <c r="Q133" s="700"/>
      <c r="R133" s="700"/>
      <c r="S133" s="700"/>
      <c r="T133" s="700"/>
      <c r="U133" s="700"/>
      <c r="V133" s="700"/>
      <c r="W133" s="700"/>
      <c r="X133" s="700"/>
      <c r="Y133" s="700"/>
      <c r="Z133" s="700"/>
      <c r="AA133" s="700"/>
      <c r="AB133" s="700"/>
      <c r="AC133" s="700"/>
      <c r="AD133" s="700"/>
      <c r="AE133" s="700"/>
      <c r="AF133" s="700"/>
      <c r="AG133" s="700"/>
      <c r="AH133" s="700"/>
      <c r="AI133" s="700"/>
      <c r="AJ133" s="700"/>
      <c r="AK133" s="700"/>
      <c r="AL133" s="700"/>
      <c r="AM133" s="700"/>
      <c r="AN133" s="700"/>
      <c r="AO133" s="701"/>
      <c r="AP133" s="633"/>
      <c r="AQ133" s="699"/>
      <c r="AR133" s="700"/>
      <c r="AS133" s="700"/>
      <c r="AT133" s="700"/>
      <c r="AU133" s="700"/>
      <c r="AV133" s="700"/>
      <c r="AW133" s="700"/>
      <c r="AX133" s="700"/>
      <c r="AY133" s="700"/>
      <c r="AZ133" s="700"/>
      <c r="BA133" s="700"/>
      <c r="BB133" s="700"/>
      <c r="BC133" s="700"/>
      <c r="BD133" s="700"/>
      <c r="BE133" s="700"/>
      <c r="BF133" s="700"/>
      <c r="BG133" s="700"/>
      <c r="BH133" s="700"/>
      <c r="BI133" s="700"/>
      <c r="BJ133" s="700"/>
      <c r="BK133" s="700"/>
      <c r="BL133" s="700"/>
      <c r="BM133" s="700"/>
      <c r="BN133" s="700"/>
      <c r="BO133" s="700"/>
      <c r="BP133" s="700"/>
      <c r="BQ133" s="700"/>
      <c r="BR133" s="700"/>
      <c r="BS133" s="700"/>
      <c r="BT133" s="701"/>
    </row>
    <row r="134" spans="2:72">
      <c r="B134" s="692"/>
      <c r="C134" s="692" t="s">
        <v>29</v>
      </c>
      <c r="D134" s="692" t="s">
        <v>113</v>
      </c>
      <c r="E134" s="692" t="s">
        <v>748</v>
      </c>
      <c r="F134" s="692"/>
      <c r="G134" s="692"/>
      <c r="H134" s="692">
        <v>2015</v>
      </c>
      <c r="I134" s="644" t="s">
        <v>582</v>
      </c>
      <c r="J134" s="644" t="s">
        <v>589</v>
      </c>
      <c r="K134" s="633"/>
      <c r="L134" s="699"/>
      <c r="M134" s="700"/>
      <c r="N134" s="700"/>
      <c r="O134" s="700"/>
      <c r="P134" s="700">
        <v>5</v>
      </c>
      <c r="Q134" s="700">
        <v>5</v>
      </c>
      <c r="R134" s="700">
        <v>5</v>
      </c>
      <c r="S134" s="700">
        <v>5</v>
      </c>
      <c r="T134" s="700">
        <v>5</v>
      </c>
      <c r="U134" s="700">
        <v>5</v>
      </c>
      <c r="V134" s="700">
        <v>5</v>
      </c>
      <c r="W134" s="700">
        <v>5</v>
      </c>
      <c r="X134" s="700">
        <v>5</v>
      </c>
      <c r="Y134" s="700">
        <v>5</v>
      </c>
      <c r="Z134" s="700">
        <v>5</v>
      </c>
      <c r="AA134" s="700">
        <v>5</v>
      </c>
      <c r="AB134" s="700">
        <v>5</v>
      </c>
      <c r="AC134" s="700">
        <v>5</v>
      </c>
      <c r="AD134" s="700">
        <v>5</v>
      </c>
      <c r="AE134" s="700">
        <v>5</v>
      </c>
      <c r="AF134" s="700">
        <v>3</v>
      </c>
      <c r="AG134" s="700">
        <v>3</v>
      </c>
      <c r="AH134" s="700">
        <v>3</v>
      </c>
      <c r="AI134" s="700">
        <v>3</v>
      </c>
      <c r="AJ134" s="700">
        <v>0</v>
      </c>
      <c r="AK134" s="700">
        <v>0</v>
      </c>
      <c r="AL134" s="700">
        <v>0</v>
      </c>
      <c r="AM134" s="700">
        <v>0</v>
      </c>
      <c r="AN134" s="700">
        <v>0</v>
      </c>
      <c r="AO134" s="701">
        <v>0</v>
      </c>
      <c r="AP134" s="633"/>
      <c r="AQ134" s="699"/>
      <c r="AR134" s="700"/>
      <c r="AS134" s="700"/>
      <c r="AT134" s="700"/>
      <c r="AU134" s="700">
        <v>84221</v>
      </c>
      <c r="AV134" s="700">
        <v>82963</v>
      </c>
      <c r="AW134" s="700">
        <v>82963</v>
      </c>
      <c r="AX134" s="700">
        <v>82963</v>
      </c>
      <c r="AY134" s="700">
        <v>82963</v>
      </c>
      <c r="AZ134" s="700">
        <v>82963</v>
      </c>
      <c r="BA134" s="700">
        <v>82963</v>
      </c>
      <c r="BB134" s="700">
        <v>82911</v>
      </c>
      <c r="BC134" s="700">
        <v>82911</v>
      </c>
      <c r="BD134" s="700">
        <v>82911</v>
      </c>
      <c r="BE134" s="700">
        <v>78111</v>
      </c>
      <c r="BF134" s="700">
        <v>77986</v>
      </c>
      <c r="BG134" s="700">
        <v>77986</v>
      </c>
      <c r="BH134" s="700">
        <v>77602</v>
      </c>
      <c r="BI134" s="700">
        <v>77602</v>
      </c>
      <c r="BJ134" s="700">
        <v>77445</v>
      </c>
      <c r="BK134" s="700">
        <v>44518</v>
      </c>
      <c r="BL134" s="700">
        <v>44518</v>
      </c>
      <c r="BM134" s="700">
        <v>44518</v>
      </c>
      <c r="BN134" s="700">
        <v>44518</v>
      </c>
      <c r="BO134" s="700">
        <v>0</v>
      </c>
      <c r="BP134" s="700">
        <v>0</v>
      </c>
      <c r="BQ134" s="700">
        <v>0</v>
      </c>
      <c r="BR134" s="700">
        <v>0</v>
      </c>
      <c r="BS134" s="700">
        <v>0</v>
      </c>
      <c r="BT134" s="701">
        <v>0</v>
      </c>
    </row>
    <row r="135" spans="2:72">
      <c r="B135" s="692"/>
      <c r="C135" s="692" t="s">
        <v>29</v>
      </c>
      <c r="D135" s="692" t="s">
        <v>114</v>
      </c>
      <c r="E135" s="692" t="s">
        <v>748</v>
      </c>
      <c r="F135" s="692"/>
      <c r="G135" s="692"/>
      <c r="H135" s="692">
        <v>2015</v>
      </c>
      <c r="I135" s="644" t="s">
        <v>582</v>
      </c>
      <c r="J135" s="644" t="s">
        <v>589</v>
      </c>
      <c r="K135" s="633"/>
      <c r="L135" s="699"/>
      <c r="M135" s="700"/>
      <c r="N135" s="700"/>
      <c r="O135" s="700"/>
      <c r="P135" s="700">
        <v>18</v>
      </c>
      <c r="Q135" s="700">
        <v>18</v>
      </c>
      <c r="R135" s="700">
        <v>18</v>
      </c>
      <c r="S135" s="700">
        <v>18</v>
      </c>
      <c r="T135" s="700">
        <v>18</v>
      </c>
      <c r="U135" s="700">
        <v>18</v>
      </c>
      <c r="V135" s="700">
        <v>18</v>
      </c>
      <c r="W135" s="700">
        <v>18</v>
      </c>
      <c r="X135" s="700">
        <v>18</v>
      </c>
      <c r="Y135" s="700">
        <v>18</v>
      </c>
      <c r="Z135" s="700">
        <v>18</v>
      </c>
      <c r="AA135" s="700">
        <v>18</v>
      </c>
      <c r="AB135" s="700">
        <v>18</v>
      </c>
      <c r="AC135" s="700">
        <v>18</v>
      </c>
      <c r="AD135" s="700">
        <v>18</v>
      </c>
      <c r="AE135" s="700">
        <v>18</v>
      </c>
      <c r="AF135" s="700">
        <v>18</v>
      </c>
      <c r="AG135" s="700">
        <v>18</v>
      </c>
      <c r="AH135" s="700">
        <v>17</v>
      </c>
      <c r="AI135" s="700">
        <v>0</v>
      </c>
      <c r="AJ135" s="700">
        <v>0</v>
      </c>
      <c r="AK135" s="700">
        <v>0</v>
      </c>
      <c r="AL135" s="700">
        <v>0</v>
      </c>
      <c r="AM135" s="700">
        <v>0</v>
      </c>
      <c r="AN135" s="700">
        <v>0</v>
      </c>
      <c r="AO135" s="701">
        <v>0</v>
      </c>
      <c r="AP135" s="633"/>
      <c r="AQ135" s="699"/>
      <c r="AR135" s="700"/>
      <c r="AS135" s="700"/>
      <c r="AT135" s="700"/>
      <c r="AU135" s="700">
        <v>35577</v>
      </c>
      <c r="AV135" s="700">
        <v>35577</v>
      </c>
      <c r="AW135" s="700">
        <v>35577</v>
      </c>
      <c r="AX135" s="700">
        <v>35577</v>
      </c>
      <c r="AY135" s="700">
        <v>35577</v>
      </c>
      <c r="AZ135" s="700">
        <v>35577</v>
      </c>
      <c r="BA135" s="700">
        <v>35577</v>
      </c>
      <c r="BB135" s="700">
        <v>35577</v>
      </c>
      <c r="BC135" s="700">
        <v>35577</v>
      </c>
      <c r="BD135" s="700">
        <v>35577</v>
      </c>
      <c r="BE135" s="700">
        <v>35577</v>
      </c>
      <c r="BF135" s="700">
        <v>35577</v>
      </c>
      <c r="BG135" s="700">
        <v>35577</v>
      </c>
      <c r="BH135" s="700">
        <v>35577</v>
      </c>
      <c r="BI135" s="700">
        <v>35577</v>
      </c>
      <c r="BJ135" s="700">
        <v>35577</v>
      </c>
      <c r="BK135" s="700">
        <v>35577</v>
      </c>
      <c r="BL135" s="700">
        <v>35577</v>
      </c>
      <c r="BM135" s="700">
        <v>34814</v>
      </c>
      <c r="BN135" s="700">
        <v>0</v>
      </c>
      <c r="BO135" s="700">
        <v>0</v>
      </c>
      <c r="BP135" s="700">
        <v>0</v>
      </c>
      <c r="BQ135" s="700">
        <v>0</v>
      </c>
      <c r="BR135" s="700">
        <v>0</v>
      </c>
      <c r="BS135" s="700">
        <v>0</v>
      </c>
      <c r="BT135" s="701">
        <v>0</v>
      </c>
    </row>
    <row r="136" spans="2:72">
      <c r="B136" s="692"/>
      <c r="C136" s="692" t="s">
        <v>29</v>
      </c>
      <c r="D136" s="692" t="s">
        <v>115</v>
      </c>
      <c r="E136" s="692" t="s">
        <v>748</v>
      </c>
      <c r="F136" s="692"/>
      <c r="G136" s="692"/>
      <c r="H136" s="692">
        <v>2015</v>
      </c>
      <c r="I136" s="644" t="s">
        <v>582</v>
      </c>
      <c r="J136" s="644" t="s">
        <v>589</v>
      </c>
      <c r="K136" s="633"/>
      <c r="L136" s="699"/>
      <c r="M136" s="700"/>
      <c r="N136" s="700"/>
      <c r="O136" s="700"/>
      <c r="P136" s="700">
        <v>6</v>
      </c>
      <c r="Q136" s="700">
        <v>6</v>
      </c>
      <c r="R136" s="700">
        <v>6</v>
      </c>
      <c r="S136" s="700">
        <v>6</v>
      </c>
      <c r="T136" s="700">
        <v>6</v>
      </c>
      <c r="U136" s="700">
        <v>6</v>
      </c>
      <c r="V136" s="700">
        <v>6</v>
      </c>
      <c r="W136" s="700">
        <v>6</v>
      </c>
      <c r="X136" s="700">
        <v>6</v>
      </c>
      <c r="Y136" s="700">
        <v>6</v>
      </c>
      <c r="Z136" s="700">
        <v>6</v>
      </c>
      <c r="AA136" s="700">
        <v>6</v>
      </c>
      <c r="AB136" s="700">
        <v>6</v>
      </c>
      <c r="AC136" s="700">
        <v>6</v>
      </c>
      <c r="AD136" s="700">
        <v>6</v>
      </c>
      <c r="AE136" s="700">
        <v>6</v>
      </c>
      <c r="AF136" s="700">
        <v>1</v>
      </c>
      <c r="AG136" s="700">
        <v>0</v>
      </c>
      <c r="AH136" s="700">
        <v>0</v>
      </c>
      <c r="AI136" s="700">
        <v>0</v>
      </c>
      <c r="AJ136" s="700">
        <v>0</v>
      </c>
      <c r="AK136" s="700">
        <v>0</v>
      </c>
      <c r="AL136" s="700">
        <v>0</v>
      </c>
      <c r="AM136" s="700">
        <v>0</v>
      </c>
      <c r="AN136" s="700">
        <v>0</v>
      </c>
      <c r="AO136" s="701">
        <v>0</v>
      </c>
      <c r="AP136" s="633"/>
      <c r="AQ136" s="699"/>
      <c r="AR136" s="700"/>
      <c r="AS136" s="700"/>
      <c r="AT136" s="700"/>
      <c r="AU136" s="700">
        <v>30500</v>
      </c>
      <c r="AV136" s="700">
        <v>30500</v>
      </c>
      <c r="AW136" s="700">
        <v>30500</v>
      </c>
      <c r="AX136" s="700">
        <v>30500</v>
      </c>
      <c r="AY136" s="700">
        <v>30500</v>
      </c>
      <c r="AZ136" s="700">
        <v>30500</v>
      </c>
      <c r="BA136" s="700">
        <v>30500</v>
      </c>
      <c r="BB136" s="700">
        <v>30500</v>
      </c>
      <c r="BC136" s="700">
        <v>30500</v>
      </c>
      <c r="BD136" s="700">
        <v>30500</v>
      </c>
      <c r="BE136" s="700">
        <v>30500</v>
      </c>
      <c r="BF136" s="700">
        <v>30500</v>
      </c>
      <c r="BG136" s="700">
        <v>30500</v>
      </c>
      <c r="BH136" s="700">
        <v>30500</v>
      </c>
      <c r="BI136" s="700">
        <v>30500</v>
      </c>
      <c r="BJ136" s="700">
        <v>30500</v>
      </c>
      <c r="BK136" s="700">
        <v>15410</v>
      </c>
      <c r="BL136" s="700">
        <v>0</v>
      </c>
      <c r="BM136" s="700">
        <v>0</v>
      </c>
      <c r="BN136" s="700">
        <v>0</v>
      </c>
      <c r="BO136" s="700">
        <v>0</v>
      </c>
      <c r="BP136" s="700">
        <v>0</v>
      </c>
      <c r="BQ136" s="700">
        <v>0</v>
      </c>
      <c r="BR136" s="700">
        <v>0</v>
      </c>
      <c r="BS136" s="700">
        <v>0</v>
      </c>
      <c r="BT136" s="701">
        <v>0</v>
      </c>
    </row>
    <row r="137" spans="2:72">
      <c r="B137" s="692"/>
      <c r="C137" s="692" t="s">
        <v>909</v>
      </c>
      <c r="D137" s="692" t="s">
        <v>118</v>
      </c>
      <c r="E137" s="692" t="s">
        <v>748</v>
      </c>
      <c r="F137" s="692"/>
      <c r="G137" s="692"/>
      <c r="H137" s="692">
        <v>2015</v>
      </c>
      <c r="I137" s="644" t="s">
        <v>582</v>
      </c>
      <c r="J137" s="644" t="s">
        <v>589</v>
      </c>
      <c r="K137" s="633"/>
      <c r="L137" s="699"/>
      <c r="M137" s="700"/>
      <c r="N137" s="700"/>
      <c r="O137" s="700"/>
      <c r="P137" s="700">
        <v>133</v>
      </c>
      <c r="Q137" s="700">
        <v>133</v>
      </c>
      <c r="R137" s="700">
        <v>133</v>
      </c>
      <c r="S137" s="700">
        <v>133</v>
      </c>
      <c r="T137" s="700">
        <v>133</v>
      </c>
      <c r="U137" s="700">
        <v>133</v>
      </c>
      <c r="V137" s="700">
        <v>129</v>
      </c>
      <c r="W137" s="700">
        <v>129</v>
      </c>
      <c r="X137" s="700">
        <v>129</v>
      </c>
      <c r="Y137" s="700">
        <v>117</v>
      </c>
      <c r="Z137" s="700">
        <v>40</v>
      </c>
      <c r="AA137" s="700">
        <v>33</v>
      </c>
      <c r="AB137" s="700">
        <v>30</v>
      </c>
      <c r="AC137" s="700">
        <v>30</v>
      </c>
      <c r="AD137" s="700">
        <v>30</v>
      </c>
      <c r="AE137" s="700">
        <v>21</v>
      </c>
      <c r="AF137" s="700">
        <v>0</v>
      </c>
      <c r="AG137" s="700">
        <v>0</v>
      </c>
      <c r="AH137" s="700">
        <v>0</v>
      </c>
      <c r="AI137" s="700">
        <v>0</v>
      </c>
      <c r="AJ137" s="700">
        <v>0</v>
      </c>
      <c r="AK137" s="700">
        <v>0</v>
      </c>
      <c r="AL137" s="700">
        <v>0</v>
      </c>
      <c r="AM137" s="700">
        <v>0</v>
      </c>
      <c r="AN137" s="700">
        <v>0</v>
      </c>
      <c r="AO137" s="701">
        <v>0</v>
      </c>
      <c r="AP137" s="633"/>
      <c r="AQ137" s="699"/>
      <c r="AR137" s="700"/>
      <c r="AS137" s="700"/>
      <c r="AT137" s="700"/>
      <c r="AU137" s="700">
        <v>674627</v>
      </c>
      <c r="AV137" s="700">
        <v>674627</v>
      </c>
      <c r="AW137" s="700">
        <v>674627</v>
      </c>
      <c r="AX137" s="700">
        <v>674627</v>
      </c>
      <c r="AY137" s="700">
        <v>674627</v>
      </c>
      <c r="AZ137" s="700">
        <v>674627</v>
      </c>
      <c r="BA137" s="700">
        <v>657255</v>
      </c>
      <c r="BB137" s="700">
        <v>657255</v>
      </c>
      <c r="BC137" s="700">
        <v>657002</v>
      </c>
      <c r="BD137" s="700">
        <v>602046</v>
      </c>
      <c r="BE137" s="700">
        <v>311177</v>
      </c>
      <c r="BF137" s="700">
        <v>287603</v>
      </c>
      <c r="BG137" s="700">
        <v>274302</v>
      </c>
      <c r="BH137" s="700">
        <v>274302</v>
      </c>
      <c r="BI137" s="700">
        <v>274302</v>
      </c>
      <c r="BJ137" s="700">
        <v>188863</v>
      </c>
      <c r="BK137" s="700">
        <v>0</v>
      </c>
      <c r="BL137" s="700">
        <v>0</v>
      </c>
      <c r="BM137" s="700">
        <v>0</v>
      </c>
      <c r="BN137" s="700">
        <v>0</v>
      </c>
      <c r="BO137" s="700">
        <v>0</v>
      </c>
      <c r="BP137" s="700">
        <v>0</v>
      </c>
      <c r="BQ137" s="700">
        <v>0</v>
      </c>
      <c r="BR137" s="700">
        <v>0</v>
      </c>
      <c r="BS137" s="700">
        <v>0</v>
      </c>
      <c r="BT137" s="701">
        <v>0</v>
      </c>
    </row>
    <row r="138" spans="2:72">
      <c r="B138" s="692"/>
      <c r="C138" s="692" t="s">
        <v>909</v>
      </c>
      <c r="D138" s="692" t="s">
        <v>120</v>
      </c>
      <c r="E138" s="692" t="s">
        <v>748</v>
      </c>
      <c r="F138" s="692"/>
      <c r="G138" s="692"/>
      <c r="H138" s="692">
        <v>2015</v>
      </c>
      <c r="I138" s="644" t="s">
        <v>582</v>
      </c>
      <c r="J138" s="644" t="s">
        <v>589</v>
      </c>
      <c r="K138" s="633"/>
      <c r="L138" s="699"/>
      <c r="M138" s="700"/>
      <c r="N138" s="700"/>
      <c r="O138" s="700"/>
      <c r="P138" s="700">
        <v>14</v>
      </c>
      <c r="Q138" s="700">
        <v>14</v>
      </c>
      <c r="R138" s="700">
        <v>14</v>
      </c>
      <c r="S138" s="700">
        <v>14</v>
      </c>
      <c r="T138" s="700">
        <v>14</v>
      </c>
      <c r="U138" s="700">
        <v>14</v>
      </c>
      <c r="V138" s="700">
        <v>14</v>
      </c>
      <c r="W138" s="700">
        <v>14</v>
      </c>
      <c r="X138" s="700">
        <v>14</v>
      </c>
      <c r="Y138" s="700">
        <v>14</v>
      </c>
      <c r="Z138" s="700">
        <v>14</v>
      </c>
      <c r="AA138" s="700">
        <v>14</v>
      </c>
      <c r="AB138" s="700">
        <v>14</v>
      </c>
      <c r="AC138" s="700">
        <v>14</v>
      </c>
      <c r="AD138" s="700">
        <v>14</v>
      </c>
      <c r="AE138" s="700">
        <v>14</v>
      </c>
      <c r="AF138" s="700">
        <v>5</v>
      </c>
      <c r="AG138" s="700">
        <v>0</v>
      </c>
      <c r="AH138" s="700">
        <v>0</v>
      </c>
      <c r="AI138" s="700">
        <v>0</v>
      </c>
      <c r="AJ138" s="700">
        <v>0</v>
      </c>
      <c r="AK138" s="700">
        <v>0</v>
      </c>
      <c r="AL138" s="700">
        <v>0</v>
      </c>
      <c r="AM138" s="700">
        <v>0</v>
      </c>
      <c r="AN138" s="700">
        <v>0</v>
      </c>
      <c r="AO138" s="701">
        <v>0</v>
      </c>
      <c r="AP138" s="633"/>
      <c r="AQ138" s="699"/>
      <c r="AR138" s="700"/>
      <c r="AS138" s="700"/>
      <c r="AT138" s="700"/>
      <c r="AU138" s="700">
        <v>122249</v>
      </c>
      <c r="AV138" s="700">
        <v>122249</v>
      </c>
      <c r="AW138" s="700">
        <v>122249</v>
      </c>
      <c r="AX138" s="700">
        <v>122249</v>
      </c>
      <c r="AY138" s="700">
        <v>122249</v>
      </c>
      <c r="AZ138" s="700">
        <v>122249</v>
      </c>
      <c r="BA138" s="700">
        <v>122249</v>
      </c>
      <c r="BB138" s="700">
        <v>122249</v>
      </c>
      <c r="BC138" s="700">
        <v>122249</v>
      </c>
      <c r="BD138" s="700">
        <v>122249</v>
      </c>
      <c r="BE138" s="700">
        <v>122249</v>
      </c>
      <c r="BF138" s="700">
        <v>122249</v>
      </c>
      <c r="BG138" s="700">
        <v>122249</v>
      </c>
      <c r="BH138" s="700">
        <v>122249</v>
      </c>
      <c r="BI138" s="700">
        <v>122249</v>
      </c>
      <c r="BJ138" s="700">
        <v>122249</v>
      </c>
      <c r="BK138" s="700">
        <v>71099</v>
      </c>
      <c r="BL138" s="700">
        <v>42414</v>
      </c>
      <c r="BM138" s="700">
        <v>14398</v>
      </c>
      <c r="BN138" s="700">
        <v>0</v>
      </c>
      <c r="BO138" s="700">
        <v>0</v>
      </c>
      <c r="BP138" s="700">
        <v>0</v>
      </c>
      <c r="BQ138" s="700">
        <v>0</v>
      </c>
      <c r="BR138" s="700">
        <v>0</v>
      </c>
      <c r="BS138" s="700">
        <v>0</v>
      </c>
      <c r="BT138" s="701">
        <v>0</v>
      </c>
    </row>
    <row r="139" spans="2:72">
      <c r="B139" s="692"/>
      <c r="C139" s="692" t="s">
        <v>29</v>
      </c>
      <c r="D139" s="692" t="s">
        <v>95</v>
      </c>
      <c r="E139" s="692" t="s">
        <v>748</v>
      </c>
      <c r="F139" s="692"/>
      <c r="G139" s="692"/>
      <c r="H139" s="692">
        <v>2015</v>
      </c>
      <c r="I139" s="644" t="s">
        <v>582</v>
      </c>
      <c r="J139" s="644" t="s">
        <v>589</v>
      </c>
      <c r="K139" s="633"/>
      <c r="L139" s="699"/>
      <c r="M139" s="700"/>
      <c r="N139" s="700"/>
      <c r="O139" s="700"/>
      <c r="P139" s="700">
        <v>0</v>
      </c>
      <c r="Q139" s="700">
        <v>0</v>
      </c>
      <c r="R139" s="700">
        <v>0</v>
      </c>
      <c r="S139" s="700">
        <v>0</v>
      </c>
      <c r="T139" s="700">
        <v>0</v>
      </c>
      <c r="U139" s="700">
        <v>0</v>
      </c>
      <c r="V139" s="700">
        <v>0</v>
      </c>
      <c r="W139" s="700">
        <v>0</v>
      </c>
      <c r="X139" s="700">
        <v>0</v>
      </c>
      <c r="Y139" s="700">
        <v>0</v>
      </c>
      <c r="Z139" s="700">
        <v>0</v>
      </c>
      <c r="AA139" s="700">
        <v>0</v>
      </c>
      <c r="AB139" s="700">
        <v>0</v>
      </c>
      <c r="AC139" s="700">
        <v>0</v>
      </c>
      <c r="AD139" s="700">
        <v>0</v>
      </c>
      <c r="AE139" s="700">
        <v>0</v>
      </c>
      <c r="AF139" s="700">
        <v>0</v>
      </c>
      <c r="AG139" s="700">
        <v>0</v>
      </c>
      <c r="AH139" s="700">
        <v>0</v>
      </c>
      <c r="AI139" s="700">
        <v>0</v>
      </c>
      <c r="AJ139" s="700">
        <v>0</v>
      </c>
      <c r="AK139" s="700">
        <v>0</v>
      </c>
      <c r="AL139" s="700">
        <v>0</v>
      </c>
      <c r="AM139" s="700">
        <v>0</v>
      </c>
      <c r="AN139" s="700">
        <v>0</v>
      </c>
      <c r="AO139" s="701">
        <v>0</v>
      </c>
      <c r="AP139" s="633"/>
      <c r="AQ139" s="699"/>
      <c r="AR139" s="700"/>
      <c r="AS139" s="700"/>
      <c r="AT139" s="700"/>
      <c r="AU139" s="700">
        <v>5350</v>
      </c>
      <c r="AV139" s="700">
        <v>5303</v>
      </c>
      <c r="AW139" s="700">
        <v>5303</v>
      </c>
      <c r="AX139" s="700">
        <v>5303</v>
      </c>
      <c r="AY139" s="700">
        <v>5303</v>
      </c>
      <c r="AZ139" s="700">
        <v>5303</v>
      </c>
      <c r="BA139" s="700">
        <v>5303</v>
      </c>
      <c r="BB139" s="700">
        <v>5303</v>
      </c>
      <c r="BC139" s="700">
        <v>5303</v>
      </c>
      <c r="BD139" s="700">
        <v>5303</v>
      </c>
      <c r="BE139" s="700">
        <v>5315</v>
      </c>
      <c r="BF139" s="700">
        <v>5315</v>
      </c>
      <c r="BG139" s="700">
        <v>5315</v>
      </c>
      <c r="BH139" s="700">
        <v>5315</v>
      </c>
      <c r="BI139" s="700">
        <v>5315</v>
      </c>
      <c r="BJ139" s="700">
        <v>5315</v>
      </c>
      <c r="BK139" s="700">
        <v>3125</v>
      </c>
      <c r="BL139" s="700">
        <v>3125</v>
      </c>
      <c r="BM139" s="700">
        <v>3125</v>
      </c>
      <c r="BN139" s="700">
        <v>3125</v>
      </c>
      <c r="BO139" s="700">
        <v>0</v>
      </c>
      <c r="BP139" s="700">
        <v>0</v>
      </c>
      <c r="BQ139" s="700">
        <v>0</v>
      </c>
      <c r="BR139" s="700">
        <v>0</v>
      </c>
      <c r="BS139" s="700">
        <v>0</v>
      </c>
      <c r="BT139" s="701">
        <v>0</v>
      </c>
    </row>
    <row r="140" spans="2:72">
      <c r="B140" s="692"/>
      <c r="C140" s="692" t="s">
        <v>29</v>
      </c>
      <c r="D140" s="692" t="s">
        <v>683</v>
      </c>
      <c r="E140" s="692" t="s">
        <v>748</v>
      </c>
      <c r="F140" s="692"/>
      <c r="G140" s="692"/>
      <c r="H140" s="692">
        <v>2015</v>
      </c>
      <c r="I140" s="644" t="s">
        <v>582</v>
      </c>
      <c r="J140" s="644" t="s">
        <v>589</v>
      </c>
      <c r="K140" s="633"/>
      <c r="L140" s="699"/>
      <c r="M140" s="700"/>
      <c r="N140" s="700"/>
      <c r="O140" s="700"/>
      <c r="P140" s="700">
        <v>6</v>
      </c>
      <c r="Q140" s="700">
        <v>6</v>
      </c>
      <c r="R140" s="700">
        <v>6</v>
      </c>
      <c r="S140" s="700">
        <v>6</v>
      </c>
      <c r="T140" s="700">
        <v>6</v>
      </c>
      <c r="U140" s="700">
        <v>6</v>
      </c>
      <c r="V140" s="700">
        <v>6</v>
      </c>
      <c r="W140" s="700">
        <v>6</v>
      </c>
      <c r="X140" s="700">
        <v>6</v>
      </c>
      <c r="Y140" s="700">
        <v>6</v>
      </c>
      <c r="Z140" s="700">
        <v>6</v>
      </c>
      <c r="AA140" s="700">
        <v>6</v>
      </c>
      <c r="AB140" s="700">
        <v>6</v>
      </c>
      <c r="AC140" s="700">
        <v>6</v>
      </c>
      <c r="AD140" s="700">
        <v>6</v>
      </c>
      <c r="AE140" s="700">
        <v>6</v>
      </c>
      <c r="AF140" s="700">
        <v>6</v>
      </c>
      <c r="AG140" s="700">
        <v>6</v>
      </c>
      <c r="AH140" s="700">
        <v>6</v>
      </c>
      <c r="AI140" s="700">
        <v>0</v>
      </c>
      <c r="AJ140" s="700">
        <v>0</v>
      </c>
      <c r="AK140" s="700">
        <v>0</v>
      </c>
      <c r="AL140" s="700">
        <v>0</v>
      </c>
      <c r="AM140" s="700">
        <v>0</v>
      </c>
      <c r="AN140" s="700">
        <v>0</v>
      </c>
      <c r="AO140" s="701">
        <v>0</v>
      </c>
      <c r="AP140" s="633"/>
      <c r="AQ140" s="699"/>
      <c r="AR140" s="700"/>
      <c r="AS140" s="700"/>
      <c r="AT140" s="700"/>
      <c r="AU140" s="700">
        <v>12605</v>
      </c>
      <c r="AV140" s="700">
        <v>12605</v>
      </c>
      <c r="AW140" s="700">
        <v>12605</v>
      </c>
      <c r="AX140" s="700">
        <v>12605</v>
      </c>
      <c r="AY140" s="700">
        <v>12605</v>
      </c>
      <c r="AZ140" s="700">
        <v>12605</v>
      </c>
      <c r="BA140" s="700">
        <v>12605</v>
      </c>
      <c r="BB140" s="700">
        <v>12605</v>
      </c>
      <c r="BC140" s="700">
        <v>12605</v>
      </c>
      <c r="BD140" s="700">
        <v>12605</v>
      </c>
      <c r="BE140" s="700">
        <v>12605</v>
      </c>
      <c r="BF140" s="700">
        <v>12605</v>
      </c>
      <c r="BG140" s="700">
        <v>12605</v>
      </c>
      <c r="BH140" s="700">
        <v>12605</v>
      </c>
      <c r="BI140" s="700">
        <v>12605</v>
      </c>
      <c r="BJ140" s="700">
        <v>12605</v>
      </c>
      <c r="BK140" s="700">
        <v>12605</v>
      </c>
      <c r="BL140" s="700">
        <v>12605</v>
      </c>
      <c r="BM140" s="700">
        <v>12249</v>
      </c>
      <c r="BN140" s="700">
        <v>0</v>
      </c>
      <c r="BO140" s="700">
        <v>0</v>
      </c>
      <c r="BP140" s="700">
        <v>0</v>
      </c>
      <c r="BQ140" s="700">
        <v>0</v>
      </c>
      <c r="BR140" s="700">
        <v>0</v>
      </c>
      <c r="BS140" s="700">
        <v>0</v>
      </c>
      <c r="BT140" s="701">
        <v>0</v>
      </c>
    </row>
    <row r="141" spans="2:72">
      <c r="B141" s="692"/>
      <c r="C141" s="692" t="s">
        <v>923</v>
      </c>
      <c r="D141" s="692" t="s">
        <v>99</v>
      </c>
      <c r="E141" s="692" t="s">
        <v>748</v>
      </c>
      <c r="F141" s="692"/>
      <c r="G141" s="692"/>
      <c r="H141" s="692">
        <v>2015</v>
      </c>
      <c r="I141" s="644" t="s">
        <v>582</v>
      </c>
      <c r="J141" s="644" t="s">
        <v>589</v>
      </c>
      <c r="K141" s="633"/>
      <c r="L141" s="699"/>
      <c r="M141" s="700"/>
      <c r="N141" s="700"/>
      <c r="O141" s="700"/>
      <c r="P141" s="700">
        <v>2</v>
      </c>
      <c r="Q141" s="700">
        <v>2</v>
      </c>
      <c r="R141" s="700">
        <v>2</v>
      </c>
      <c r="S141" s="700">
        <v>2</v>
      </c>
      <c r="T141" s="700">
        <v>32</v>
      </c>
      <c r="U141" s="700">
        <v>32</v>
      </c>
      <c r="V141" s="700">
        <v>32</v>
      </c>
      <c r="W141" s="700">
        <v>32</v>
      </c>
      <c r="X141" s="700">
        <v>32</v>
      </c>
      <c r="Y141" s="700">
        <v>32</v>
      </c>
      <c r="Z141" s="700">
        <v>32</v>
      </c>
      <c r="AA141" s="700">
        <v>32</v>
      </c>
      <c r="AB141" s="700">
        <v>32</v>
      </c>
      <c r="AC141" s="700">
        <v>23</v>
      </c>
      <c r="AD141" s="700">
        <v>0</v>
      </c>
      <c r="AE141" s="700">
        <v>0</v>
      </c>
      <c r="AF141" s="700">
        <v>0</v>
      </c>
      <c r="AG141" s="700">
        <v>0</v>
      </c>
      <c r="AH141" s="700">
        <v>0</v>
      </c>
      <c r="AI141" s="700">
        <v>0</v>
      </c>
      <c r="AJ141" s="700">
        <v>0</v>
      </c>
      <c r="AK141" s="700">
        <v>0</v>
      </c>
      <c r="AL141" s="700">
        <v>0</v>
      </c>
      <c r="AM141" s="700">
        <v>0</v>
      </c>
      <c r="AN141" s="700">
        <v>0</v>
      </c>
      <c r="AO141" s="701">
        <v>0</v>
      </c>
      <c r="AP141" s="633"/>
      <c r="AQ141" s="699"/>
      <c r="AR141" s="700"/>
      <c r="AS141" s="700"/>
      <c r="AT141" s="700"/>
      <c r="AU141" s="700">
        <v>9592</v>
      </c>
      <c r="AV141" s="700">
        <v>9592</v>
      </c>
      <c r="AW141" s="700">
        <v>9592</v>
      </c>
      <c r="AX141" s="700">
        <v>9592</v>
      </c>
      <c r="AY141" s="700">
        <v>152133</v>
      </c>
      <c r="AZ141" s="700">
        <v>152133</v>
      </c>
      <c r="BA141" s="700">
        <v>152133</v>
      </c>
      <c r="BB141" s="700">
        <v>152133</v>
      </c>
      <c r="BC141" s="700">
        <v>152133</v>
      </c>
      <c r="BD141" s="700">
        <v>152133</v>
      </c>
      <c r="BE141" s="700">
        <v>152133</v>
      </c>
      <c r="BF141" s="700">
        <v>152133</v>
      </c>
      <c r="BG141" s="700">
        <v>152133</v>
      </c>
      <c r="BH141" s="700">
        <v>106493</v>
      </c>
      <c r="BI141" s="700">
        <v>0</v>
      </c>
      <c r="BJ141" s="700">
        <v>0</v>
      </c>
      <c r="BK141" s="700">
        <v>0</v>
      </c>
      <c r="BL141" s="700">
        <v>0</v>
      </c>
      <c r="BM141" s="700">
        <v>0</v>
      </c>
      <c r="BN141" s="700">
        <v>0</v>
      </c>
      <c r="BO141" s="700">
        <v>0</v>
      </c>
      <c r="BP141" s="700">
        <v>0</v>
      </c>
      <c r="BQ141" s="700">
        <v>0</v>
      </c>
      <c r="BR141" s="700">
        <v>0</v>
      </c>
      <c r="BS141" s="700">
        <v>0</v>
      </c>
      <c r="BT141" s="701">
        <v>0</v>
      </c>
    </row>
    <row r="142" spans="2:72">
      <c r="B142" s="692"/>
      <c r="C142" s="692" t="s">
        <v>923</v>
      </c>
      <c r="D142" s="692" t="s">
        <v>100</v>
      </c>
      <c r="E142" s="692" t="s">
        <v>748</v>
      </c>
      <c r="F142" s="692"/>
      <c r="G142" s="692"/>
      <c r="H142" s="692">
        <v>2015</v>
      </c>
      <c r="I142" s="644" t="s">
        <v>582</v>
      </c>
      <c r="J142" s="644" t="s">
        <v>589</v>
      </c>
      <c r="K142" s="633"/>
      <c r="L142" s="699"/>
      <c r="M142" s="700"/>
      <c r="N142" s="700"/>
      <c r="O142" s="700"/>
      <c r="P142" s="700">
        <v>147</v>
      </c>
      <c r="Q142" s="700">
        <v>147</v>
      </c>
      <c r="R142" s="700">
        <v>147</v>
      </c>
      <c r="S142" s="700">
        <v>147</v>
      </c>
      <c r="T142" s="700">
        <v>147</v>
      </c>
      <c r="U142" s="700">
        <v>147</v>
      </c>
      <c r="V142" s="700">
        <v>135</v>
      </c>
      <c r="W142" s="700">
        <v>135</v>
      </c>
      <c r="X142" s="700">
        <v>135</v>
      </c>
      <c r="Y142" s="700">
        <v>84</v>
      </c>
      <c r="Z142" s="700">
        <v>34</v>
      </c>
      <c r="AA142" s="700">
        <v>26</v>
      </c>
      <c r="AB142" s="700">
        <v>13</v>
      </c>
      <c r="AC142" s="700">
        <v>13</v>
      </c>
      <c r="AD142" s="700">
        <v>13</v>
      </c>
      <c r="AE142" s="700">
        <v>8</v>
      </c>
      <c r="AF142" s="700">
        <v>0</v>
      </c>
      <c r="AG142" s="700">
        <v>0</v>
      </c>
      <c r="AH142" s="700">
        <v>0</v>
      </c>
      <c r="AI142" s="700">
        <v>0</v>
      </c>
      <c r="AJ142" s="700">
        <v>0</v>
      </c>
      <c r="AK142" s="700">
        <v>0</v>
      </c>
      <c r="AL142" s="700">
        <v>0</v>
      </c>
      <c r="AM142" s="700">
        <v>0</v>
      </c>
      <c r="AN142" s="700">
        <v>0</v>
      </c>
      <c r="AO142" s="701">
        <v>0</v>
      </c>
      <c r="AP142" s="633"/>
      <c r="AQ142" s="699"/>
      <c r="AR142" s="700"/>
      <c r="AS142" s="700"/>
      <c r="AT142" s="700"/>
      <c r="AU142" s="700">
        <v>1007040</v>
      </c>
      <c r="AV142" s="700">
        <v>1007040</v>
      </c>
      <c r="AW142" s="700">
        <v>1007040</v>
      </c>
      <c r="AX142" s="700">
        <v>1007040</v>
      </c>
      <c r="AY142" s="700">
        <v>1007040</v>
      </c>
      <c r="AZ142" s="700">
        <v>1007040</v>
      </c>
      <c r="BA142" s="700">
        <v>932984</v>
      </c>
      <c r="BB142" s="700">
        <v>932984</v>
      </c>
      <c r="BC142" s="700">
        <v>924392</v>
      </c>
      <c r="BD142" s="700">
        <v>608291</v>
      </c>
      <c r="BE142" s="700">
        <v>295002</v>
      </c>
      <c r="BF142" s="700">
        <v>261259</v>
      </c>
      <c r="BG142" s="700">
        <v>177381</v>
      </c>
      <c r="BH142" s="700">
        <v>177381</v>
      </c>
      <c r="BI142" s="700">
        <v>177381</v>
      </c>
      <c r="BJ142" s="700">
        <v>136728</v>
      </c>
      <c r="BK142" s="700">
        <v>0</v>
      </c>
      <c r="BL142" s="700">
        <v>0</v>
      </c>
      <c r="BM142" s="700">
        <v>0</v>
      </c>
      <c r="BN142" s="700">
        <v>0</v>
      </c>
      <c r="BO142" s="700">
        <v>0</v>
      </c>
      <c r="BP142" s="700">
        <v>0</v>
      </c>
      <c r="BQ142" s="700">
        <v>0</v>
      </c>
      <c r="BR142" s="700">
        <v>0</v>
      </c>
      <c r="BS142" s="700">
        <v>0</v>
      </c>
      <c r="BT142" s="701">
        <v>0</v>
      </c>
    </row>
    <row r="143" spans="2:72">
      <c r="B143" s="692"/>
      <c r="C143" s="692" t="s">
        <v>923</v>
      </c>
      <c r="D143" s="692" t="s">
        <v>102</v>
      </c>
      <c r="E143" s="692" t="s">
        <v>748</v>
      </c>
      <c r="F143" s="692"/>
      <c r="G143" s="692"/>
      <c r="H143" s="692">
        <v>2015</v>
      </c>
      <c r="I143" s="644" t="s">
        <v>582</v>
      </c>
      <c r="J143" s="644" t="s">
        <v>589</v>
      </c>
      <c r="K143" s="633"/>
      <c r="L143" s="699"/>
      <c r="M143" s="700"/>
      <c r="N143" s="700"/>
      <c r="O143" s="700"/>
      <c r="P143" s="700">
        <v>21</v>
      </c>
      <c r="Q143" s="700">
        <v>21</v>
      </c>
      <c r="R143" s="700">
        <v>21</v>
      </c>
      <c r="S143" s="700">
        <v>21</v>
      </c>
      <c r="T143" s="700">
        <v>21</v>
      </c>
      <c r="U143" s="700">
        <v>21</v>
      </c>
      <c r="V143" s="700">
        <v>21</v>
      </c>
      <c r="W143" s="700">
        <v>21</v>
      </c>
      <c r="X143" s="700">
        <v>21</v>
      </c>
      <c r="Y143" s="700">
        <v>21</v>
      </c>
      <c r="Z143" s="700">
        <v>21</v>
      </c>
      <c r="AA143" s="700">
        <v>21</v>
      </c>
      <c r="AB143" s="700">
        <v>21</v>
      </c>
      <c r="AC143" s="700">
        <v>21</v>
      </c>
      <c r="AD143" s="700">
        <v>9</v>
      </c>
      <c r="AE143" s="700">
        <v>0</v>
      </c>
      <c r="AF143" s="700">
        <v>0</v>
      </c>
      <c r="AG143" s="700">
        <v>0</v>
      </c>
      <c r="AH143" s="700">
        <v>0</v>
      </c>
      <c r="AI143" s="700">
        <v>0</v>
      </c>
      <c r="AJ143" s="700">
        <v>0</v>
      </c>
      <c r="AK143" s="700">
        <v>0</v>
      </c>
      <c r="AL143" s="700">
        <v>0</v>
      </c>
      <c r="AM143" s="700">
        <v>0</v>
      </c>
      <c r="AN143" s="700">
        <v>0</v>
      </c>
      <c r="AO143" s="701">
        <v>0</v>
      </c>
      <c r="AP143" s="633"/>
      <c r="AQ143" s="699"/>
      <c r="AR143" s="700"/>
      <c r="AS143" s="700"/>
      <c r="AT143" s="700"/>
      <c r="AU143" s="700">
        <v>92866</v>
      </c>
      <c r="AV143" s="700">
        <v>92866</v>
      </c>
      <c r="AW143" s="700">
        <v>92866</v>
      </c>
      <c r="AX143" s="700">
        <v>92866</v>
      </c>
      <c r="AY143" s="700">
        <v>92866</v>
      </c>
      <c r="AZ143" s="700">
        <v>92866</v>
      </c>
      <c r="BA143" s="700">
        <v>92866</v>
      </c>
      <c r="BB143" s="700">
        <v>92866</v>
      </c>
      <c r="BC143" s="700">
        <v>92866</v>
      </c>
      <c r="BD143" s="700">
        <v>92866</v>
      </c>
      <c r="BE143" s="700">
        <v>92866</v>
      </c>
      <c r="BF143" s="700">
        <v>92866</v>
      </c>
      <c r="BG143" s="700">
        <v>92866</v>
      </c>
      <c r="BH143" s="700">
        <v>92866</v>
      </c>
      <c r="BI143" s="700">
        <v>40296</v>
      </c>
      <c r="BJ143" s="700">
        <v>0</v>
      </c>
      <c r="BK143" s="700">
        <v>0</v>
      </c>
      <c r="BL143" s="700">
        <v>0</v>
      </c>
      <c r="BM143" s="700">
        <v>0</v>
      </c>
      <c r="BN143" s="700">
        <v>0</v>
      </c>
      <c r="BO143" s="700">
        <v>0</v>
      </c>
      <c r="BP143" s="700">
        <v>0</v>
      </c>
      <c r="BQ143" s="700">
        <v>0</v>
      </c>
      <c r="BR143" s="700">
        <v>0</v>
      </c>
      <c r="BS143" s="700">
        <v>0</v>
      </c>
      <c r="BT143" s="701">
        <v>0</v>
      </c>
    </row>
    <row r="144" spans="2:72">
      <c r="B144" s="692"/>
      <c r="C144" s="692"/>
      <c r="D144" s="692"/>
      <c r="E144" s="692"/>
      <c r="F144" s="692"/>
      <c r="G144" s="692"/>
      <c r="H144" s="692"/>
      <c r="I144" s="644"/>
      <c r="J144" s="644"/>
      <c r="K144" s="633"/>
      <c r="L144" s="699"/>
      <c r="M144" s="700"/>
      <c r="N144" s="700"/>
      <c r="O144" s="700"/>
      <c r="P144" s="700"/>
      <c r="Q144" s="700"/>
      <c r="R144" s="700"/>
      <c r="S144" s="700"/>
      <c r="T144" s="700"/>
      <c r="U144" s="700"/>
      <c r="V144" s="700"/>
      <c r="W144" s="700"/>
      <c r="X144" s="700"/>
      <c r="Y144" s="700"/>
      <c r="Z144" s="700"/>
      <c r="AA144" s="700"/>
      <c r="AB144" s="700"/>
      <c r="AC144" s="700"/>
      <c r="AD144" s="700"/>
      <c r="AE144" s="700"/>
      <c r="AF144" s="700"/>
      <c r="AG144" s="700"/>
      <c r="AH144" s="700"/>
      <c r="AI144" s="700"/>
      <c r="AJ144" s="700"/>
      <c r="AK144" s="700"/>
      <c r="AL144" s="700"/>
      <c r="AM144" s="700"/>
      <c r="AN144" s="700"/>
      <c r="AO144" s="701"/>
      <c r="AP144" s="633"/>
      <c r="AQ144" s="699"/>
      <c r="AR144" s="700"/>
      <c r="AS144" s="700"/>
      <c r="AT144" s="700"/>
      <c r="AU144" s="700"/>
      <c r="AV144" s="700"/>
      <c r="AW144" s="700"/>
      <c r="AX144" s="700"/>
      <c r="AY144" s="700"/>
      <c r="AZ144" s="700"/>
      <c r="BA144" s="700"/>
      <c r="BB144" s="700"/>
      <c r="BC144" s="700"/>
      <c r="BD144" s="700"/>
      <c r="BE144" s="700"/>
      <c r="BF144" s="700"/>
      <c r="BG144" s="700"/>
      <c r="BH144" s="700"/>
      <c r="BI144" s="700"/>
      <c r="BJ144" s="700"/>
      <c r="BK144" s="700"/>
      <c r="BL144" s="700"/>
      <c r="BM144" s="700"/>
      <c r="BN144" s="700"/>
      <c r="BO144" s="700"/>
      <c r="BP144" s="700"/>
      <c r="BQ144" s="700"/>
      <c r="BR144" s="700"/>
      <c r="BS144" s="700"/>
      <c r="BT144" s="701"/>
    </row>
    <row r="145" spans="2:72">
      <c r="B145" s="692"/>
      <c r="C145" s="692" t="s">
        <v>29</v>
      </c>
      <c r="D145" s="692" t="s">
        <v>113</v>
      </c>
      <c r="E145" s="692" t="s">
        <v>748</v>
      </c>
      <c r="F145" s="692"/>
      <c r="G145" s="692"/>
      <c r="H145" s="692">
        <v>2016</v>
      </c>
      <c r="I145" s="644" t="s">
        <v>583</v>
      </c>
      <c r="J145" s="644" t="s">
        <v>596</v>
      </c>
      <c r="K145" s="633"/>
      <c r="L145" s="699"/>
      <c r="M145" s="700"/>
      <c r="N145" s="700"/>
      <c r="O145" s="700"/>
      <c r="P145" s="700">
        <v>0</v>
      </c>
      <c r="Q145" s="700">
        <v>243</v>
      </c>
      <c r="R145" s="700">
        <v>243</v>
      </c>
      <c r="S145" s="700">
        <v>243</v>
      </c>
      <c r="T145" s="700">
        <v>243</v>
      </c>
      <c r="U145" s="700">
        <v>243</v>
      </c>
      <c r="V145" s="700">
        <v>243</v>
      </c>
      <c r="W145" s="700">
        <v>243</v>
      </c>
      <c r="X145" s="700">
        <v>243</v>
      </c>
      <c r="Y145" s="700">
        <v>243</v>
      </c>
      <c r="Z145" s="700">
        <v>242</v>
      </c>
      <c r="AA145" s="700">
        <v>233</v>
      </c>
      <c r="AB145" s="700">
        <v>233</v>
      </c>
      <c r="AC145" s="700">
        <v>233</v>
      </c>
      <c r="AD145" s="700">
        <v>233</v>
      </c>
      <c r="AE145" s="700">
        <v>203</v>
      </c>
      <c r="AF145" s="700">
        <v>203</v>
      </c>
      <c r="AG145" s="700">
        <v>90</v>
      </c>
      <c r="AH145" s="700">
        <v>0</v>
      </c>
      <c r="AI145" s="700">
        <v>0</v>
      </c>
      <c r="AJ145" s="700">
        <v>0</v>
      </c>
      <c r="AK145" s="700">
        <v>0</v>
      </c>
      <c r="AL145" s="700">
        <v>0</v>
      </c>
      <c r="AM145" s="700">
        <v>0</v>
      </c>
      <c r="AN145" s="700">
        <v>0</v>
      </c>
      <c r="AO145" s="701">
        <v>0</v>
      </c>
      <c r="AP145" s="633"/>
      <c r="AQ145" s="699"/>
      <c r="AR145" s="700"/>
      <c r="AS145" s="700"/>
      <c r="AT145" s="700"/>
      <c r="AU145" s="700">
        <v>0</v>
      </c>
      <c r="AV145" s="700">
        <v>3738398</v>
      </c>
      <c r="AW145" s="700">
        <v>3738398</v>
      </c>
      <c r="AX145" s="700">
        <v>3738398</v>
      </c>
      <c r="AY145" s="700">
        <v>3738398</v>
      </c>
      <c r="AZ145" s="700">
        <v>3738398</v>
      </c>
      <c r="BA145" s="700">
        <v>3738398</v>
      </c>
      <c r="BB145" s="700">
        <v>3738398</v>
      </c>
      <c r="BC145" s="700">
        <v>3737857</v>
      </c>
      <c r="BD145" s="700">
        <v>3737857</v>
      </c>
      <c r="BE145" s="700">
        <v>3721827</v>
      </c>
      <c r="BF145" s="700">
        <v>3677797</v>
      </c>
      <c r="BG145" s="700">
        <v>3675586</v>
      </c>
      <c r="BH145" s="700">
        <v>3675586</v>
      </c>
      <c r="BI145" s="700">
        <v>3656511</v>
      </c>
      <c r="BJ145" s="700">
        <v>3171439</v>
      </c>
      <c r="BK145" s="700">
        <v>3171439</v>
      </c>
      <c r="BL145" s="700">
        <v>1426787</v>
      </c>
      <c r="BM145" s="700">
        <v>0</v>
      </c>
      <c r="BN145" s="700">
        <v>0</v>
      </c>
      <c r="BO145" s="700">
        <v>0</v>
      </c>
      <c r="BP145" s="700">
        <v>0</v>
      </c>
      <c r="BQ145" s="700">
        <v>0</v>
      </c>
      <c r="BR145" s="700">
        <v>0</v>
      </c>
      <c r="BS145" s="700">
        <v>0</v>
      </c>
      <c r="BT145" s="701">
        <v>0</v>
      </c>
    </row>
    <row r="146" spans="2:72">
      <c r="B146" s="692"/>
      <c r="C146" s="692" t="s">
        <v>29</v>
      </c>
      <c r="D146" s="692" t="s">
        <v>114</v>
      </c>
      <c r="E146" s="692" t="s">
        <v>748</v>
      </c>
      <c r="F146" s="692"/>
      <c r="G146" s="692"/>
      <c r="H146" s="692">
        <v>2016</v>
      </c>
      <c r="I146" s="644" t="s">
        <v>583</v>
      </c>
      <c r="J146" s="644" t="s">
        <v>596</v>
      </c>
      <c r="K146" s="633"/>
      <c r="L146" s="699"/>
      <c r="M146" s="700"/>
      <c r="N146" s="700"/>
      <c r="O146" s="700"/>
      <c r="P146" s="700">
        <v>0</v>
      </c>
      <c r="Q146" s="700">
        <v>392</v>
      </c>
      <c r="R146" s="700">
        <v>392</v>
      </c>
      <c r="S146" s="700">
        <v>392</v>
      </c>
      <c r="T146" s="700">
        <v>392</v>
      </c>
      <c r="U146" s="700">
        <v>392</v>
      </c>
      <c r="V146" s="700">
        <v>392</v>
      </c>
      <c r="W146" s="700">
        <v>392</v>
      </c>
      <c r="X146" s="700">
        <v>392</v>
      </c>
      <c r="Y146" s="700">
        <v>392</v>
      </c>
      <c r="Z146" s="700">
        <v>392</v>
      </c>
      <c r="AA146" s="700">
        <v>392</v>
      </c>
      <c r="AB146" s="700">
        <v>392</v>
      </c>
      <c r="AC146" s="700">
        <v>392</v>
      </c>
      <c r="AD146" s="700">
        <v>392</v>
      </c>
      <c r="AE146" s="700">
        <v>392</v>
      </c>
      <c r="AF146" s="700">
        <v>392</v>
      </c>
      <c r="AG146" s="700">
        <v>392</v>
      </c>
      <c r="AH146" s="700">
        <v>392</v>
      </c>
      <c r="AI146" s="700">
        <v>360</v>
      </c>
      <c r="AJ146" s="700">
        <v>0</v>
      </c>
      <c r="AK146" s="700">
        <v>0</v>
      </c>
      <c r="AL146" s="700">
        <v>0</v>
      </c>
      <c r="AM146" s="700">
        <v>0</v>
      </c>
      <c r="AN146" s="700">
        <v>0</v>
      </c>
      <c r="AO146" s="701">
        <v>0</v>
      </c>
      <c r="AP146" s="633"/>
      <c r="AQ146" s="699"/>
      <c r="AR146" s="700"/>
      <c r="AS146" s="700"/>
      <c r="AT146" s="700"/>
      <c r="AU146" s="700">
        <v>0</v>
      </c>
      <c r="AV146" s="700">
        <v>1333152</v>
      </c>
      <c r="AW146" s="700">
        <v>1333152</v>
      </c>
      <c r="AX146" s="700">
        <v>1333152</v>
      </c>
      <c r="AY146" s="700">
        <v>1333152</v>
      </c>
      <c r="AZ146" s="700">
        <v>1333152</v>
      </c>
      <c r="BA146" s="700">
        <v>1333152</v>
      </c>
      <c r="BB146" s="700">
        <v>1333152</v>
      </c>
      <c r="BC146" s="700">
        <v>1333152</v>
      </c>
      <c r="BD146" s="700">
        <v>1333152</v>
      </c>
      <c r="BE146" s="700">
        <v>1333152</v>
      </c>
      <c r="BF146" s="700">
        <v>1333152</v>
      </c>
      <c r="BG146" s="700">
        <v>1333152</v>
      </c>
      <c r="BH146" s="700">
        <v>1333152</v>
      </c>
      <c r="BI146" s="700">
        <v>1333152</v>
      </c>
      <c r="BJ146" s="700">
        <v>1333152</v>
      </c>
      <c r="BK146" s="700">
        <v>1333152</v>
      </c>
      <c r="BL146" s="700">
        <v>1333152</v>
      </c>
      <c r="BM146" s="700">
        <v>1333152</v>
      </c>
      <c r="BN146" s="700">
        <v>1304118</v>
      </c>
      <c r="BO146" s="700">
        <v>0</v>
      </c>
      <c r="BP146" s="700">
        <v>0</v>
      </c>
      <c r="BQ146" s="700">
        <v>0</v>
      </c>
      <c r="BR146" s="700">
        <v>0</v>
      </c>
      <c r="BS146" s="700">
        <v>0</v>
      </c>
      <c r="BT146" s="701">
        <v>0</v>
      </c>
    </row>
    <row r="147" spans="2:72">
      <c r="B147" s="692"/>
      <c r="C147" s="692" t="s">
        <v>909</v>
      </c>
      <c r="D147" s="692" t="s">
        <v>118</v>
      </c>
      <c r="E147" s="692" t="s">
        <v>748</v>
      </c>
      <c r="F147" s="692"/>
      <c r="G147" s="692"/>
      <c r="H147" s="692">
        <v>2016</v>
      </c>
      <c r="I147" s="644" t="s">
        <v>583</v>
      </c>
      <c r="J147" s="644" t="s">
        <v>596</v>
      </c>
      <c r="K147" s="633"/>
      <c r="L147" s="699"/>
      <c r="M147" s="700"/>
      <c r="N147" s="700"/>
      <c r="O147" s="700"/>
      <c r="P147" s="700">
        <v>0</v>
      </c>
      <c r="Q147" s="700">
        <v>558</v>
      </c>
      <c r="R147" s="700">
        <v>541</v>
      </c>
      <c r="S147" s="700">
        <v>541</v>
      </c>
      <c r="T147" s="700">
        <v>541</v>
      </c>
      <c r="U147" s="700">
        <v>541</v>
      </c>
      <c r="V147" s="700">
        <v>534</v>
      </c>
      <c r="W147" s="700">
        <v>534</v>
      </c>
      <c r="X147" s="700">
        <v>534</v>
      </c>
      <c r="Y147" s="700">
        <v>533</v>
      </c>
      <c r="Z147" s="700">
        <v>533</v>
      </c>
      <c r="AA147" s="700">
        <v>532</v>
      </c>
      <c r="AB147" s="700">
        <v>381</v>
      </c>
      <c r="AC147" s="700">
        <v>141</v>
      </c>
      <c r="AD147" s="700">
        <v>141</v>
      </c>
      <c r="AE147" s="700">
        <v>68</v>
      </c>
      <c r="AF147" s="700">
        <v>0</v>
      </c>
      <c r="AG147" s="700">
        <v>0</v>
      </c>
      <c r="AH147" s="700">
        <v>0</v>
      </c>
      <c r="AI147" s="700">
        <v>0</v>
      </c>
      <c r="AJ147" s="700">
        <v>0</v>
      </c>
      <c r="AK147" s="700">
        <v>0</v>
      </c>
      <c r="AL147" s="700">
        <v>0</v>
      </c>
      <c r="AM147" s="700">
        <v>0</v>
      </c>
      <c r="AN147" s="700">
        <v>0</v>
      </c>
      <c r="AO147" s="701">
        <v>0</v>
      </c>
      <c r="AP147" s="633"/>
      <c r="AQ147" s="699"/>
      <c r="AR147" s="700"/>
      <c r="AS147" s="700"/>
      <c r="AT147" s="700"/>
      <c r="AU147" s="700">
        <v>0</v>
      </c>
      <c r="AV147" s="700">
        <v>3301403</v>
      </c>
      <c r="AW147" s="700">
        <v>3223236</v>
      </c>
      <c r="AX147" s="700">
        <v>3223236</v>
      </c>
      <c r="AY147" s="700">
        <v>3223236</v>
      </c>
      <c r="AZ147" s="700">
        <v>3223236</v>
      </c>
      <c r="BA147" s="700">
        <v>3170753</v>
      </c>
      <c r="BB147" s="700">
        <v>3170753</v>
      </c>
      <c r="BC147" s="700">
        <v>3170753</v>
      </c>
      <c r="BD147" s="700">
        <v>3166559</v>
      </c>
      <c r="BE147" s="700">
        <v>3166559</v>
      </c>
      <c r="BF147" s="700">
        <v>3157676</v>
      </c>
      <c r="BG147" s="700">
        <v>2445046</v>
      </c>
      <c r="BH147" s="700">
        <v>1050805</v>
      </c>
      <c r="BI147" s="700">
        <v>1050805</v>
      </c>
      <c r="BJ147" s="700">
        <v>250903</v>
      </c>
      <c r="BK147" s="700">
        <v>0</v>
      </c>
      <c r="BL147" s="700">
        <v>0</v>
      </c>
      <c r="BM147" s="700">
        <v>0</v>
      </c>
      <c r="BN147" s="700">
        <v>0</v>
      </c>
      <c r="BO147" s="700">
        <v>0</v>
      </c>
      <c r="BP147" s="700">
        <v>0</v>
      </c>
      <c r="BQ147" s="700">
        <v>0</v>
      </c>
      <c r="BR147" s="700">
        <v>0</v>
      </c>
      <c r="BS147" s="700">
        <v>0</v>
      </c>
      <c r="BT147" s="701">
        <v>0</v>
      </c>
    </row>
    <row r="148" spans="2:72">
      <c r="B148" s="692"/>
      <c r="C148" s="692" t="s">
        <v>909</v>
      </c>
      <c r="D148" s="692" t="s">
        <v>120</v>
      </c>
      <c r="E148" s="692" t="s">
        <v>748</v>
      </c>
      <c r="F148" s="692"/>
      <c r="G148" s="692"/>
      <c r="H148" s="692">
        <v>2016</v>
      </c>
      <c r="I148" s="644" t="s">
        <v>583</v>
      </c>
      <c r="J148" s="644" t="s">
        <v>596</v>
      </c>
      <c r="K148" s="633"/>
      <c r="L148" s="699"/>
      <c r="M148" s="700"/>
      <c r="N148" s="700"/>
      <c r="O148" s="700"/>
      <c r="P148" s="700">
        <v>0</v>
      </c>
      <c r="Q148" s="700">
        <v>20</v>
      </c>
      <c r="R148" s="700">
        <v>20</v>
      </c>
      <c r="S148" s="700">
        <v>20</v>
      </c>
      <c r="T148" s="700">
        <v>20</v>
      </c>
      <c r="U148" s="700">
        <v>20</v>
      </c>
      <c r="V148" s="700">
        <v>20</v>
      </c>
      <c r="W148" s="700">
        <v>20</v>
      </c>
      <c r="X148" s="700">
        <v>20</v>
      </c>
      <c r="Y148" s="700">
        <v>20</v>
      </c>
      <c r="Z148" s="700">
        <v>20</v>
      </c>
      <c r="AA148" s="700">
        <v>20</v>
      </c>
      <c r="AB148" s="700">
        <v>20</v>
      </c>
      <c r="AC148" s="700">
        <v>20</v>
      </c>
      <c r="AD148" s="700">
        <v>20</v>
      </c>
      <c r="AE148" s="700">
        <v>20</v>
      </c>
      <c r="AF148" s="700">
        <v>16</v>
      </c>
      <c r="AG148" s="700">
        <v>14</v>
      </c>
      <c r="AH148" s="700">
        <v>5</v>
      </c>
      <c r="AI148" s="700">
        <v>0</v>
      </c>
      <c r="AJ148" s="700">
        <v>0</v>
      </c>
      <c r="AK148" s="700">
        <v>0</v>
      </c>
      <c r="AL148" s="700">
        <v>0</v>
      </c>
      <c r="AM148" s="700">
        <v>0</v>
      </c>
      <c r="AN148" s="700">
        <v>0</v>
      </c>
      <c r="AO148" s="701">
        <v>0</v>
      </c>
      <c r="AP148" s="633"/>
      <c r="AQ148" s="699"/>
      <c r="AR148" s="700"/>
      <c r="AS148" s="700"/>
      <c r="AT148" s="700"/>
      <c r="AU148" s="700">
        <v>0</v>
      </c>
      <c r="AV148" s="700">
        <v>98558</v>
      </c>
      <c r="AW148" s="700">
        <v>98558</v>
      </c>
      <c r="AX148" s="700">
        <v>98558</v>
      </c>
      <c r="AY148" s="700">
        <v>98558</v>
      </c>
      <c r="AZ148" s="700">
        <v>98558</v>
      </c>
      <c r="BA148" s="700">
        <v>98558</v>
      </c>
      <c r="BB148" s="700">
        <v>98558</v>
      </c>
      <c r="BC148" s="700">
        <v>98558</v>
      </c>
      <c r="BD148" s="700">
        <v>98558</v>
      </c>
      <c r="BE148" s="700">
        <v>98558</v>
      </c>
      <c r="BF148" s="700">
        <v>98558</v>
      </c>
      <c r="BG148" s="700">
        <v>98558</v>
      </c>
      <c r="BH148" s="700">
        <v>98558</v>
      </c>
      <c r="BI148" s="700">
        <v>98558</v>
      </c>
      <c r="BJ148" s="700">
        <v>98558</v>
      </c>
      <c r="BK148" s="700">
        <v>94317</v>
      </c>
      <c r="BL148" s="700">
        <v>91938</v>
      </c>
      <c r="BM148" s="700">
        <v>31210</v>
      </c>
      <c r="BN148" s="700">
        <v>0</v>
      </c>
      <c r="BO148" s="700">
        <v>0</v>
      </c>
      <c r="BP148" s="700">
        <v>0</v>
      </c>
      <c r="BQ148" s="700">
        <v>0</v>
      </c>
      <c r="BR148" s="700">
        <v>0</v>
      </c>
      <c r="BS148" s="700">
        <v>0</v>
      </c>
      <c r="BT148" s="701">
        <v>0</v>
      </c>
    </row>
    <row r="149" spans="2:72">
      <c r="B149" s="692"/>
      <c r="C149" s="692" t="s">
        <v>925</v>
      </c>
      <c r="D149" s="692" t="s">
        <v>926</v>
      </c>
      <c r="E149" s="692" t="s">
        <v>748</v>
      </c>
      <c r="F149" s="692"/>
      <c r="G149" s="692"/>
      <c r="H149" s="692">
        <v>2016</v>
      </c>
      <c r="I149" s="644" t="s">
        <v>583</v>
      </c>
      <c r="J149" s="644" t="s">
        <v>596</v>
      </c>
      <c r="K149" s="633"/>
      <c r="L149" s="699"/>
      <c r="M149" s="700"/>
      <c r="N149" s="700"/>
      <c r="O149" s="700"/>
      <c r="P149" s="700">
        <v>0</v>
      </c>
      <c r="Q149" s="700">
        <v>0</v>
      </c>
      <c r="R149" s="700">
        <v>0</v>
      </c>
      <c r="S149" s="700">
        <v>0</v>
      </c>
      <c r="T149" s="700">
        <v>0</v>
      </c>
      <c r="U149" s="700">
        <v>0</v>
      </c>
      <c r="V149" s="700">
        <v>0</v>
      </c>
      <c r="W149" s="700">
        <v>0</v>
      </c>
      <c r="X149" s="700">
        <v>0</v>
      </c>
      <c r="Y149" s="700">
        <v>0</v>
      </c>
      <c r="Z149" s="700">
        <v>0</v>
      </c>
      <c r="AA149" s="700">
        <v>0</v>
      </c>
      <c r="AB149" s="700">
        <v>0</v>
      </c>
      <c r="AC149" s="700">
        <v>0</v>
      </c>
      <c r="AD149" s="700">
        <v>0</v>
      </c>
      <c r="AE149" s="700">
        <v>0</v>
      </c>
      <c r="AF149" s="700">
        <v>0</v>
      </c>
      <c r="AG149" s="700">
        <v>0</v>
      </c>
      <c r="AH149" s="700">
        <v>0</v>
      </c>
      <c r="AI149" s="700">
        <v>0</v>
      </c>
      <c r="AJ149" s="700">
        <v>0</v>
      </c>
      <c r="AK149" s="700">
        <v>0</v>
      </c>
      <c r="AL149" s="700">
        <v>0</v>
      </c>
      <c r="AM149" s="700">
        <v>0</v>
      </c>
      <c r="AN149" s="700">
        <v>0</v>
      </c>
      <c r="AO149" s="701">
        <v>0</v>
      </c>
      <c r="AP149" s="633"/>
      <c r="AQ149" s="699"/>
      <c r="AR149" s="700"/>
      <c r="AS149" s="700"/>
      <c r="AT149" s="700"/>
      <c r="AU149" s="700">
        <v>0</v>
      </c>
      <c r="AV149" s="700">
        <v>708</v>
      </c>
      <c r="AW149" s="700">
        <v>708</v>
      </c>
      <c r="AX149" s="700">
        <v>708</v>
      </c>
      <c r="AY149" s="700">
        <v>708</v>
      </c>
      <c r="AZ149" s="700">
        <v>708</v>
      </c>
      <c r="BA149" s="700">
        <v>708</v>
      </c>
      <c r="BB149" s="700">
        <v>708</v>
      </c>
      <c r="BC149" s="700">
        <v>708</v>
      </c>
      <c r="BD149" s="700">
        <v>708</v>
      </c>
      <c r="BE149" s="700">
        <v>708</v>
      </c>
      <c r="BF149" s="700">
        <v>708</v>
      </c>
      <c r="BG149" s="700">
        <v>708</v>
      </c>
      <c r="BH149" s="700">
        <v>708</v>
      </c>
      <c r="BI149" s="700">
        <v>708</v>
      </c>
      <c r="BJ149" s="700">
        <v>477</v>
      </c>
      <c r="BK149" s="700">
        <v>477</v>
      </c>
      <c r="BL149" s="700">
        <v>477</v>
      </c>
      <c r="BM149" s="700">
        <v>477</v>
      </c>
      <c r="BN149" s="700">
        <v>0</v>
      </c>
      <c r="BO149" s="700">
        <v>0</v>
      </c>
      <c r="BP149" s="700">
        <v>0</v>
      </c>
      <c r="BQ149" s="700">
        <v>0</v>
      </c>
      <c r="BR149" s="700">
        <v>0</v>
      </c>
      <c r="BS149" s="700">
        <v>0</v>
      </c>
      <c r="BT149" s="701">
        <v>0</v>
      </c>
    </row>
    <row r="150" spans="2:72">
      <c r="B150" s="692"/>
      <c r="C150" s="692"/>
      <c r="D150" s="692"/>
      <c r="E150" s="692"/>
      <c r="F150" s="692"/>
      <c r="G150" s="692"/>
      <c r="H150" s="692"/>
      <c r="I150" s="644"/>
      <c r="J150" s="644"/>
      <c r="K150" s="633"/>
      <c r="L150" s="699"/>
      <c r="M150" s="700"/>
      <c r="N150" s="700"/>
      <c r="O150" s="700"/>
      <c r="P150" s="700"/>
      <c r="Q150" s="700"/>
      <c r="R150" s="700"/>
      <c r="S150" s="700"/>
      <c r="T150" s="700"/>
      <c r="U150" s="700"/>
      <c r="V150" s="700"/>
      <c r="W150" s="700"/>
      <c r="X150" s="700"/>
      <c r="Y150" s="700"/>
      <c r="Z150" s="700"/>
      <c r="AA150" s="700"/>
      <c r="AB150" s="700"/>
      <c r="AC150" s="700"/>
      <c r="AD150" s="700"/>
      <c r="AE150" s="700"/>
      <c r="AF150" s="700"/>
      <c r="AG150" s="700"/>
      <c r="AH150" s="700"/>
      <c r="AI150" s="700"/>
      <c r="AJ150" s="700"/>
      <c r="AK150" s="700"/>
      <c r="AL150" s="700"/>
      <c r="AM150" s="700"/>
      <c r="AN150" s="700"/>
      <c r="AO150" s="701"/>
      <c r="AP150" s="633"/>
      <c r="AQ150" s="699"/>
      <c r="AR150" s="700"/>
      <c r="AS150" s="700"/>
      <c r="AT150" s="700"/>
      <c r="AU150" s="700"/>
      <c r="AV150" s="700"/>
      <c r="AW150" s="700"/>
      <c r="AX150" s="700"/>
      <c r="AY150" s="700"/>
      <c r="AZ150" s="700"/>
      <c r="BA150" s="700"/>
      <c r="BB150" s="700"/>
      <c r="BC150" s="700"/>
      <c r="BD150" s="700"/>
      <c r="BE150" s="700"/>
      <c r="BF150" s="700"/>
      <c r="BG150" s="700"/>
      <c r="BH150" s="700"/>
      <c r="BI150" s="700"/>
      <c r="BJ150" s="700"/>
      <c r="BK150" s="700"/>
      <c r="BL150" s="700"/>
      <c r="BM150" s="700"/>
      <c r="BN150" s="700"/>
      <c r="BO150" s="700"/>
      <c r="BP150" s="700"/>
      <c r="BQ150" s="700"/>
      <c r="BR150" s="700"/>
      <c r="BS150" s="700"/>
      <c r="BT150" s="701"/>
    </row>
    <row r="151" spans="2:72">
      <c r="B151" s="692"/>
      <c r="C151" s="692" t="s">
        <v>909</v>
      </c>
      <c r="D151" s="692" t="s">
        <v>118</v>
      </c>
      <c r="E151" s="692" t="s">
        <v>748</v>
      </c>
      <c r="F151" s="692"/>
      <c r="G151" s="692"/>
      <c r="H151" s="692">
        <v>2017</v>
      </c>
      <c r="I151" s="644" t="s">
        <v>582</v>
      </c>
      <c r="J151" s="644" t="s">
        <v>589</v>
      </c>
      <c r="K151" s="633"/>
      <c r="L151" s="699"/>
      <c r="M151" s="700"/>
      <c r="N151" s="700"/>
      <c r="O151" s="700"/>
      <c r="P151" s="700">
        <v>265</v>
      </c>
      <c r="Q151" s="700">
        <v>265</v>
      </c>
      <c r="R151" s="700">
        <v>265</v>
      </c>
      <c r="S151" s="700">
        <v>265</v>
      </c>
      <c r="T151" s="700">
        <v>265</v>
      </c>
      <c r="U151" s="700">
        <v>265</v>
      </c>
      <c r="V151" s="700">
        <v>268</v>
      </c>
      <c r="W151" s="700">
        <v>268</v>
      </c>
      <c r="X151" s="700">
        <v>268</v>
      </c>
      <c r="Y151" s="700">
        <v>193</v>
      </c>
      <c r="Z151" s="700">
        <v>13</v>
      </c>
      <c r="AA151" s="700">
        <v>13</v>
      </c>
      <c r="AB151" s="700">
        <v>12</v>
      </c>
      <c r="AC151" s="700">
        <v>12</v>
      </c>
      <c r="AD151" s="700">
        <v>12</v>
      </c>
      <c r="AE151" s="700">
        <v>8</v>
      </c>
      <c r="AF151" s="700">
        <v>1</v>
      </c>
      <c r="AG151" s="700">
        <v>1</v>
      </c>
      <c r="AH151" s="700">
        <v>1</v>
      </c>
      <c r="AI151" s="700">
        <v>1</v>
      </c>
      <c r="AJ151" s="700">
        <v>0</v>
      </c>
      <c r="AK151" s="700">
        <v>0</v>
      </c>
      <c r="AL151" s="700">
        <v>0</v>
      </c>
      <c r="AM151" s="700">
        <v>0</v>
      </c>
      <c r="AN151" s="700">
        <v>0</v>
      </c>
      <c r="AO151" s="701">
        <v>0</v>
      </c>
      <c r="AP151" s="633"/>
      <c r="AQ151" s="699"/>
      <c r="AR151" s="700"/>
      <c r="AS151" s="700"/>
      <c r="AT151" s="700"/>
      <c r="AU151" s="700">
        <v>1112497</v>
      </c>
      <c r="AV151" s="700">
        <v>1112497</v>
      </c>
      <c r="AW151" s="700">
        <v>1112497</v>
      </c>
      <c r="AX151" s="700">
        <v>1112497</v>
      </c>
      <c r="AY151" s="700">
        <v>1112497</v>
      </c>
      <c r="AZ151" s="700">
        <v>1112497</v>
      </c>
      <c r="BA151" s="700">
        <v>1129868</v>
      </c>
      <c r="BB151" s="700">
        <v>1129868</v>
      </c>
      <c r="BC151" s="700">
        <v>1129968</v>
      </c>
      <c r="BD151" s="700">
        <v>826130</v>
      </c>
      <c r="BE151" s="700">
        <v>96534</v>
      </c>
      <c r="BF151" s="700">
        <v>95656</v>
      </c>
      <c r="BG151" s="700">
        <v>92912</v>
      </c>
      <c r="BH151" s="700">
        <v>92912</v>
      </c>
      <c r="BI151" s="700">
        <v>92912</v>
      </c>
      <c r="BJ151" s="700">
        <v>64273</v>
      </c>
      <c r="BK151" s="700">
        <v>966</v>
      </c>
      <c r="BL151" s="700">
        <v>966</v>
      </c>
      <c r="BM151" s="700">
        <v>966</v>
      </c>
      <c r="BN151" s="700">
        <v>966</v>
      </c>
      <c r="BO151" s="700">
        <v>0</v>
      </c>
      <c r="BP151" s="700">
        <v>0</v>
      </c>
      <c r="BQ151" s="700">
        <v>0</v>
      </c>
      <c r="BR151" s="700">
        <v>0</v>
      </c>
      <c r="BS151" s="700">
        <v>0</v>
      </c>
      <c r="BT151" s="701">
        <v>0</v>
      </c>
    </row>
    <row r="152" spans="2:72">
      <c r="B152" s="692"/>
      <c r="C152" s="692" t="s">
        <v>909</v>
      </c>
      <c r="D152" s="692" t="s">
        <v>120</v>
      </c>
      <c r="E152" s="692" t="s">
        <v>748</v>
      </c>
      <c r="F152" s="692"/>
      <c r="G152" s="692"/>
      <c r="H152" s="692">
        <v>2017</v>
      </c>
      <c r="I152" s="644" t="s">
        <v>582</v>
      </c>
      <c r="J152" s="644" t="s">
        <v>589</v>
      </c>
      <c r="K152" s="633"/>
      <c r="L152" s="699"/>
      <c r="M152" s="700"/>
      <c r="N152" s="700"/>
      <c r="O152" s="700"/>
      <c r="P152" s="700">
        <v>0</v>
      </c>
      <c r="Q152" s="700">
        <v>0</v>
      </c>
      <c r="R152" s="700">
        <v>0</v>
      </c>
      <c r="S152" s="700">
        <v>0</v>
      </c>
      <c r="T152" s="700">
        <v>0</v>
      </c>
      <c r="U152" s="700">
        <v>0</v>
      </c>
      <c r="V152" s="700">
        <v>0</v>
      </c>
      <c r="W152" s="700">
        <v>0</v>
      </c>
      <c r="X152" s="700">
        <v>0</v>
      </c>
      <c r="Y152" s="700">
        <v>0</v>
      </c>
      <c r="Z152" s="700">
        <v>0</v>
      </c>
      <c r="AA152" s="700">
        <v>0</v>
      </c>
      <c r="AB152" s="700">
        <v>0</v>
      </c>
      <c r="AC152" s="700">
        <v>0</v>
      </c>
      <c r="AD152" s="700">
        <v>0</v>
      </c>
      <c r="AE152" s="700">
        <v>0</v>
      </c>
      <c r="AF152" s="700">
        <v>0</v>
      </c>
      <c r="AG152" s="700">
        <v>0</v>
      </c>
      <c r="AH152" s="700">
        <v>0</v>
      </c>
      <c r="AI152" s="700">
        <v>0</v>
      </c>
      <c r="AJ152" s="700">
        <v>0</v>
      </c>
      <c r="AK152" s="700">
        <v>0</v>
      </c>
      <c r="AL152" s="700">
        <v>0</v>
      </c>
      <c r="AM152" s="700">
        <v>0</v>
      </c>
      <c r="AN152" s="700">
        <v>0</v>
      </c>
      <c r="AO152" s="701">
        <v>0</v>
      </c>
      <c r="AP152" s="633"/>
      <c r="AQ152" s="699"/>
      <c r="AR152" s="700"/>
      <c r="AS152" s="700"/>
      <c r="AT152" s="700"/>
      <c r="AU152" s="700">
        <v>3647</v>
      </c>
      <c r="AV152" s="700">
        <v>3647</v>
      </c>
      <c r="AW152" s="700">
        <v>3647</v>
      </c>
      <c r="AX152" s="700">
        <v>3647</v>
      </c>
      <c r="AY152" s="700">
        <v>3647</v>
      </c>
      <c r="AZ152" s="700">
        <v>3647</v>
      </c>
      <c r="BA152" s="700">
        <v>3647</v>
      </c>
      <c r="BB152" s="700">
        <v>3647</v>
      </c>
      <c r="BC152" s="700">
        <v>3647</v>
      </c>
      <c r="BD152" s="700">
        <v>3647</v>
      </c>
      <c r="BE152" s="700">
        <v>3647</v>
      </c>
      <c r="BF152" s="700">
        <v>3647</v>
      </c>
      <c r="BG152" s="700">
        <v>2768</v>
      </c>
      <c r="BH152" s="700">
        <v>0</v>
      </c>
      <c r="BI152" s="700">
        <v>0</v>
      </c>
      <c r="BJ152" s="700">
        <v>0</v>
      </c>
      <c r="BK152" s="700">
        <v>0</v>
      </c>
      <c r="BL152" s="700">
        <v>0</v>
      </c>
      <c r="BM152" s="700">
        <v>0</v>
      </c>
      <c r="BN152" s="700">
        <v>0</v>
      </c>
      <c r="BO152" s="700">
        <v>0</v>
      </c>
      <c r="BP152" s="700">
        <v>0</v>
      </c>
      <c r="BQ152" s="700">
        <v>0</v>
      </c>
      <c r="BR152" s="700">
        <v>0</v>
      </c>
      <c r="BS152" s="700">
        <v>0</v>
      </c>
      <c r="BT152" s="701">
        <v>0</v>
      </c>
    </row>
    <row r="153" spans="2:72">
      <c r="B153" s="692"/>
      <c r="C153" s="692" t="s">
        <v>923</v>
      </c>
      <c r="D153" s="692" t="s">
        <v>100</v>
      </c>
      <c r="E153" s="692" t="s">
        <v>748</v>
      </c>
      <c r="F153" s="692"/>
      <c r="G153" s="692"/>
      <c r="H153" s="692">
        <v>2017</v>
      </c>
      <c r="I153" s="644" t="s">
        <v>582</v>
      </c>
      <c r="J153" s="644" t="s">
        <v>589</v>
      </c>
      <c r="K153" s="633"/>
      <c r="L153" s="699"/>
      <c r="M153" s="700"/>
      <c r="N153" s="700"/>
      <c r="O153" s="700"/>
      <c r="P153" s="700">
        <v>30</v>
      </c>
      <c r="Q153" s="700">
        <v>30</v>
      </c>
      <c r="R153" s="700">
        <v>44</v>
      </c>
      <c r="S153" s="700">
        <v>44</v>
      </c>
      <c r="T153" s="700">
        <v>44</v>
      </c>
      <c r="U153" s="700">
        <v>44</v>
      </c>
      <c r="V153" s="700">
        <v>139</v>
      </c>
      <c r="W153" s="700">
        <v>139</v>
      </c>
      <c r="X153" s="700">
        <v>164</v>
      </c>
      <c r="Y153" s="700">
        <v>124</v>
      </c>
      <c r="Z153" s="700">
        <v>33</v>
      </c>
      <c r="AA153" s="700">
        <v>22</v>
      </c>
      <c r="AB153" s="700">
        <v>21</v>
      </c>
      <c r="AC153" s="700">
        <v>13</v>
      </c>
      <c r="AD153" s="700">
        <v>13</v>
      </c>
      <c r="AE153" s="700">
        <v>13</v>
      </c>
      <c r="AF153" s="700">
        <v>13</v>
      </c>
      <c r="AG153" s="700">
        <v>13</v>
      </c>
      <c r="AH153" s="700">
        <v>13</v>
      </c>
      <c r="AI153" s="700">
        <v>13</v>
      </c>
      <c r="AJ153" s="700">
        <v>0</v>
      </c>
      <c r="AK153" s="700">
        <v>0</v>
      </c>
      <c r="AL153" s="700">
        <v>0</v>
      </c>
      <c r="AM153" s="700">
        <v>0</v>
      </c>
      <c r="AN153" s="700">
        <v>0</v>
      </c>
      <c r="AO153" s="701">
        <v>0</v>
      </c>
      <c r="AP153" s="633"/>
      <c r="AQ153" s="699"/>
      <c r="AR153" s="700"/>
      <c r="AS153" s="700"/>
      <c r="AT153" s="700"/>
      <c r="AU153" s="700">
        <v>155652</v>
      </c>
      <c r="AV153" s="700">
        <v>155652</v>
      </c>
      <c r="AW153" s="700">
        <v>200201</v>
      </c>
      <c r="AX153" s="700">
        <v>202141</v>
      </c>
      <c r="AY153" s="700">
        <v>202141</v>
      </c>
      <c r="AZ153" s="700">
        <v>202141</v>
      </c>
      <c r="BA153" s="700">
        <v>680542</v>
      </c>
      <c r="BB153" s="700">
        <v>680542</v>
      </c>
      <c r="BC153" s="700">
        <v>1013226</v>
      </c>
      <c r="BD153" s="700">
        <v>929158</v>
      </c>
      <c r="BE153" s="700">
        <v>276275</v>
      </c>
      <c r="BF153" s="700">
        <v>79460</v>
      </c>
      <c r="BG153" s="700">
        <v>105916</v>
      </c>
      <c r="BH153" s="700">
        <v>80239</v>
      </c>
      <c r="BI153" s="700">
        <v>80239</v>
      </c>
      <c r="BJ153" s="700">
        <v>72031</v>
      </c>
      <c r="BK153" s="700">
        <v>42014</v>
      </c>
      <c r="BL153" s="700">
        <v>42014</v>
      </c>
      <c r="BM153" s="700">
        <v>42014</v>
      </c>
      <c r="BN153" s="700">
        <v>42014</v>
      </c>
      <c r="BO153" s="700">
        <v>0</v>
      </c>
      <c r="BP153" s="700">
        <v>0</v>
      </c>
      <c r="BQ153" s="700">
        <v>0</v>
      </c>
      <c r="BR153" s="700">
        <v>0</v>
      </c>
      <c r="BS153" s="700">
        <v>0</v>
      </c>
      <c r="BT153" s="701">
        <v>0</v>
      </c>
    </row>
    <row r="154" spans="2:72">
      <c r="B154" s="692"/>
      <c r="C154" s="692" t="s">
        <v>923</v>
      </c>
      <c r="D154" s="692" t="s">
        <v>101</v>
      </c>
      <c r="E154" s="692" t="s">
        <v>748</v>
      </c>
      <c r="F154" s="692"/>
      <c r="G154" s="692"/>
      <c r="H154" s="692">
        <v>2017</v>
      </c>
      <c r="I154" s="644" t="s">
        <v>582</v>
      </c>
      <c r="J154" s="644" t="s">
        <v>589</v>
      </c>
      <c r="K154" s="633"/>
      <c r="L154" s="699"/>
      <c r="M154" s="700"/>
      <c r="N154" s="700"/>
      <c r="O154" s="700"/>
      <c r="P154" s="700">
        <v>-8</v>
      </c>
      <c r="Q154" s="700">
        <v>-7</v>
      </c>
      <c r="R154" s="700">
        <v>2</v>
      </c>
      <c r="S154" s="700">
        <v>3</v>
      </c>
      <c r="T154" s="700">
        <v>3</v>
      </c>
      <c r="U154" s="700">
        <v>3</v>
      </c>
      <c r="V154" s="700">
        <v>3</v>
      </c>
      <c r="W154" s="700">
        <v>3</v>
      </c>
      <c r="X154" s="700">
        <v>3</v>
      </c>
      <c r="Y154" s="700">
        <v>3</v>
      </c>
      <c r="Z154" s="700">
        <v>3</v>
      </c>
      <c r="AA154" s="700">
        <v>2</v>
      </c>
      <c r="AB154" s="700">
        <v>0</v>
      </c>
      <c r="AC154" s="700">
        <v>0</v>
      </c>
      <c r="AD154" s="700">
        <v>0</v>
      </c>
      <c r="AE154" s="700">
        <v>0</v>
      </c>
      <c r="AF154" s="700">
        <v>0</v>
      </c>
      <c r="AG154" s="700">
        <v>0</v>
      </c>
      <c r="AH154" s="700">
        <v>0</v>
      </c>
      <c r="AI154" s="700">
        <v>0</v>
      </c>
      <c r="AJ154" s="700">
        <v>0</v>
      </c>
      <c r="AK154" s="700">
        <v>0</v>
      </c>
      <c r="AL154" s="700">
        <v>0</v>
      </c>
      <c r="AM154" s="700">
        <v>0</v>
      </c>
      <c r="AN154" s="700">
        <v>0</v>
      </c>
      <c r="AO154" s="701">
        <v>0</v>
      </c>
      <c r="AP154" s="633"/>
      <c r="AQ154" s="699"/>
      <c r="AR154" s="700"/>
      <c r="AS154" s="700"/>
      <c r="AT154" s="700"/>
      <c r="AU154" s="700">
        <v>-34736</v>
      </c>
      <c r="AV154" s="700">
        <v>-29998</v>
      </c>
      <c r="AW154" s="700">
        <v>9477</v>
      </c>
      <c r="AX154" s="700">
        <v>10539</v>
      </c>
      <c r="AY154" s="700">
        <v>10539</v>
      </c>
      <c r="AZ154" s="700">
        <v>10539</v>
      </c>
      <c r="BA154" s="700">
        <v>10539</v>
      </c>
      <c r="BB154" s="700">
        <v>10539</v>
      </c>
      <c r="BC154" s="700">
        <v>10539</v>
      </c>
      <c r="BD154" s="700">
        <v>10539</v>
      </c>
      <c r="BE154" s="700">
        <v>10539</v>
      </c>
      <c r="BF154" s="700">
        <v>9573</v>
      </c>
      <c r="BG154" s="700">
        <v>0</v>
      </c>
      <c r="BH154" s="700">
        <v>0</v>
      </c>
      <c r="BI154" s="700">
        <v>0</v>
      </c>
      <c r="BJ154" s="700">
        <v>0</v>
      </c>
      <c r="BK154" s="700">
        <v>0</v>
      </c>
      <c r="BL154" s="700">
        <v>0</v>
      </c>
      <c r="BM154" s="700">
        <v>0</v>
      </c>
      <c r="BN154" s="700">
        <v>0</v>
      </c>
      <c r="BO154" s="700">
        <v>0</v>
      </c>
      <c r="BP154" s="700">
        <v>0</v>
      </c>
      <c r="BQ154" s="700">
        <v>0</v>
      </c>
      <c r="BR154" s="700">
        <v>0</v>
      </c>
      <c r="BS154" s="700">
        <v>0</v>
      </c>
      <c r="BT154" s="701">
        <v>0</v>
      </c>
    </row>
    <row r="155" spans="2:72">
      <c r="B155" s="692"/>
      <c r="C155" s="692"/>
      <c r="D155" s="692"/>
      <c r="E155" s="692"/>
      <c r="F155" s="692"/>
      <c r="G155" s="692"/>
      <c r="H155" s="692"/>
      <c r="I155" s="644"/>
      <c r="J155" s="644"/>
      <c r="K155" s="633"/>
      <c r="L155" s="699"/>
      <c r="M155" s="700"/>
      <c r="N155" s="700"/>
      <c r="O155" s="700"/>
      <c r="P155" s="700"/>
      <c r="Q155" s="700"/>
      <c r="R155" s="700"/>
      <c r="S155" s="700"/>
      <c r="T155" s="700"/>
      <c r="U155" s="700"/>
      <c r="V155" s="700"/>
      <c r="W155" s="700"/>
      <c r="X155" s="700"/>
      <c r="Y155" s="700"/>
      <c r="Z155" s="700"/>
      <c r="AA155" s="700"/>
      <c r="AB155" s="700"/>
      <c r="AC155" s="700"/>
      <c r="AD155" s="700"/>
      <c r="AE155" s="700"/>
      <c r="AF155" s="700"/>
      <c r="AG155" s="700"/>
      <c r="AH155" s="700"/>
      <c r="AI155" s="700"/>
      <c r="AJ155" s="700"/>
      <c r="AK155" s="700"/>
      <c r="AL155" s="700"/>
      <c r="AM155" s="700"/>
      <c r="AN155" s="700"/>
      <c r="AO155" s="701"/>
      <c r="AP155" s="633"/>
      <c r="AQ155" s="699"/>
      <c r="AR155" s="700"/>
      <c r="AS155" s="700"/>
      <c r="AT155" s="700"/>
      <c r="AU155" s="700"/>
      <c r="AV155" s="700"/>
      <c r="AW155" s="700"/>
      <c r="AX155" s="700"/>
      <c r="AY155" s="700"/>
      <c r="AZ155" s="700"/>
      <c r="BA155" s="700"/>
      <c r="BB155" s="700"/>
      <c r="BC155" s="700"/>
      <c r="BD155" s="700"/>
      <c r="BE155" s="700"/>
      <c r="BF155" s="700"/>
      <c r="BG155" s="700"/>
      <c r="BH155" s="700"/>
      <c r="BI155" s="700"/>
      <c r="BJ155" s="700"/>
      <c r="BK155" s="700"/>
      <c r="BL155" s="700"/>
      <c r="BM155" s="700"/>
      <c r="BN155" s="700"/>
      <c r="BO155" s="700"/>
      <c r="BP155" s="700"/>
      <c r="BQ155" s="700"/>
      <c r="BR155" s="700"/>
      <c r="BS155" s="700"/>
      <c r="BT155" s="701"/>
    </row>
    <row r="156" spans="2:72">
      <c r="B156" s="692"/>
      <c r="C156" s="692" t="s">
        <v>29</v>
      </c>
      <c r="D156" s="692" t="s">
        <v>113</v>
      </c>
      <c r="E156" s="692" t="s">
        <v>748</v>
      </c>
      <c r="F156" s="692"/>
      <c r="G156" s="692"/>
      <c r="H156" s="692">
        <v>2017</v>
      </c>
      <c r="I156" s="644" t="s">
        <v>583</v>
      </c>
      <c r="J156" s="644" t="s">
        <v>589</v>
      </c>
      <c r="K156" s="633"/>
      <c r="L156" s="699"/>
      <c r="M156" s="700"/>
      <c r="N156" s="700"/>
      <c r="O156" s="700"/>
      <c r="P156" s="700">
        <v>0</v>
      </c>
      <c r="Q156" s="700">
        <v>26</v>
      </c>
      <c r="R156" s="700">
        <v>26</v>
      </c>
      <c r="S156" s="700">
        <v>26</v>
      </c>
      <c r="T156" s="700">
        <v>26</v>
      </c>
      <c r="U156" s="700">
        <v>26</v>
      </c>
      <c r="V156" s="700">
        <v>26</v>
      </c>
      <c r="W156" s="700">
        <v>26</v>
      </c>
      <c r="X156" s="700">
        <v>26</v>
      </c>
      <c r="Y156" s="700">
        <v>26</v>
      </c>
      <c r="Z156" s="700">
        <v>26</v>
      </c>
      <c r="AA156" s="700">
        <v>26</v>
      </c>
      <c r="AB156" s="700">
        <v>26</v>
      </c>
      <c r="AC156" s="700">
        <v>26</v>
      </c>
      <c r="AD156" s="700">
        <v>26</v>
      </c>
      <c r="AE156" s="700">
        <v>23</v>
      </c>
      <c r="AF156" s="700">
        <v>23</v>
      </c>
      <c r="AG156" s="700">
        <v>9</v>
      </c>
      <c r="AH156" s="700">
        <v>0</v>
      </c>
      <c r="AI156" s="700">
        <v>0</v>
      </c>
      <c r="AJ156" s="700">
        <v>0</v>
      </c>
      <c r="AK156" s="700">
        <v>0</v>
      </c>
      <c r="AL156" s="700">
        <v>0</v>
      </c>
      <c r="AM156" s="700">
        <v>0</v>
      </c>
      <c r="AN156" s="700">
        <v>0</v>
      </c>
      <c r="AO156" s="701">
        <v>0</v>
      </c>
      <c r="AP156" s="633"/>
      <c r="AQ156" s="699"/>
      <c r="AR156" s="700"/>
      <c r="AS156" s="700"/>
      <c r="AT156" s="700"/>
      <c r="AU156" s="700">
        <v>0</v>
      </c>
      <c r="AV156" s="700">
        <v>409378</v>
      </c>
      <c r="AW156" s="700">
        <v>409378</v>
      </c>
      <c r="AX156" s="700">
        <v>409378</v>
      </c>
      <c r="AY156" s="700">
        <v>409378</v>
      </c>
      <c r="AZ156" s="700">
        <v>409378</v>
      </c>
      <c r="BA156" s="700">
        <v>409378</v>
      </c>
      <c r="BB156" s="700">
        <v>409378</v>
      </c>
      <c r="BC156" s="700">
        <v>409342</v>
      </c>
      <c r="BD156" s="700">
        <v>409342</v>
      </c>
      <c r="BE156" s="700">
        <v>409939</v>
      </c>
      <c r="BF156" s="700">
        <v>409821</v>
      </c>
      <c r="BG156" s="700">
        <v>410202</v>
      </c>
      <c r="BH156" s="700">
        <v>410202</v>
      </c>
      <c r="BI156" s="700">
        <v>409131</v>
      </c>
      <c r="BJ156" s="700">
        <v>352879</v>
      </c>
      <c r="BK156" s="700">
        <v>352879</v>
      </c>
      <c r="BL156" s="700">
        <v>145623</v>
      </c>
      <c r="BM156" s="700">
        <v>0</v>
      </c>
      <c r="BN156" s="700">
        <v>0</v>
      </c>
      <c r="BO156" s="700">
        <v>0</v>
      </c>
      <c r="BP156" s="700">
        <v>0</v>
      </c>
      <c r="BQ156" s="700">
        <v>0</v>
      </c>
      <c r="BR156" s="700">
        <v>0</v>
      </c>
      <c r="BS156" s="700">
        <v>0</v>
      </c>
      <c r="BT156" s="701">
        <v>0</v>
      </c>
    </row>
    <row r="157" spans="2:72">
      <c r="B157" s="692"/>
      <c r="C157" s="692" t="s">
        <v>29</v>
      </c>
      <c r="D157" s="692" t="s">
        <v>114</v>
      </c>
      <c r="E157" s="692" t="s">
        <v>748</v>
      </c>
      <c r="F157" s="692"/>
      <c r="G157" s="692"/>
      <c r="H157" s="692">
        <v>2017</v>
      </c>
      <c r="I157" s="644" t="s">
        <v>583</v>
      </c>
      <c r="J157" s="644" t="s">
        <v>589</v>
      </c>
      <c r="K157" s="633"/>
      <c r="L157" s="699"/>
      <c r="M157" s="700"/>
      <c r="N157" s="700"/>
      <c r="O157" s="700"/>
      <c r="P157" s="700">
        <v>0</v>
      </c>
      <c r="Q157" s="700">
        <v>3</v>
      </c>
      <c r="R157" s="700">
        <v>3</v>
      </c>
      <c r="S157" s="700">
        <v>3</v>
      </c>
      <c r="T157" s="700">
        <v>3</v>
      </c>
      <c r="U157" s="700">
        <v>3</v>
      </c>
      <c r="V157" s="700">
        <v>3</v>
      </c>
      <c r="W157" s="700">
        <v>3</v>
      </c>
      <c r="X157" s="700">
        <v>3</v>
      </c>
      <c r="Y157" s="700">
        <v>3</v>
      </c>
      <c r="Z157" s="700">
        <v>3</v>
      </c>
      <c r="AA157" s="700">
        <v>3</v>
      </c>
      <c r="AB157" s="700">
        <v>3</v>
      </c>
      <c r="AC157" s="700">
        <v>3</v>
      </c>
      <c r="AD157" s="700">
        <v>3</v>
      </c>
      <c r="AE157" s="700">
        <v>3</v>
      </c>
      <c r="AF157" s="700">
        <v>3</v>
      </c>
      <c r="AG157" s="700">
        <v>3</v>
      </c>
      <c r="AH157" s="700">
        <v>3</v>
      </c>
      <c r="AI157" s="700">
        <v>3</v>
      </c>
      <c r="AJ157" s="700">
        <v>0</v>
      </c>
      <c r="AK157" s="700">
        <v>0</v>
      </c>
      <c r="AL157" s="700">
        <v>0</v>
      </c>
      <c r="AM157" s="700">
        <v>0</v>
      </c>
      <c r="AN157" s="700">
        <v>0</v>
      </c>
      <c r="AO157" s="701">
        <v>0</v>
      </c>
      <c r="AP157" s="633"/>
      <c r="AQ157" s="699"/>
      <c r="AR157" s="700"/>
      <c r="AS157" s="700"/>
      <c r="AT157" s="700"/>
      <c r="AU157" s="700">
        <v>0</v>
      </c>
      <c r="AV157" s="700">
        <v>9758</v>
      </c>
      <c r="AW157" s="700">
        <v>9758</v>
      </c>
      <c r="AX157" s="700">
        <v>9758</v>
      </c>
      <c r="AY157" s="700">
        <v>9758</v>
      </c>
      <c r="AZ157" s="700">
        <v>9758</v>
      </c>
      <c r="BA157" s="700">
        <v>9758</v>
      </c>
      <c r="BB157" s="700">
        <v>9758</v>
      </c>
      <c r="BC157" s="700">
        <v>9758</v>
      </c>
      <c r="BD157" s="700">
        <v>9758</v>
      </c>
      <c r="BE157" s="700">
        <v>9758</v>
      </c>
      <c r="BF157" s="700">
        <v>9758</v>
      </c>
      <c r="BG157" s="700">
        <v>9758</v>
      </c>
      <c r="BH157" s="700">
        <v>9758</v>
      </c>
      <c r="BI157" s="700">
        <v>9758</v>
      </c>
      <c r="BJ157" s="700">
        <v>9758</v>
      </c>
      <c r="BK157" s="700">
        <v>9758</v>
      </c>
      <c r="BL157" s="700">
        <v>9758</v>
      </c>
      <c r="BM157" s="700">
        <v>9758</v>
      </c>
      <c r="BN157" s="700">
        <v>9568</v>
      </c>
      <c r="BO157" s="700">
        <v>0</v>
      </c>
      <c r="BP157" s="700">
        <v>0</v>
      </c>
      <c r="BQ157" s="700">
        <v>0</v>
      </c>
      <c r="BR157" s="700">
        <v>0</v>
      </c>
      <c r="BS157" s="700">
        <v>0</v>
      </c>
      <c r="BT157" s="701">
        <v>0</v>
      </c>
    </row>
    <row r="158" spans="2:72">
      <c r="B158" s="692"/>
      <c r="C158" s="692" t="s">
        <v>909</v>
      </c>
      <c r="D158" s="692" t="s">
        <v>118</v>
      </c>
      <c r="E158" s="692" t="s">
        <v>748</v>
      </c>
      <c r="F158" s="692"/>
      <c r="G158" s="692"/>
      <c r="H158" s="692">
        <v>2017</v>
      </c>
      <c r="I158" s="644" t="s">
        <v>583</v>
      </c>
      <c r="J158" s="644" t="s">
        <v>589</v>
      </c>
      <c r="K158" s="633"/>
      <c r="L158" s="699"/>
      <c r="M158" s="700"/>
      <c r="N158" s="700"/>
      <c r="O158" s="700"/>
      <c r="P158" s="700">
        <v>0</v>
      </c>
      <c r="Q158" s="700">
        <v>587</v>
      </c>
      <c r="R158" s="700">
        <v>603</v>
      </c>
      <c r="S158" s="700">
        <v>604</v>
      </c>
      <c r="T158" s="700">
        <v>604</v>
      </c>
      <c r="U158" s="700">
        <v>604</v>
      </c>
      <c r="V158" s="700">
        <v>603</v>
      </c>
      <c r="W158" s="700">
        <v>603</v>
      </c>
      <c r="X158" s="700">
        <v>603</v>
      </c>
      <c r="Y158" s="700">
        <v>603</v>
      </c>
      <c r="Z158" s="700">
        <v>603</v>
      </c>
      <c r="AA158" s="700">
        <v>601</v>
      </c>
      <c r="AB158" s="700">
        <v>407</v>
      </c>
      <c r="AC158" s="700">
        <v>104</v>
      </c>
      <c r="AD158" s="700">
        <v>104</v>
      </c>
      <c r="AE158" s="700">
        <v>8</v>
      </c>
      <c r="AF158" s="700">
        <v>1</v>
      </c>
      <c r="AG158" s="700">
        <v>1</v>
      </c>
      <c r="AH158" s="700">
        <v>1</v>
      </c>
      <c r="AI158" s="700">
        <v>1</v>
      </c>
      <c r="AJ158" s="700">
        <v>1</v>
      </c>
      <c r="AK158" s="700">
        <v>0</v>
      </c>
      <c r="AL158" s="700">
        <v>0</v>
      </c>
      <c r="AM158" s="700">
        <v>0</v>
      </c>
      <c r="AN158" s="700">
        <v>0</v>
      </c>
      <c r="AO158" s="701">
        <v>0</v>
      </c>
      <c r="AP158" s="633"/>
      <c r="AQ158" s="699"/>
      <c r="AR158" s="700"/>
      <c r="AS158" s="700"/>
      <c r="AT158" s="700"/>
      <c r="AU158" s="700">
        <v>0</v>
      </c>
      <c r="AV158" s="700">
        <v>3927327</v>
      </c>
      <c r="AW158" s="700">
        <v>4005494</v>
      </c>
      <c r="AX158" s="700">
        <v>4008552</v>
      </c>
      <c r="AY158" s="700">
        <v>4008552</v>
      </c>
      <c r="AZ158" s="700">
        <v>4008552</v>
      </c>
      <c r="BA158" s="700">
        <v>4006064</v>
      </c>
      <c r="BB158" s="700">
        <v>4006064</v>
      </c>
      <c r="BC158" s="700">
        <v>4006064</v>
      </c>
      <c r="BD158" s="700">
        <v>4003417</v>
      </c>
      <c r="BE158" s="700">
        <v>4003417</v>
      </c>
      <c r="BF158" s="700">
        <v>3978963</v>
      </c>
      <c r="BG158" s="700">
        <v>3054994</v>
      </c>
      <c r="BH158" s="700">
        <v>1364628</v>
      </c>
      <c r="BI158" s="700">
        <v>1364628</v>
      </c>
      <c r="BJ158" s="700">
        <v>94690</v>
      </c>
      <c r="BK158" s="700">
        <v>620</v>
      </c>
      <c r="BL158" s="700">
        <v>620</v>
      </c>
      <c r="BM158" s="700">
        <v>620</v>
      </c>
      <c r="BN158" s="700">
        <v>620</v>
      </c>
      <c r="BO158" s="700">
        <v>620</v>
      </c>
      <c r="BP158" s="700">
        <v>0</v>
      </c>
      <c r="BQ158" s="700">
        <v>0</v>
      </c>
      <c r="BR158" s="700">
        <v>0</v>
      </c>
      <c r="BS158" s="700">
        <v>0</v>
      </c>
      <c r="BT158" s="701">
        <v>0</v>
      </c>
    </row>
    <row r="159" spans="2:72">
      <c r="B159" s="692"/>
      <c r="C159" s="692" t="s">
        <v>909</v>
      </c>
      <c r="D159" s="692" t="s">
        <v>120</v>
      </c>
      <c r="E159" s="692" t="s">
        <v>748</v>
      </c>
      <c r="F159" s="692"/>
      <c r="G159" s="692"/>
      <c r="H159" s="692">
        <v>2017</v>
      </c>
      <c r="I159" s="644" t="s">
        <v>583</v>
      </c>
      <c r="J159" s="644" t="s">
        <v>589</v>
      </c>
      <c r="K159" s="633"/>
      <c r="L159" s="699"/>
      <c r="M159" s="700"/>
      <c r="N159" s="700"/>
      <c r="O159" s="700"/>
      <c r="P159" s="700">
        <v>0</v>
      </c>
      <c r="Q159" s="700">
        <v>46</v>
      </c>
      <c r="R159" s="700">
        <v>46</v>
      </c>
      <c r="S159" s="700">
        <v>46</v>
      </c>
      <c r="T159" s="700">
        <v>46</v>
      </c>
      <c r="U159" s="700">
        <v>46</v>
      </c>
      <c r="V159" s="700">
        <v>46</v>
      </c>
      <c r="W159" s="700">
        <v>46</v>
      </c>
      <c r="X159" s="700">
        <v>46</v>
      </c>
      <c r="Y159" s="700">
        <v>46</v>
      </c>
      <c r="Z159" s="700">
        <v>46</v>
      </c>
      <c r="AA159" s="700">
        <v>46</v>
      </c>
      <c r="AB159" s="700">
        <v>46</v>
      </c>
      <c r="AC159" s="700">
        <v>46</v>
      </c>
      <c r="AD159" s="700">
        <v>46</v>
      </c>
      <c r="AE159" s="700">
        <v>46</v>
      </c>
      <c r="AF159" s="700">
        <v>27</v>
      </c>
      <c r="AG159" s="700">
        <v>16</v>
      </c>
      <c r="AH159" s="700">
        <v>6</v>
      </c>
      <c r="AI159" s="700">
        <v>0</v>
      </c>
      <c r="AJ159" s="700">
        <v>0</v>
      </c>
      <c r="AK159" s="700">
        <v>0</v>
      </c>
      <c r="AL159" s="700">
        <v>0</v>
      </c>
      <c r="AM159" s="700">
        <v>0</v>
      </c>
      <c r="AN159" s="700">
        <v>0</v>
      </c>
      <c r="AO159" s="701">
        <v>0</v>
      </c>
      <c r="AP159" s="633"/>
      <c r="AQ159" s="699"/>
      <c r="AR159" s="700"/>
      <c r="AS159" s="700"/>
      <c r="AT159" s="700"/>
      <c r="AU159" s="700">
        <v>0</v>
      </c>
      <c r="AV159" s="700">
        <v>244106</v>
      </c>
      <c r="AW159" s="700">
        <v>244106</v>
      </c>
      <c r="AX159" s="700">
        <v>244106</v>
      </c>
      <c r="AY159" s="700">
        <v>244106</v>
      </c>
      <c r="AZ159" s="700">
        <v>244106</v>
      </c>
      <c r="BA159" s="700">
        <v>244106</v>
      </c>
      <c r="BB159" s="700">
        <v>244106</v>
      </c>
      <c r="BC159" s="700">
        <v>244106</v>
      </c>
      <c r="BD159" s="700">
        <v>244106</v>
      </c>
      <c r="BE159" s="700">
        <v>244106</v>
      </c>
      <c r="BF159" s="700">
        <v>244106</v>
      </c>
      <c r="BG159" s="700">
        <v>244106</v>
      </c>
      <c r="BH159" s="700">
        <v>244106</v>
      </c>
      <c r="BI159" s="700">
        <v>244106</v>
      </c>
      <c r="BJ159" s="700">
        <v>244106</v>
      </c>
      <c r="BK159" s="700">
        <v>190550</v>
      </c>
      <c r="BL159" s="700">
        <v>160515</v>
      </c>
      <c r="BM159" s="700">
        <v>54490</v>
      </c>
      <c r="BN159" s="700">
        <v>0</v>
      </c>
      <c r="BO159" s="700">
        <v>0</v>
      </c>
      <c r="BP159" s="700">
        <v>0</v>
      </c>
      <c r="BQ159" s="700">
        <v>0</v>
      </c>
      <c r="BR159" s="700">
        <v>0</v>
      </c>
      <c r="BS159" s="700">
        <v>0</v>
      </c>
      <c r="BT159" s="701">
        <v>0</v>
      </c>
    </row>
    <row r="160" spans="2:72">
      <c r="B160" s="692"/>
      <c r="C160" s="692" t="s">
        <v>909</v>
      </c>
      <c r="D160" s="692" t="s">
        <v>124</v>
      </c>
      <c r="E160" s="692" t="s">
        <v>748</v>
      </c>
      <c r="F160" s="692"/>
      <c r="G160" s="692"/>
      <c r="H160" s="692">
        <v>2017</v>
      </c>
      <c r="I160" s="644" t="s">
        <v>583</v>
      </c>
      <c r="J160" s="644" t="s">
        <v>589</v>
      </c>
      <c r="K160" s="633"/>
      <c r="L160" s="699"/>
      <c r="M160" s="700"/>
      <c r="N160" s="700"/>
      <c r="O160" s="700"/>
      <c r="P160" s="700">
        <v>0</v>
      </c>
      <c r="Q160" s="700">
        <v>0</v>
      </c>
      <c r="R160" s="700">
        <v>0</v>
      </c>
      <c r="S160" s="700">
        <v>0</v>
      </c>
      <c r="T160" s="700">
        <v>0</v>
      </c>
      <c r="U160" s="700">
        <v>0</v>
      </c>
      <c r="V160" s="700">
        <v>0</v>
      </c>
      <c r="W160" s="700">
        <v>0</v>
      </c>
      <c r="X160" s="700">
        <v>0</v>
      </c>
      <c r="Y160" s="700">
        <v>0</v>
      </c>
      <c r="Z160" s="700">
        <v>0</v>
      </c>
      <c r="AA160" s="700">
        <v>0</v>
      </c>
      <c r="AB160" s="700">
        <v>0</v>
      </c>
      <c r="AC160" s="700">
        <v>0</v>
      </c>
      <c r="AD160" s="700">
        <v>0</v>
      </c>
      <c r="AE160" s="700">
        <v>0</v>
      </c>
      <c r="AF160" s="700">
        <v>0</v>
      </c>
      <c r="AG160" s="700">
        <v>0</v>
      </c>
      <c r="AH160" s="700">
        <v>0</v>
      </c>
      <c r="AI160" s="700">
        <v>0</v>
      </c>
      <c r="AJ160" s="700">
        <v>0</v>
      </c>
      <c r="AK160" s="700">
        <v>0</v>
      </c>
      <c r="AL160" s="700">
        <v>0</v>
      </c>
      <c r="AM160" s="700">
        <v>0</v>
      </c>
      <c r="AN160" s="700">
        <v>0</v>
      </c>
      <c r="AO160" s="701">
        <v>0</v>
      </c>
      <c r="AP160" s="633"/>
      <c r="AQ160" s="699"/>
      <c r="AR160" s="700"/>
      <c r="AS160" s="700"/>
      <c r="AT160" s="700"/>
      <c r="AU160" s="700">
        <v>0</v>
      </c>
      <c r="AV160" s="700">
        <v>835</v>
      </c>
      <c r="AW160" s="700">
        <v>835</v>
      </c>
      <c r="AX160" s="700">
        <v>835</v>
      </c>
      <c r="AY160" s="700">
        <v>835</v>
      </c>
      <c r="AZ160" s="700">
        <v>835</v>
      </c>
      <c r="BA160" s="700">
        <v>835</v>
      </c>
      <c r="BB160" s="700">
        <v>835</v>
      </c>
      <c r="BC160" s="700">
        <v>835</v>
      </c>
      <c r="BD160" s="700">
        <v>835</v>
      </c>
      <c r="BE160" s="700">
        <v>835</v>
      </c>
      <c r="BF160" s="700">
        <v>835</v>
      </c>
      <c r="BG160" s="700">
        <v>835</v>
      </c>
      <c r="BH160" s="700">
        <v>0</v>
      </c>
      <c r="BI160" s="700">
        <v>0</v>
      </c>
      <c r="BJ160" s="700">
        <v>0</v>
      </c>
      <c r="BK160" s="700">
        <v>0</v>
      </c>
      <c r="BL160" s="700">
        <v>0</v>
      </c>
      <c r="BM160" s="700">
        <v>0</v>
      </c>
      <c r="BN160" s="700">
        <v>0</v>
      </c>
      <c r="BO160" s="700">
        <v>0</v>
      </c>
      <c r="BP160" s="700">
        <v>0</v>
      </c>
      <c r="BQ160" s="700">
        <v>0</v>
      </c>
      <c r="BR160" s="700">
        <v>0</v>
      </c>
      <c r="BS160" s="700">
        <v>0</v>
      </c>
      <c r="BT160" s="701">
        <v>0</v>
      </c>
    </row>
    <row r="161" spans="2:72">
      <c r="B161" s="692"/>
      <c r="C161" s="692"/>
      <c r="D161" s="692"/>
      <c r="E161" s="692"/>
      <c r="F161" s="692"/>
      <c r="G161" s="692"/>
      <c r="H161" s="692"/>
      <c r="I161" s="644"/>
      <c r="J161" s="644"/>
      <c r="K161" s="633"/>
      <c r="L161" s="699"/>
      <c r="M161" s="700"/>
      <c r="N161" s="700"/>
      <c r="O161" s="700"/>
      <c r="P161" s="700"/>
      <c r="Q161" s="700"/>
      <c r="R161" s="700"/>
      <c r="S161" s="700"/>
      <c r="T161" s="700"/>
      <c r="U161" s="700"/>
      <c r="V161" s="700"/>
      <c r="W161" s="700"/>
      <c r="X161" s="700"/>
      <c r="Y161" s="700"/>
      <c r="Z161" s="700"/>
      <c r="AA161" s="700"/>
      <c r="AB161" s="700"/>
      <c r="AC161" s="700"/>
      <c r="AD161" s="700"/>
      <c r="AE161" s="700"/>
      <c r="AF161" s="700"/>
      <c r="AG161" s="700"/>
      <c r="AH161" s="700"/>
      <c r="AI161" s="700"/>
      <c r="AJ161" s="700"/>
      <c r="AK161" s="700"/>
      <c r="AL161" s="700"/>
      <c r="AM161" s="700"/>
      <c r="AN161" s="700"/>
      <c r="AO161" s="701"/>
      <c r="AP161" s="633"/>
      <c r="AQ161" s="699"/>
      <c r="AR161" s="700"/>
      <c r="AS161" s="700"/>
      <c r="AT161" s="700"/>
      <c r="AU161" s="700"/>
      <c r="AV161" s="700"/>
      <c r="AW161" s="700"/>
      <c r="AX161" s="700"/>
      <c r="AY161" s="700"/>
      <c r="AZ161" s="700"/>
      <c r="BA161" s="700"/>
      <c r="BB161" s="700"/>
      <c r="BC161" s="700"/>
      <c r="BD161" s="700"/>
      <c r="BE161" s="700"/>
      <c r="BF161" s="700"/>
      <c r="BG161" s="700"/>
      <c r="BH161" s="700"/>
      <c r="BI161" s="700"/>
      <c r="BJ161" s="700"/>
      <c r="BK161" s="700"/>
      <c r="BL161" s="700"/>
      <c r="BM161" s="700"/>
      <c r="BN161" s="700"/>
      <c r="BO161" s="700"/>
      <c r="BP161" s="700"/>
      <c r="BQ161" s="700"/>
      <c r="BR161" s="700"/>
      <c r="BS161" s="700"/>
      <c r="BT161" s="701"/>
    </row>
    <row r="162" spans="2:72">
      <c r="B162" s="692"/>
      <c r="C162" s="692" t="s">
        <v>29</v>
      </c>
      <c r="D162" s="692" t="s">
        <v>113</v>
      </c>
      <c r="E162" s="692" t="s">
        <v>748</v>
      </c>
      <c r="F162" s="692"/>
      <c r="G162" s="692"/>
      <c r="H162" s="692">
        <v>2017</v>
      </c>
      <c r="I162" s="644" t="s">
        <v>584</v>
      </c>
      <c r="J162" s="644" t="s">
        <v>596</v>
      </c>
      <c r="K162" s="633"/>
      <c r="L162" s="699"/>
      <c r="M162" s="700"/>
      <c r="N162" s="700"/>
      <c r="O162" s="700"/>
      <c r="P162" s="700">
        <v>0</v>
      </c>
      <c r="Q162" s="700">
        <v>0</v>
      </c>
      <c r="R162" s="700">
        <v>299</v>
      </c>
      <c r="S162" s="700">
        <v>244</v>
      </c>
      <c r="T162" s="700">
        <v>244</v>
      </c>
      <c r="U162" s="700">
        <v>244</v>
      </c>
      <c r="V162" s="700">
        <v>244</v>
      </c>
      <c r="W162" s="700">
        <v>244</v>
      </c>
      <c r="X162" s="700">
        <v>244</v>
      </c>
      <c r="Y162" s="700">
        <v>244</v>
      </c>
      <c r="Z162" s="700">
        <v>244</v>
      </c>
      <c r="AA162" s="700">
        <v>244</v>
      </c>
      <c r="AB162" s="700">
        <v>220</v>
      </c>
      <c r="AC162" s="700">
        <v>220</v>
      </c>
      <c r="AD162" s="700">
        <v>220</v>
      </c>
      <c r="AE162" s="700">
        <v>220</v>
      </c>
      <c r="AF162" s="700">
        <v>187</v>
      </c>
      <c r="AG162" s="700">
        <v>187</v>
      </c>
      <c r="AH162" s="700">
        <v>22</v>
      </c>
      <c r="AI162" s="700">
        <v>0</v>
      </c>
      <c r="AJ162" s="700">
        <v>0</v>
      </c>
      <c r="AK162" s="700">
        <v>0</v>
      </c>
      <c r="AL162" s="700">
        <v>0</v>
      </c>
      <c r="AM162" s="700">
        <v>0</v>
      </c>
      <c r="AN162" s="700">
        <v>0</v>
      </c>
      <c r="AO162" s="701">
        <v>0</v>
      </c>
      <c r="AP162" s="633"/>
      <c r="AQ162" s="699"/>
      <c r="AR162" s="700"/>
      <c r="AS162" s="700"/>
      <c r="AT162" s="700"/>
      <c r="AU162" s="700">
        <v>0</v>
      </c>
      <c r="AV162" s="700">
        <v>0</v>
      </c>
      <c r="AW162" s="700">
        <v>4196635</v>
      </c>
      <c r="AX162" s="700">
        <v>3380561</v>
      </c>
      <c r="AY162" s="700">
        <v>3380561</v>
      </c>
      <c r="AZ162" s="700">
        <v>3380561</v>
      </c>
      <c r="BA162" s="700">
        <v>3380561</v>
      </c>
      <c r="BB162" s="700">
        <v>3380561</v>
      </c>
      <c r="BC162" s="700">
        <v>3380561</v>
      </c>
      <c r="BD162" s="700">
        <v>3380527</v>
      </c>
      <c r="BE162" s="700">
        <v>3380527</v>
      </c>
      <c r="BF162" s="700">
        <v>3372527</v>
      </c>
      <c r="BG162" s="700">
        <v>3289568</v>
      </c>
      <c r="BH162" s="700">
        <v>3289041</v>
      </c>
      <c r="BI162" s="700">
        <v>3289041</v>
      </c>
      <c r="BJ162" s="700">
        <v>3288792</v>
      </c>
      <c r="BK162" s="700">
        <v>2783257</v>
      </c>
      <c r="BL162" s="700">
        <v>2783257</v>
      </c>
      <c r="BM162" s="700">
        <v>329796</v>
      </c>
      <c r="BN162" s="700">
        <v>0</v>
      </c>
      <c r="BO162" s="700">
        <v>0</v>
      </c>
      <c r="BP162" s="700">
        <v>0</v>
      </c>
      <c r="BQ162" s="700">
        <v>0</v>
      </c>
      <c r="BR162" s="700">
        <v>0</v>
      </c>
      <c r="BS162" s="700">
        <v>0</v>
      </c>
      <c r="BT162" s="701">
        <v>0</v>
      </c>
    </row>
    <row r="163" spans="2:72">
      <c r="B163" s="692"/>
      <c r="C163" s="692" t="s">
        <v>29</v>
      </c>
      <c r="D163" s="692" t="s">
        <v>927</v>
      </c>
      <c r="E163" s="692" t="s">
        <v>748</v>
      </c>
      <c r="F163" s="692"/>
      <c r="G163" s="692"/>
      <c r="H163" s="692">
        <v>2017</v>
      </c>
      <c r="I163" s="644" t="s">
        <v>584</v>
      </c>
      <c r="J163" s="644" t="s">
        <v>596</v>
      </c>
      <c r="K163" s="633"/>
      <c r="L163" s="699"/>
      <c r="M163" s="700"/>
      <c r="N163" s="700"/>
      <c r="O163" s="700"/>
      <c r="P163" s="700">
        <v>0</v>
      </c>
      <c r="Q163" s="700">
        <v>0</v>
      </c>
      <c r="R163" s="700">
        <v>259</v>
      </c>
      <c r="S163" s="700">
        <v>189</v>
      </c>
      <c r="T163" s="700">
        <v>189</v>
      </c>
      <c r="U163" s="700">
        <v>189</v>
      </c>
      <c r="V163" s="700">
        <v>189</v>
      </c>
      <c r="W163" s="700">
        <v>189</v>
      </c>
      <c r="X163" s="700">
        <v>189</v>
      </c>
      <c r="Y163" s="700">
        <v>189</v>
      </c>
      <c r="Z163" s="700">
        <v>189</v>
      </c>
      <c r="AA163" s="700">
        <v>189</v>
      </c>
      <c r="AB163" s="700">
        <v>179</v>
      </c>
      <c r="AC163" s="700">
        <v>179</v>
      </c>
      <c r="AD163" s="700">
        <v>179</v>
      </c>
      <c r="AE163" s="700">
        <v>152</v>
      </c>
      <c r="AF163" s="700">
        <v>152</v>
      </c>
      <c r="AG163" s="700">
        <v>118</v>
      </c>
      <c r="AH163" s="700">
        <v>93</v>
      </c>
      <c r="AI163" s="700">
        <v>0</v>
      </c>
      <c r="AJ163" s="700">
        <v>0</v>
      </c>
      <c r="AK163" s="700">
        <v>0</v>
      </c>
      <c r="AL163" s="700">
        <v>0</v>
      </c>
      <c r="AM163" s="700">
        <v>0</v>
      </c>
      <c r="AN163" s="700">
        <v>0</v>
      </c>
      <c r="AO163" s="701">
        <v>0</v>
      </c>
      <c r="AP163" s="633"/>
      <c r="AQ163" s="699"/>
      <c r="AR163" s="700"/>
      <c r="AS163" s="700"/>
      <c r="AT163" s="700"/>
      <c r="AU163" s="700">
        <v>0</v>
      </c>
      <c r="AV163" s="700">
        <v>0</v>
      </c>
      <c r="AW163" s="700">
        <v>3777549</v>
      </c>
      <c r="AX163" s="700">
        <v>2735657</v>
      </c>
      <c r="AY163" s="700">
        <v>2735657</v>
      </c>
      <c r="AZ163" s="700">
        <v>2735657</v>
      </c>
      <c r="BA163" s="700">
        <v>2735657</v>
      </c>
      <c r="BB163" s="700">
        <v>2735657</v>
      </c>
      <c r="BC163" s="700">
        <v>2735657</v>
      </c>
      <c r="BD163" s="700">
        <v>2735604</v>
      </c>
      <c r="BE163" s="700">
        <v>2735604</v>
      </c>
      <c r="BF163" s="700">
        <v>2735604</v>
      </c>
      <c r="BG163" s="700">
        <v>2685800</v>
      </c>
      <c r="BH163" s="700">
        <v>2681118</v>
      </c>
      <c r="BI163" s="700">
        <v>2681118</v>
      </c>
      <c r="BJ163" s="700">
        <v>2263843</v>
      </c>
      <c r="BK163" s="700">
        <v>2263843</v>
      </c>
      <c r="BL163" s="700">
        <v>1753449</v>
      </c>
      <c r="BM163" s="700">
        <v>1389735</v>
      </c>
      <c r="BN163" s="700">
        <v>0</v>
      </c>
      <c r="BO163" s="700">
        <v>0</v>
      </c>
      <c r="BP163" s="700">
        <v>0</v>
      </c>
      <c r="BQ163" s="700">
        <v>0</v>
      </c>
      <c r="BR163" s="700">
        <v>0</v>
      </c>
      <c r="BS163" s="700">
        <v>0</v>
      </c>
      <c r="BT163" s="701">
        <v>0</v>
      </c>
    </row>
    <row r="164" spans="2:72">
      <c r="B164" s="692"/>
      <c r="C164" s="692" t="s">
        <v>29</v>
      </c>
      <c r="D164" s="692" t="s">
        <v>114</v>
      </c>
      <c r="E164" s="692" t="s">
        <v>748</v>
      </c>
      <c r="F164" s="692"/>
      <c r="G164" s="692"/>
      <c r="H164" s="692">
        <v>2017</v>
      </c>
      <c r="I164" s="644" t="s">
        <v>584</v>
      </c>
      <c r="J164" s="644" t="s">
        <v>596</v>
      </c>
      <c r="K164" s="633"/>
      <c r="L164" s="699"/>
      <c r="M164" s="700"/>
      <c r="N164" s="700"/>
      <c r="O164" s="700"/>
      <c r="P164" s="700">
        <v>0</v>
      </c>
      <c r="Q164" s="700">
        <v>0</v>
      </c>
      <c r="R164" s="700">
        <v>274</v>
      </c>
      <c r="S164" s="700">
        <v>274</v>
      </c>
      <c r="T164" s="700">
        <v>274</v>
      </c>
      <c r="U164" s="700">
        <v>274</v>
      </c>
      <c r="V164" s="700">
        <v>274</v>
      </c>
      <c r="W164" s="700">
        <v>274</v>
      </c>
      <c r="X164" s="700">
        <v>274</v>
      </c>
      <c r="Y164" s="700">
        <v>274</v>
      </c>
      <c r="Z164" s="700">
        <v>274</v>
      </c>
      <c r="AA164" s="700">
        <v>274</v>
      </c>
      <c r="AB164" s="700">
        <v>274</v>
      </c>
      <c r="AC164" s="700">
        <v>274</v>
      </c>
      <c r="AD164" s="700">
        <v>274</v>
      </c>
      <c r="AE164" s="700">
        <v>274</v>
      </c>
      <c r="AF164" s="700">
        <v>274</v>
      </c>
      <c r="AG164" s="700">
        <v>274</v>
      </c>
      <c r="AH164" s="700">
        <v>274</v>
      </c>
      <c r="AI164" s="700">
        <v>274</v>
      </c>
      <c r="AJ164" s="700">
        <v>246</v>
      </c>
      <c r="AK164" s="700">
        <v>0</v>
      </c>
      <c r="AL164" s="700">
        <v>0</v>
      </c>
      <c r="AM164" s="700">
        <v>0</v>
      </c>
      <c r="AN164" s="700">
        <v>0</v>
      </c>
      <c r="AO164" s="701">
        <v>0</v>
      </c>
      <c r="AP164" s="633"/>
      <c r="AQ164" s="699"/>
      <c r="AR164" s="700"/>
      <c r="AS164" s="700"/>
      <c r="AT164" s="700"/>
      <c r="AU164" s="700">
        <v>0</v>
      </c>
      <c r="AV164" s="700">
        <v>0</v>
      </c>
      <c r="AW164" s="700">
        <v>956804</v>
      </c>
      <c r="AX164" s="700">
        <v>956804</v>
      </c>
      <c r="AY164" s="700">
        <v>956804</v>
      </c>
      <c r="AZ164" s="700">
        <v>956804</v>
      </c>
      <c r="BA164" s="700">
        <v>956804</v>
      </c>
      <c r="BB164" s="700">
        <v>956804</v>
      </c>
      <c r="BC164" s="700">
        <v>956804</v>
      </c>
      <c r="BD164" s="700">
        <v>956804</v>
      </c>
      <c r="BE164" s="700">
        <v>956804</v>
      </c>
      <c r="BF164" s="700">
        <v>956804</v>
      </c>
      <c r="BG164" s="700">
        <v>956804</v>
      </c>
      <c r="BH164" s="700">
        <v>956804</v>
      </c>
      <c r="BI164" s="700">
        <v>956804</v>
      </c>
      <c r="BJ164" s="700">
        <v>956804</v>
      </c>
      <c r="BK164" s="700">
        <v>956804</v>
      </c>
      <c r="BL164" s="700">
        <v>956804</v>
      </c>
      <c r="BM164" s="700">
        <v>956804</v>
      </c>
      <c r="BN164" s="700">
        <v>956804</v>
      </c>
      <c r="BO164" s="700">
        <v>912764</v>
      </c>
      <c r="BP164" s="700">
        <v>0</v>
      </c>
      <c r="BQ164" s="700">
        <v>0</v>
      </c>
      <c r="BR164" s="700">
        <v>0</v>
      </c>
      <c r="BS164" s="700">
        <v>0</v>
      </c>
      <c r="BT164" s="701">
        <v>0</v>
      </c>
    </row>
    <row r="165" spans="2:72">
      <c r="B165" s="692"/>
      <c r="C165" s="692" t="s">
        <v>29</v>
      </c>
      <c r="D165" s="692" t="s">
        <v>116</v>
      </c>
      <c r="E165" s="692" t="s">
        <v>748</v>
      </c>
      <c r="F165" s="692"/>
      <c r="G165" s="692"/>
      <c r="H165" s="692">
        <v>2017</v>
      </c>
      <c r="I165" s="644" t="s">
        <v>584</v>
      </c>
      <c r="J165" s="644" t="s">
        <v>596</v>
      </c>
      <c r="K165" s="633"/>
      <c r="L165" s="699"/>
      <c r="M165" s="700"/>
      <c r="N165" s="700"/>
      <c r="O165" s="700"/>
      <c r="P165" s="700">
        <v>0</v>
      </c>
      <c r="Q165" s="700">
        <v>0</v>
      </c>
      <c r="R165" s="700">
        <v>24</v>
      </c>
      <c r="S165" s="700">
        <v>24</v>
      </c>
      <c r="T165" s="700">
        <v>24</v>
      </c>
      <c r="U165" s="700">
        <v>24</v>
      </c>
      <c r="V165" s="700">
        <v>24</v>
      </c>
      <c r="W165" s="700">
        <v>24</v>
      </c>
      <c r="X165" s="700">
        <v>24</v>
      </c>
      <c r="Y165" s="700">
        <v>24</v>
      </c>
      <c r="Z165" s="700">
        <v>24</v>
      </c>
      <c r="AA165" s="700">
        <v>24</v>
      </c>
      <c r="AB165" s="700">
        <v>8</v>
      </c>
      <c r="AC165" s="700">
        <v>8</v>
      </c>
      <c r="AD165" s="700">
        <v>8</v>
      </c>
      <c r="AE165" s="700">
        <v>8</v>
      </c>
      <c r="AF165" s="700">
        <v>8</v>
      </c>
      <c r="AG165" s="700">
        <v>8</v>
      </c>
      <c r="AH165" s="700">
        <v>8</v>
      </c>
      <c r="AI165" s="700">
        <v>8</v>
      </c>
      <c r="AJ165" s="700">
        <v>8</v>
      </c>
      <c r="AK165" s="700">
        <v>8</v>
      </c>
      <c r="AL165" s="700">
        <v>0</v>
      </c>
      <c r="AM165" s="700">
        <v>0</v>
      </c>
      <c r="AN165" s="700">
        <v>0</v>
      </c>
      <c r="AO165" s="701">
        <v>0</v>
      </c>
      <c r="AP165" s="633"/>
      <c r="AQ165" s="699"/>
      <c r="AR165" s="700"/>
      <c r="AS165" s="700"/>
      <c r="AT165" s="700"/>
      <c r="AU165" s="700">
        <v>0</v>
      </c>
      <c r="AV165" s="700">
        <v>0</v>
      </c>
      <c r="AW165" s="700">
        <v>145140</v>
      </c>
      <c r="AX165" s="700">
        <v>145140</v>
      </c>
      <c r="AY165" s="700">
        <v>145140</v>
      </c>
      <c r="AZ165" s="700">
        <v>145140</v>
      </c>
      <c r="BA165" s="700">
        <v>145140</v>
      </c>
      <c r="BB165" s="700">
        <v>145140</v>
      </c>
      <c r="BC165" s="700">
        <v>145140</v>
      </c>
      <c r="BD165" s="700">
        <v>145140</v>
      </c>
      <c r="BE165" s="700">
        <v>145140</v>
      </c>
      <c r="BF165" s="700">
        <v>145140</v>
      </c>
      <c r="BG165" s="700">
        <v>119043</v>
      </c>
      <c r="BH165" s="700">
        <v>118453</v>
      </c>
      <c r="BI165" s="700">
        <v>118453</v>
      </c>
      <c r="BJ165" s="700">
        <v>118453</v>
      </c>
      <c r="BK165" s="700">
        <v>118453</v>
      </c>
      <c r="BL165" s="700">
        <v>118453</v>
      </c>
      <c r="BM165" s="700">
        <v>118453</v>
      </c>
      <c r="BN165" s="700">
        <v>118453</v>
      </c>
      <c r="BO165" s="700">
        <v>118453</v>
      </c>
      <c r="BP165" s="700">
        <v>118453</v>
      </c>
      <c r="BQ165" s="700">
        <v>0</v>
      </c>
      <c r="BR165" s="700">
        <v>0</v>
      </c>
      <c r="BS165" s="700">
        <v>0</v>
      </c>
      <c r="BT165" s="701">
        <v>0</v>
      </c>
    </row>
    <row r="166" spans="2:72">
      <c r="B166" s="692"/>
      <c r="C166" s="692" t="s">
        <v>909</v>
      </c>
      <c r="D166" s="692" t="s">
        <v>118</v>
      </c>
      <c r="E166" s="692" t="s">
        <v>748</v>
      </c>
      <c r="F166" s="692"/>
      <c r="G166" s="692"/>
      <c r="H166" s="692">
        <v>2017</v>
      </c>
      <c r="I166" s="644" t="s">
        <v>584</v>
      </c>
      <c r="J166" s="644" t="s">
        <v>596</v>
      </c>
      <c r="K166" s="633"/>
      <c r="L166" s="699"/>
      <c r="M166" s="700"/>
      <c r="N166" s="700"/>
      <c r="O166" s="700"/>
      <c r="P166" s="700">
        <v>0</v>
      </c>
      <c r="Q166" s="700">
        <v>0</v>
      </c>
      <c r="R166" s="700">
        <v>2946</v>
      </c>
      <c r="S166" s="700">
        <v>3061</v>
      </c>
      <c r="T166" s="700">
        <v>3061</v>
      </c>
      <c r="U166" s="700">
        <v>3061</v>
      </c>
      <c r="V166" s="700">
        <v>3061</v>
      </c>
      <c r="W166" s="700">
        <v>3005</v>
      </c>
      <c r="X166" s="700">
        <v>3005</v>
      </c>
      <c r="Y166" s="700">
        <v>3005</v>
      </c>
      <c r="Z166" s="700">
        <v>3005</v>
      </c>
      <c r="AA166" s="700">
        <v>3005</v>
      </c>
      <c r="AB166" s="700">
        <v>2938</v>
      </c>
      <c r="AC166" s="700">
        <v>2443</v>
      </c>
      <c r="AD166" s="700">
        <v>778</v>
      </c>
      <c r="AE166" s="700">
        <v>483</v>
      </c>
      <c r="AF166" s="700">
        <v>40</v>
      </c>
      <c r="AG166" s="700">
        <v>0</v>
      </c>
      <c r="AH166" s="700">
        <v>0</v>
      </c>
      <c r="AI166" s="700">
        <v>0</v>
      </c>
      <c r="AJ166" s="700">
        <v>0</v>
      </c>
      <c r="AK166" s="700">
        <v>0</v>
      </c>
      <c r="AL166" s="700">
        <v>0</v>
      </c>
      <c r="AM166" s="700">
        <v>0</v>
      </c>
      <c r="AN166" s="700">
        <v>0</v>
      </c>
      <c r="AO166" s="701">
        <v>0</v>
      </c>
      <c r="AP166" s="633"/>
      <c r="AQ166" s="699"/>
      <c r="AR166" s="700"/>
      <c r="AS166" s="700"/>
      <c r="AT166" s="700"/>
      <c r="AU166" s="700">
        <v>0</v>
      </c>
      <c r="AV166" s="700">
        <v>0</v>
      </c>
      <c r="AW166" s="700">
        <v>18742234</v>
      </c>
      <c r="AX166" s="700">
        <v>19032537</v>
      </c>
      <c r="AY166" s="700">
        <v>19032537</v>
      </c>
      <c r="AZ166" s="700">
        <v>19032537</v>
      </c>
      <c r="BA166" s="700">
        <v>19032537</v>
      </c>
      <c r="BB166" s="700">
        <v>18711481</v>
      </c>
      <c r="BC166" s="700">
        <v>18711481</v>
      </c>
      <c r="BD166" s="700">
        <v>18711481</v>
      </c>
      <c r="BE166" s="700">
        <v>18691215</v>
      </c>
      <c r="BF166" s="700">
        <v>18691215</v>
      </c>
      <c r="BG166" s="700">
        <v>18367876</v>
      </c>
      <c r="BH166" s="700">
        <v>17205289</v>
      </c>
      <c r="BI166" s="700">
        <v>6339572</v>
      </c>
      <c r="BJ166" s="700">
        <v>4579334</v>
      </c>
      <c r="BK166" s="700">
        <v>381773</v>
      </c>
      <c r="BL166" s="700">
        <v>0</v>
      </c>
      <c r="BM166" s="700">
        <v>0</v>
      </c>
      <c r="BN166" s="700">
        <v>0</v>
      </c>
      <c r="BO166" s="700">
        <v>0</v>
      </c>
      <c r="BP166" s="700">
        <v>0</v>
      </c>
      <c r="BQ166" s="700">
        <v>0</v>
      </c>
      <c r="BR166" s="700">
        <v>0</v>
      </c>
      <c r="BS166" s="700">
        <v>0</v>
      </c>
      <c r="BT166" s="701">
        <v>0</v>
      </c>
    </row>
    <row r="167" spans="2:72">
      <c r="B167" s="692"/>
      <c r="C167" s="692" t="s">
        <v>909</v>
      </c>
      <c r="D167" s="692" t="s">
        <v>120</v>
      </c>
      <c r="E167" s="692" t="s">
        <v>748</v>
      </c>
      <c r="F167" s="692"/>
      <c r="G167" s="692"/>
      <c r="H167" s="692">
        <v>2017</v>
      </c>
      <c r="I167" s="644" t="s">
        <v>584</v>
      </c>
      <c r="J167" s="644" t="s">
        <v>596</v>
      </c>
      <c r="K167" s="633"/>
      <c r="L167" s="699"/>
      <c r="M167" s="700"/>
      <c r="N167" s="700"/>
      <c r="O167" s="700"/>
      <c r="P167" s="700">
        <v>0</v>
      </c>
      <c r="Q167" s="700">
        <v>0</v>
      </c>
      <c r="R167" s="700">
        <v>16</v>
      </c>
      <c r="S167" s="700">
        <v>16</v>
      </c>
      <c r="T167" s="700">
        <v>16</v>
      </c>
      <c r="U167" s="700">
        <v>16</v>
      </c>
      <c r="V167" s="700">
        <v>16</v>
      </c>
      <c r="W167" s="700">
        <v>16</v>
      </c>
      <c r="X167" s="700">
        <v>16</v>
      </c>
      <c r="Y167" s="700">
        <v>16</v>
      </c>
      <c r="Z167" s="700">
        <v>16</v>
      </c>
      <c r="AA167" s="700">
        <v>16</v>
      </c>
      <c r="AB167" s="700">
        <v>16</v>
      </c>
      <c r="AC167" s="700">
        <v>16</v>
      </c>
      <c r="AD167" s="700">
        <v>16</v>
      </c>
      <c r="AE167" s="700">
        <v>16</v>
      </c>
      <c r="AF167" s="700">
        <v>16</v>
      </c>
      <c r="AG167" s="700">
        <v>16</v>
      </c>
      <c r="AH167" s="700">
        <v>16</v>
      </c>
      <c r="AI167" s="700">
        <v>6</v>
      </c>
      <c r="AJ167" s="700">
        <v>0</v>
      </c>
      <c r="AK167" s="700">
        <v>0</v>
      </c>
      <c r="AL167" s="700">
        <v>0</v>
      </c>
      <c r="AM167" s="700">
        <v>0</v>
      </c>
      <c r="AN167" s="700">
        <v>0</v>
      </c>
      <c r="AO167" s="701">
        <v>0</v>
      </c>
      <c r="AP167" s="633"/>
      <c r="AQ167" s="699"/>
      <c r="AR167" s="700"/>
      <c r="AS167" s="700"/>
      <c r="AT167" s="700"/>
      <c r="AU167" s="700">
        <v>0</v>
      </c>
      <c r="AV167" s="700">
        <v>0</v>
      </c>
      <c r="AW167" s="700">
        <v>72721</v>
      </c>
      <c r="AX167" s="700">
        <v>72721</v>
      </c>
      <c r="AY167" s="700">
        <v>72721</v>
      </c>
      <c r="AZ167" s="700">
        <v>72721</v>
      </c>
      <c r="BA167" s="700">
        <v>72721</v>
      </c>
      <c r="BB167" s="700">
        <v>72721</v>
      </c>
      <c r="BC167" s="700">
        <v>72721</v>
      </c>
      <c r="BD167" s="700">
        <v>72721</v>
      </c>
      <c r="BE167" s="700">
        <v>72721</v>
      </c>
      <c r="BF167" s="700">
        <v>72721</v>
      </c>
      <c r="BG167" s="700">
        <v>72721</v>
      </c>
      <c r="BH167" s="700">
        <v>72721</v>
      </c>
      <c r="BI167" s="700">
        <v>72721</v>
      </c>
      <c r="BJ167" s="700">
        <v>72721</v>
      </c>
      <c r="BK167" s="700">
        <v>72721</v>
      </c>
      <c r="BL167" s="700">
        <v>72721</v>
      </c>
      <c r="BM167" s="700">
        <v>72721</v>
      </c>
      <c r="BN167" s="700">
        <v>24687</v>
      </c>
      <c r="BO167" s="700">
        <v>0</v>
      </c>
      <c r="BP167" s="700">
        <v>0</v>
      </c>
      <c r="BQ167" s="700">
        <v>0</v>
      </c>
      <c r="BR167" s="700">
        <v>0</v>
      </c>
      <c r="BS167" s="700">
        <v>0</v>
      </c>
      <c r="BT167" s="701">
        <v>0</v>
      </c>
    </row>
    <row r="168" spans="2:72">
      <c r="B168" s="692"/>
      <c r="C168" s="692" t="s">
        <v>909</v>
      </c>
      <c r="D168" s="692" t="s">
        <v>124</v>
      </c>
      <c r="E168" s="692" t="s">
        <v>748</v>
      </c>
      <c r="F168" s="692"/>
      <c r="G168" s="692"/>
      <c r="H168" s="692">
        <v>2017</v>
      </c>
      <c r="I168" s="644" t="s">
        <v>584</v>
      </c>
      <c r="J168" s="644" t="s">
        <v>596</v>
      </c>
      <c r="K168" s="633"/>
      <c r="L168" s="699"/>
      <c r="M168" s="700"/>
      <c r="N168" s="700"/>
      <c r="O168" s="700"/>
      <c r="P168" s="700">
        <v>0</v>
      </c>
      <c r="Q168" s="700">
        <v>0</v>
      </c>
      <c r="R168" s="700">
        <v>0</v>
      </c>
      <c r="S168" s="700">
        <v>0</v>
      </c>
      <c r="T168" s="700">
        <v>0</v>
      </c>
      <c r="U168" s="700">
        <v>0</v>
      </c>
      <c r="V168" s="700">
        <v>0</v>
      </c>
      <c r="W168" s="700">
        <v>0</v>
      </c>
      <c r="X168" s="700">
        <v>0</v>
      </c>
      <c r="Y168" s="700">
        <v>0</v>
      </c>
      <c r="Z168" s="700">
        <v>0</v>
      </c>
      <c r="AA168" s="700">
        <v>0</v>
      </c>
      <c r="AB168" s="700">
        <v>0</v>
      </c>
      <c r="AC168" s="700">
        <v>0</v>
      </c>
      <c r="AD168" s="700">
        <v>0</v>
      </c>
      <c r="AE168" s="700">
        <v>0</v>
      </c>
      <c r="AF168" s="700">
        <v>0</v>
      </c>
      <c r="AG168" s="700">
        <v>0</v>
      </c>
      <c r="AH168" s="700">
        <v>0</v>
      </c>
      <c r="AI168" s="700">
        <v>0</v>
      </c>
      <c r="AJ168" s="700">
        <v>0</v>
      </c>
      <c r="AK168" s="700">
        <v>0</v>
      </c>
      <c r="AL168" s="700">
        <v>0</v>
      </c>
      <c r="AM168" s="700">
        <v>0</v>
      </c>
      <c r="AN168" s="700">
        <v>0</v>
      </c>
      <c r="AO168" s="701">
        <v>0</v>
      </c>
      <c r="AP168" s="633"/>
      <c r="AQ168" s="699"/>
      <c r="AR168" s="700"/>
      <c r="AS168" s="700"/>
      <c r="AT168" s="700"/>
      <c r="AU168" s="700">
        <v>0</v>
      </c>
      <c r="AV168" s="700">
        <v>0</v>
      </c>
      <c r="AW168" s="700">
        <v>6141</v>
      </c>
      <c r="AX168" s="700">
        <v>6141</v>
      </c>
      <c r="AY168" s="700">
        <v>6141</v>
      </c>
      <c r="AZ168" s="700">
        <v>6141</v>
      </c>
      <c r="BA168" s="700">
        <v>6141</v>
      </c>
      <c r="BB168" s="700">
        <v>6141</v>
      </c>
      <c r="BC168" s="700">
        <v>6141</v>
      </c>
      <c r="BD168" s="700">
        <v>6141</v>
      </c>
      <c r="BE168" s="700">
        <v>6141</v>
      </c>
      <c r="BF168" s="700">
        <v>6141</v>
      </c>
      <c r="BG168" s="700">
        <v>6141</v>
      </c>
      <c r="BH168" s="700">
        <v>6141</v>
      </c>
      <c r="BI168" s="700">
        <v>6141</v>
      </c>
      <c r="BJ168" s="700">
        <v>0</v>
      </c>
      <c r="BK168" s="700">
        <v>0</v>
      </c>
      <c r="BL168" s="700">
        <v>0</v>
      </c>
      <c r="BM168" s="700">
        <v>0</v>
      </c>
      <c r="BN168" s="700">
        <v>0</v>
      </c>
      <c r="BO168" s="700">
        <v>0</v>
      </c>
      <c r="BP168" s="700">
        <v>0</v>
      </c>
      <c r="BQ168" s="700">
        <v>0</v>
      </c>
      <c r="BR168" s="700">
        <v>0</v>
      </c>
      <c r="BS168" s="700">
        <v>0</v>
      </c>
      <c r="BT168" s="701">
        <v>0</v>
      </c>
    </row>
    <row r="169" spans="2:72">
      <c r="B169" s="692"/>
      <c r="C169" s="692" t="s">
        <v>909</v>
      </c>
      <c r="D169" s="692" t="s">
        <v>928</v>
      </c>
      <c r="E169" s="692" t="s">
        <v>748</v>
      </c>
      <c r="F169" s="692"/>
      <c r="G169" s="692"/>
      <c r="H169" s="692">
        <v>2017</v>
      </c>
      <c r="I169" s="644" t="s">
        <v>584</v>
      </c>
      <c r="J169" s="644" t="s">
        <v>596</v>
      </c>
      <c r="K169" s="633"/>
      <c r="L169" s="699"/>
      <c r="M169" s="700"/>
      <c r="N169" s="700"/>
      <c r="O169" s="700"/>
      <c r="P169" s="700">
        <v>0</v>
      </c>
      <c r="Q169" s="700">
        <v>0</v>
      </c>
      <c r="R169" s="700">
        <v>0</v>
      </c>
      <c r="S169" s="700">
        <v>0</v>
      </c>
      <c r="T169" s="700">
        <v>0</v>
      </c>
      <c r="U169" s="700">
        <v>0</v>
      </c>
      <c r="V169" s="700">
        <v>0</v>
      </c>
      <c r="W169" s="700">
        <v>0</v>
      </c>
      <c r="X169" s="700">
        <v>0</v>
      </c>
      <c r="Y169" s="700">
        <v>0</v>
      </c>
      <c r="Z169" s="700">
        <v>0</v>
      </c>
      <c r="AA169" s="700">
        <v>0</v>
      </c>
      <c r="AB169" s="700">
        <v>0</v>
      </c>
      <c r="AC169" s="700">
        <v>0</v>
      </c>
      <c r="AD169" s="700">
        <v>0</v>
      </c>
      <c r="AE169" s="700">
        <v>0</v>
      </c>
      <c r="AF169" s="700">
        <v>0</v>
      </c>
      <c r="AG169" s="700">
        <v>0</v>
      </c>
      <c r="AH169" s="700">
        <v>0</v>
      </c>
      <c r="AI169" s="700">
        <v>0</v>
      </c>
      <c r="AJ169" s="700">
        <v>0</v>
      </c>
      <c r="AK169" s="700">
        <v>0</v>
      </c>
      <c r="AL169" s="700">
        <v>0</v>
      </c>
      <c r="AM169" s="700">
        <v>0</v>
      </c>
      <c r="AN169" s="700">
        <v>0</v>
      </c>
      <c r="AO169" s="701">
        <v>0</v>
      </c>
      <c r="AP169" s="633"/>
      <c r="AQ169" s="699"/>
      <c r="AR169" s="700"/>
      <c r="AS169" s="700"/>
      <c r="AT169" s="700"/>
      <c r="AU169" s="700">
        <v>0</v>
      </c>
      <c r="AV169" s="700">
        <v>0</v>
      </c>
      <c r="AW169" s="700">
        <v>577329</v>
      </c>
      <c r="AX169" s="700">
        <v>577329</v>
      </c>
      <c r="AY169" s="700">
        <v>577329</v>
      </c>
      <c r="AZ169" s="700">
        <v>577329</v>
      </c>
      <c r="BA169" s="700">
        <v>577329</v>
      </c>
      <c r="BB169" s="700">
        <v>439357</v>
      </c>
      <c r="BC169" s="700">
        <v>439357</v>
      </c>
      <c r="BD169" s="700">
        <v>439357</v>
      </c>
      <c r="BE169" s="700">
        <v>205945</v>
      </c>
      <c r="BF169" s="700">
        <v>0</v>
      </c>
      <c r="BG169" s="700">
        <v>0</v>
      </c>
      <c r="BH169" s="700">
        <v>0</v>
      </c>
      <c r="BI169" s="700">
        <v>0</v>
      </c>
      <c r="BJ169" s="700">
        <v>0</v>
      </c>
      <c r="BK169" s="700">
        <v>0</v>
      </c>
      <c r="BL169" s="700">
        <v>0</v>
      </c>
      <c r="BM169" s="700">
        <v>0</v>
      </c>
      <c r="BN169" s="700">
        <v>0</v>
      </c>
      <c r="BO169" s="700">
        <v>0</v>
      </c>
      <c r="BP169" s="700">
        <v>0</v>
      </c>
      <c r="BQ169" s="700">
        <v>0</v>
      </c>
      <c r="BR169" s="700">
        <v>0</v>
      </c>
      <c r="BS169" s="700">
        <v>0</v>
      </c>
      <c r="BT169" s="701">
        <v>0</v>
      </c>
    </row>
    <row r="170" spans="2:72">
      <c r="B170" s="692"/>
      <c r="C170" s="692" t="s">
        <v>29</v>
      </c>
      <c r="D170" s="692" t="s">
        <v>929</v>
      </c>
      <c r="E170" s="692" t="s">
        <v>748</v>
      </c>
      <c r="F170" s="692"/>
      <c r="G170" s="692"/>
      <c r="H170" s="692">
        <v>2017</v>
      </c>
      <c r="I170" s="644" t="s">
        <v>584</v>
      </c>
      <c r="J170" s="644" t="s">
        <v>596</v>
      </c>
      <c r="K170" s="633"/>
      <c r="L170" s="699"/>
      <c r="M170" s="700"/>
      <c r="N170" s="700"/>
      <c r="O170" s="700"/>
      <c r="P170" s="700">
        <v>0</v>
      </c>
      <c r="Q170" s="700">
        <v>0</v>
      </c>
      <c r="R170" s="700">
        <v>17</v>
      </c>
      <c r="S170" s="700">
        <v>17</v>
      </c>
      <c r="T170" s="700">
        <v>17</v>
      </c>
      <c r="U170" s="700">
        <v>17</v>
      </c>
      <c r="V170" s="700">
        <v>17</v>
      </c>
      <c r="W170" s="700">
        <v>17</v>
      </c>
      <c r="X170" s="700">
        <v>17</v>
      </c>
      <c r="Y170" s="700">
        <v>17</v>
      </c>
      <c r="Z170" s="700">
        <v>17</v>
      </c>
      <c r="AA170" s="700">
        <v>17</v>
      </c>
      <c r="AB170" s="700">
        <v>17</v>
      </c>
      <c r="AC170" s="700">
        <v>17</v>
      </c>
      <c r="AD170" s="700">
        <v>17</v>
      </c>
      <c r="AE170" s="700">
        <v>17</v>
      </c>
      <c r="AF170" s="700">
        <v>17</v>
      </c>
      <c r="AG170" s="700">
        <v>17</v>
      </c>
      <c r="AH170" s="700">
        <v>17</v>
      </c>
      <c r="AI170" s="700">
        <v>17</v>
      </c>
      <c r="AJ170" s="700">
        <v>13</v>
      </c>
      <c r="AK170" s="700">
        <v>8</v>
      </c>
      <c r="AL170" s="700">
        <v>0</v>
      </c>
      <c r="AM170" s="700">
        <v>0</v>
      </c>
      <c r="AN170" s="700">
        <v>0</v>
      </c>
      <c r="AO170" s="701">
        <v>0</v>
      </c>
      <c r="AP170" s="633"/>
      <c r="AQ170" s="699"/>
      <c r="AR170" s="700"/>
      <c r="AS170" s="700"/>
      <c r="AT170" s="700"/>
      <c r="AU170" s="700">
        <v>0</v>
      </c>
      <c r="AV170" s="700">
        <v>0</v>
      </c>
      <c r="AW170" s="700">
        <v>120265</v>
      </c>
      <c r="AX170" s="700">
        <v>120265</v>
      </c>
      <c r="AY170" s="700">
        <v>120265</v>
      </c>
      <c r="AZ170" s="700">
        <v>120265</v>
      </c>
      <c r="BA170" s="700">
        <v>119981</v>
      </c>
      <c r="BB170" s="700">
        <v>118307</v>
      </c>
      <c r="BC170" s="700">
        <v>118307</v>
      </c>
      <c r="BD170" s="700">
        <v>118307</v>
      </c>
      <c r="BE170" s="700">
        <v>118307</v>
      </c>
      <c r="BF170" s="700">
        <v>118307</v>
      </c>
      <c r="BG170" s="700">
        <v>118307</v>
      </c>
      <c r="BH170" s="700">
        <v>118307</v>
      </c>
      <c r="BI170" s="700">
        <v>118307</v>
      </c>
      <c r="BJ170" s="700">
        <v>118307</v>
      </c>
      <c r="BK170" s="700">
        <v>118307</v>
      </c>
      <c r="BL170" s="700">
        <v>117970</v>
      </c>
      <c r="BM170" s="700">
        <v>117970</v>
      </c>
      <c r="BN170" s="700">
        <v>117763</v>
      </c>
      <c r="BO170" s="700">
        <v>114394</v>
      </c>
      <c r="BP170" s="700">
        <v>22645</v>
      </c>
      <c r="BQ170" s="700">
        <v>0</v>
      </c>
      <c r="BR170" s="700">
        <v>0</v>
      </c>
      <c r="BS170" s="700">
        <v>0</v>
      </c>
      <c r="BT170" s="701">
        <v>0</v>
      </c>
    </row>
    <row r="171" spans="2:72">
      <c r="B171" s="692"/>
      <c r="C171" s="692"/>
      <c r="D171" s="692"/>
      <c r="E171" s="692"/>
      <c r="F171" s="692"/>
      <c r="G171" s="692"/>
      <c r="H171" s="692"/>
      <c r="I171" s="644"/>
      <c r="J171" s="644"/>
      <c r="K171" s="633"/>
      <c r="L171" s="699"/>
      <c r="M171" s="700"/>
      <c r="N171" s="700"/>
      <c r="O171" s="700"/>
      <c r="P171" s="700"/>
      <c r="Q171" s="700"/>
      <c r="R171" s="700"/>
      <c r="S171" s="700"/>
      <c r="T171" s="700"/>
      <c r="U171" s="700"/>
      <c r="V171" s="700"/>
      <c r="W171" s="700"/>
      <c r="X171" s="700"/>
      <c r="Y171" s="700"/>
      <c r="Z171" s="700"/>
      <c r="AA171" s="700"/>
      <c r="AB171" s="700"/>
      <c r="AC171" s="700"/>
      <c r="AD171" s="700"/>
      <c r="AE171" s="700"/>
      <c r="AF171" s="700"/>
      <c r="AG171" s="700"/>
      <c r="AH171" s="700"/>
      <c r="AI171" s="700"/>
      <c r="AJ171" s="700"/>
      <c r="AK171" s="700"/>
      <c r="AL171" s="700"/>
      <c r="AM171" s="700"/>
      <c r="AN171" s="700"/>
      <c r="AO171" s="701"/>
      <c r="AP171" s="633"/>
      <c r="AQ171" s="699"/>
      <c r="AR171" s="700"/>
      <c r="AS171" s="700"/>
      <c r="AT171" s="700"/>
      <c r="AU171" s="700"/>
      <c r="AV171" s="700"/>
      <c r="AW171" s="700"/>
      <c r="AX171" s="700"/>
      <c r="AY171" s="700"/>
      <c r="AZ171" s="700"/>
      <c r="BA171" s="700"/>
      <c r="BB171" s="700"/>
      <c r="BC171" s="700"/>
      <c r="BD171" s="700"/>
      <c r="BE171" s="700"/>
      <c r="BF171" s="700"/>
      <c r="BG171" s="700"/>
      <c r="BH171" s="700"/>
      <c r="BI171" s="700"/>
      <c r="BJ171" s="700"/>
      <c r="BK171" s="700"/>
      <c r="BL171" s="700"/>
      <c r="BM171" s="700"/>
      <c r="BN171" s="700"/>
      <c r="BO171" s="700"/>
      <c r="BP171" s="700"/>
      <c r="BQ171" s="700"/>
      <c r="BR171" s="700"/>
      <c r="BS171" s="700"/>
      <c r="BT171" s="701"/>
    </row>
    <row r="172" spans="2:72">
      <c r="B172" s="692"/>
      <c r="C172" s="692"/>
      <c r="D172" s="692"/>
      <c r="E172" s="692"/>
      <c r="F172" s="692"/>
      <c r="G172" s="692"/>
      <c r="H172" s="692"/>
      <c r="I172" s="644"/>
      <c r="J172" s="644"/>
      <c r="K172" s="633"/>
      <c r="L172" s="699"/>
      <c r="M172" s="700"/>
      <c r="N172" s="700"/>
      <c r="O172" s="700"/>
      <c r="P172" s="700"/>
      <c r="Q172" s="700"/>
      <c r="R172" s="700"/>
      <c r="S172" s="700"/>
      <c r="T172" s="700"/>
      <c r="U172" s="700"/>
      <c r="V172" s="700"/>
      <c r="W172" s="700"/>
      <c r="X172" s="700"/>
      <c r="Y172" s="700"/>
      <c r="Z172" s="700"/>
      <c r="AA172" s="700"/>
      <c r="AB172" s="700"/>
      <c r="AC172" s="700"/>
      <c r="AD172" s="700"/>
      <c r="AE172" s="700"/>
      <c r="AF172" s="700"/>
      <c r="AG172" s="700"/>
      <c r="AH172" s="700"/>
      <c r="AI172" s="700"/>
      <c r="AJ172" s="700"/>
      <c r="AK172" s="700"/>
      <c r="AL172" s="700"/>
      <c r="AM172" s="700"/>
      <c r="AN172" s="700"/>
      <c r="AO172" s="701"/>
      <c r="AP172" s="633"/>
      <c r="AQ172" s="699"/>
      <c r="AR172" s="700"/>
      <c r="AS172" s="700"/>
      <c r="AT172" s="700"/>
      <c r="AU172" s="700"/>
      <c r="AV172" s="700"/>
      <c r="AW172" s="700"/>
      <c r="AX172" s="700"/>
      <c r="AY172" s="700"/>
      <c r="AZ172" s="700"/>
      <c r="BA172" s="700"/>
      <c r="BB172" s="700"/>
      <c r="BC172" s="700"/>
      <c r="BD172" s="700"/>
      <c r="BE172" s="700"/>
      <c r="BF172" s="700"/>
      <c r="BG172" s="700"/>
      <c r="BH172" s="700"/>
      <c r="BI172" s="700"/>
      <c r="BJ172" s="700"/>
      <c r="BK172" s="700"/>
      <c r="BL172" s="700"/>
      <c r="BM172" s="700"/>
      <c r="BN172" s="700"/>
      <c r="BO172" s="700"/>
      <c r="BP172" s="700"/>
      <c r="BQ172" s="700"/>
      <c r="BR172" s="700"/>
      <c r="BS172" s="700"/>
      <c r="BT172" s="701"/>
    </row>
    <row r="173" spans="2:72">
      <c r="B173" s="692"/>
      <c r="C173" s="692"/>
      <c r="D173" s="692"/>
      <c r="E173" s="692"/>
      <c r="F173" s="692"/>
      <c r="G173" s="692"/>
      <c r="H173" s="692"/>
      <c r="I173" s="644"/>
      <c r="J173" s="644"/>
      <c r="K173" s="633"/>
      <c r="L173" s="699"/>
      <c r="M173" s="700"/>
      <c r="N173" s="700"/>
      <c r="O173" s="700"/>
      <c r="P173" s="700"/>
      <c r="Q173" s="700"/>
      <c r="R173" s="700"/>
      <c r="S173" s="700"/>
      <c r="T173" s="700"/>
      <c r="U173" s="700"/>
      <c r="V173" s="700"/>
      <c r="W173" s="700"/>
      <c r="X173" s="700"/>
      <c r="Y173" s="700"/>
      <c r="Z173" s="700"/>
      <c r="AA173" s="700"/>
      <c r="AB173" s="700"/>
      <c r="AC173" s="700"/>
      <c r="AD173" s="700"/>
      <c r="AE173" s="700"/>
      <c r="AF173" s="700"/>
      <c r="AG173" s="700"/>
      <c r="AH173" s="700"/>
      <c r="AI173" s="700"/>
      <c r="AJ173" s="700"/>
      <c r="AK173" s="700"/>
      <c r="AL173" s="700"/>
      <c r="AM173" s="700"/>
      <c r="AN173" s="700"/>
      <c r="AO173" s="701"/>
      <c r="AP173" s="633"/>
      <c r="AQ173" s="699"/>
      <c r="AR173" s="700"/>
      <c r="AS173" s="700"/>
      <c r="AT173" s="700"/>
      <c r="AU173" s="700"/>
      <c r="AV173" s="700"/>
      <c r="AW173" s="700"/>
      <c r="AX173" s="700"/>
      <c r="AY173" s="700"/>
      <c r="AZ173" s="700"/>
      <c r="BA173" s="700"/>
      <c r="BB173" s="700"/>
      <c r="BC173" s="700"/>
      <c r="BD173" s="700"/>
      <c r="BE173" s="700"/>
      <c r="BF173" s="700"/>
      <c r="BG173" s="700"/>
      <c r="BH173" s="700"/>
      <c r="BI173" s="700"/>
      <c r="BJ173" s="700"/>
      <c r="BK173" s="700"/>
      <c r="BL173" s="700"/>
      <c r="BM173" s="700"/>
      <c r="BN173" s="700"/>
      <c r="BO173" s="700"/>
      <c r="BP173" s="700"/>
      <c r="BQ173" s="700"/>
      <c r="BR173" s="700"/>
      <c r="BS173" s="700"/>
      <c r="BT173" s="701"/>
    </row>
    <row r="174" spans="2:72">
      <c r="B174" s="692"/>
      <c r="C174" s="692"/>
      <c r="D174" s="692"/>
      <c r="E174" s="692"/>
      <c r="F174" s="692"/>
      <c r="G174" s="692"/>
      <c r="H174" s="692"/>
      <c r="I174" s="644"/>
      <c r="J174" s="644"/>
      <c r="K174" s="633"/>
      <c r="L174" s="699"/>
      <c r="M174" s="700"/>
      <c r="N174" s="700"/>
      <c r="O174" s="700"/>
      <c r="P174" s="700"/>
      <c r="Q174" s="700"/>
      <c r="R174" s="700"/>
      <c r="S174" s="700"/>
      <c r="T174" s="700"/>
      <c r="U174" s="700"/>
      <c r="V174" s="700"/>
      <c r="W174" s="700"/>
      <c r="X174" s="700"/>
      <c r="Y174" s="700"/>
      <c r="Z174" s="700"/>
      <c r="AA174" s="700"/>
      <c r="AB174" s="700"/>
      <c r="AC174" s="700"/>
      <c r="AD174" s="700"/>
      <c r="AE174" s="700"/>
      <c r="AF174" s="700"/>
      <c r="AG174" s="700"/>
      <c r="AH174" s="700"/>
      <c r="AI174" s="700"/>
      <c r="AJ174" s="700"/>
      <c r="AK174" s="700"/>
      <c r="AL174" s="700"/>
      <c r="AM174" s="700"/>
      <c r="AN174" s="700"/>
      <c r="AO174" s="701"/>
      <c r="AP174" s="633"/>
      <c r="AQ174" s="699"/>
      <c r="AR174" s="700"/>
      <c r="AS174" s="700"/>
      <c r="AT174" s="700"/>
      <c r="AU174" s="700"/>
      <c r="AV174" s="700"/>
      <c r="AW174" s="700"/>
      <c r="AX174" s="700"/>
      <c r="AY174" s="700"/>
      <c r="AZ174" s="700"/>
      <c r="BA174" s="700"/>
      <c r="BB174" s="700"/>
      <c r="BC174" s="700"/>
      <c r="BD174" s="700"/>
      <c r="BE174" s="700"/>
      <c r="BF174" s="700"/>
      <c r="BG174" s="700"/>
      <c r="BH174" s="700"/>
      <c r="BI174" s="700"/>
      <c r="BJ174" s="700"/>
      <c r="BK174" s="700"/>
      <c r="BL174" s="700"/>
      <c r="BM174" s="700"/>
      <c r="BN174" s="700"/>
      <c r="BO174" s="700"/>
      <c r="BP174" s="700"/>
      <c r="BQ174" s="700"/>
      <c r="BR174" s="700"/>
      <c r="BS174" s="700"/>
      <c r="BT174" s="701"/>
    </row>
    <row r="175" spans="2:72">
      <c r="B175" s="692"/>
      <c r="C175" s="692"/>
      <c r="D175" s="692"/>
      <c r="E175" s="692"/>
      <c r="F175" s="692"/>
      <c r="G175" s="692"/>
      <c r="H175" s="692"/>
      <c r="I175" s="644"/>
      <c r="J175" s="644"/>
      <c r="K175" s="633"/>
      <c r="L175" s="699"/>
      <c r="M175" s="700"/>
      <c r="N175" s="700"/>
      <c r="O175" s="700"/>
      <c r="P175" s="700"/>
      <c r="Q175" s="700"/>
      <c r="R175" s="700"/>
      <c r="S175" s="700"/>
      <c r="T175" s="700"/>
      <c r="U175" s="700"/>
      <c r="V175" s="700"/>
      <c r="W175" s="700"/>
      <c r="X175" s="700"/>
      <c r="Y175" s="700"/>
      <c r="Z175" s="700"/>
      <c r="AA175" s="700"/>
      <c r="AB175" s="700"/>
      <c r="AC175" s="700"/>
      <c r="AD175" s="700"/>
      <c r="AE175" s="700"/>
      <c r="AF175" s="700"/>
      <c r="AG175" s="700"/>
      <c r="AH175" s="700"/>
      <c r="AI175" s="700"/>
      <c r="AJ175" s="700"/>
      <c r="AK175" s="700"/>
      <c r="AL175" s="700"/>
      <c r="AM175" s="700"/>
      <c r="AN175" s="700"/>
      <c r="AO175" s="701"/>
      <c r="AP175" s="633"/>
      <c r="AQ175" s="699"/>
      <c r="AR175" s="700"/>
      <c r="AS175" s="700"/>
      <c r="AT175" s="700"/>
      <c r="AU175" s="700"/>
      <c r="AV175" s="700"/>
      <c r="AW175" s="700"/>
      <c r="AX175" s="700"/>
      <c r="AY175" s="700"/>
      <c r="AZ175" s="700"/>
      <c r="BA175" s="700"/>
      <c r="BB175" s="700"/>
      <c r="BC175" s="700"/>
      <c r="BD175" s="700"/>
      <c r="BE175" s="700"/>
      <c r="BF175" s="700"/>
      <c r="BG175" s="700"/>
      <c r="BH175" s="700"/>
      <c r="BI175" s="700"/>
      <c r="BJ175" s="700"/>
      <c r="BK175" s="700"/>
      <c r="BL175" s="700"/>
      <c r="BM175" s="700"/>
      <c r="BN175" s="700"/>
      <c r="BO175" s="700"/>
      <c r="BP175" s="700"/>
      <c r="BQ175" s="700"/>
      <c r="BR175" s="700"/>
      <c r="BS175" s="700"/>
      <c r="BT175" s="701"/>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75 AQ108:BT175">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9" zoomScale="90" zoomScaleNormal="90" workbookViewId="0">
      <selection activeCell="D34" sqref="D34"/>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3"/>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671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1129" t="s">
        <v>709</v>
      </c>
      <c r="C18" s="1129"/>
      <c r="D18" s="1129"/>
      <c r="E18" s="1129"/>
      <c r="F18" s="1129"/>
      <c r="G18" s="1129"/>
      <c r="H18" s="1129"/>
      <c r="I18" s="1129"/>
      <c r="J18" s="1129"/>
      <c r="K18" s="1129"/>
      <c r="L18" s="1129"/>
      <c r="M18" s="1129"/>
      <c r="N18" s="1129"/>
      <c r="O18" s="1129"/>
      <c r="P18" s="1129"/>
      <c r="Q18" s="1129"/>
      <c r="R18" s="1129"/>
      <c r="S18" s="1129"/>
      <c r="T18" s="1129"/>
      <c r="U18" s="1129"/>
    </row>
    <row r="21" spans="2:21" ht="21">
      <c r="B21" s="1029" t="s">
        <v>930</v>
      </c>
    </row>
    <row r="23" spans="2:21" ht="21">
      <c r="B23" s="1029" t="s">
        <v>931</v>
      </c>
      <c r="C23" s="1030"/>
      <c r="E23" s="1030"/>
      <c r="F23" s="1030"/>
      <c r="H23" s="1029" t="s">
        <v>708</v>
      </c>
    </row>
    <row r="24" spans="2:21" ht="18.75" customHeight="1">
      <c r="B24" s="1128" t="s">
        <v>687</v>
      </c>
      <c r="C24" s="1128"/>
      <c r="D24" s="1128"/>
      <c r="E24" s="1128"/>
      <c r="F24" s="1128"/>
      <c r="H24" s="12" t="s">
        <v>695</v>
      </c>
      <c r="M24" s="12" t="s">
        <v>696</v>
      </c>
    </row>
    <row r="25" spans="2:21" ht="45">
      <c r="B25" s="750" t="s">
        <v>62</v>
      </c>
      <c r="C25" s="750" t="s">
        <v>688</v>
      </c>
      <c r="D25" s="750" t="s">
        <v>689</v>
      </c>
      <c r="E25" s="750" t="s">
        <v>691</v>
      </c>
      <c r="F25" s="750" t="s">
        <v>690</v>
      </c>
      <c r="H25" s="750" t="s">
        <v>692</v>
      </c>
      <c r="I25" s="750" t="s">
        <v>693</v>
      </c>
      <c r="J25" s="750" t="s">
        <v>694</v>
      </c>
      <c r="K25" s="750" t="s">
        <v>688</v>
      </c>
      <c r="M25" s="750" t="s">
        <v>692</v>
      </c>
      <c r="N25" s="750" t="s">
        <v>693</v>
      </c>
      <c r="O25" s="750" t="s">
        <v>694</v>
      </c>
      <c r="P25" s="750" t="s">
        <v>688</v>
      </c>
    </row>
    <row r="26" spans="2:21" ht="18">
      <c r="B26" s="750"/>
      <c r="C26" s="750" t="s">
        <v>698</v>
      </c>
      <c r="D26" s="750" t="s">
        <v>699</v>
      </c>
      <c r="E26" s="750" t="s">
        <v>700</v>
      </c>
      <c r="F26" s="750" t="s">
        <v>701</v>
      </c>
      <c r="H26" s="750"/>
      <c r="I26" s="750" t="s">
        <v>702</v>
      </c>
      <c r="J26" s="750" t="s">
        <v>703</v>
      </c>
      <c r="K26" s="750" t="s">
        <v>704</v>
      </c>
      <c r="M26" s="750"/>
      <c r="N26" s="750" t="s">
        <v>705</v>
      </c>
      <c r="O26" s="750" t="s">
        <v>706</v>
      </c>
      <c r="P26" s="750" t="s">
        <v>707</v>
      </c>
    </row>
    <row r="27" spans="2:21" ht="15.75" customHeight="1">
      <c r="B27" s="742">
        <v>42736</v>
      </c>
      <c r="C27" s="746">
        <f>ROUND(+K49,0)</f>
        <v>37</v>
      </c>
      <c r="D27" s="747"/>
      <c r="E27" s="1031">
        <v>1.0404</v>
      </c>
      <c r="F27" s="1032">
        <f>D27*E27</f>
        <v>0</v>
      </c>
      <c r="H27" s="741" t="s">
        <v>932</v>
      </c>
      <c r="I27" s="1033">
        <f>100/1000</f>
        <v>0.1</v>
      </c>
      <c r="J27" s="741">
        <v>269</v>
      </c>
      <c r="K27" s="1034">
        <f>I27*J27</f>
        <v>26.900000000000002</v>
      </c>
      <c r="M27" s="741" t="s">
        <v>933</v>
      </c>
      <c r="N27" s="1033">
        <f>37.5/1000</f>
        <v>3.7499999999999999E-2</v>
      </c>
      <c r="O27" s="741">
        <f>J27</f>
        <v>269</v>
      </c>
      <c r="P27" s="1035">
        <f>N27*O27</f>
        <v>10.0875</v>
      </c>
    </row>
    <row r="28" spans="2:21" ht="15.75" customHeight="1">
      <c r="B28" s="742">
        <v>42767</v>
      </c>
      <c r="C28" s="1032">
        <f>ROUND(+P49,1)</f>
        <v>14.2</v>
      </c>
      <c r="D28" s="747">
        <f>+C28-$C$27</f>
        <v>-22.8</v>
      </c>
      <c r="E28" s="1031">
        <v>1.0404</v>
      </c>
      <c r="F28" s="1032">
        <f>ROUNDUP(D28*E28,0)</f>
        <v>-24</v>
      </c>
      <c r="H28" s="741" t="s">
        <v>934</v>
      </c>
      <c r="I28" s="1033">
        <f>130/1000</f>
        <v>0.13</v>
      </c>
      <c r="J28" s="741">
        <v>54</v>
      </c>
      <c r="K28" s="1034">
        <f t="shared" ref="K28:K29" si="0">I28*J28</f>
        <v>7.0200000000000005</v>
      </c>
      <c r="M28" s="741" t="s">
        <v>935</v>
      </c>
      <c r="N28" s="1033">
        <f>52.5/1000</f>
        <v>5.2499999999999998E-2</v>
      </c>
      <c r="O28" s="741">
        <f t="shared" ref="O28:O29" si="1">J28</f>
        <v>54</v>
      </c>
      <c r="P28" s="1035">
        <f t="shared" ref="P28:P29" si="2">N28*O28</f>
        <v>2.835</v>
      </c>
    </row>
    <row r="29" spans="2:21" ht="15.75" customHeight="1">
      <c r="B29" s="742">
        <v>42795</v>
      </c>
      <c r="C29" s="1032">
        <f>+C28</f>
        <v>14.2</v>
      </c>
      <c r="D29" s="747">
        <f t="shared" ref="D29:D38" si="3">+C29-$C$27</f>
        <v>-22.8</v>
      </c>
      <c r="E29" s="1031">
        <v>1.0404</v>
      </c>
      <c r="F29" s="1032">
        <f t="shared" ref="F29:F38" si="4">ROUNDUP(D29*E29,0)</f>
        <v>-24</v>
      </c>
      <c r="H29" s="741" t="s">
        <v>936</v>
      </c>
      <c r="I29" s="1033">
        <f>180/1000</f>
        <v>0.18</v>
      </c>
      <c r="J29" s="741">
        <v>17</v>
      </c>
      <c r="K29" s="1034">
        <f t="shared" si="0"/>
        <v>3.06</v>
      </c>
      <c r="M29" s="741" t="s">
        <v>937</v>
      </c>
      <c r="N29" s="1033">
        <f>72.5/1000</f>
        <v>7.2499999999999995E-2</v>
      </c>
      <c r="O29" s="741">
        <f t="shared" si="1"/>
        <v>17</v>
      </c>
      <c r="P29" s="1035">
        <f t="shared" si="2"/>
        <v>1.2324999999999999</v>
      </c>
    </row>
    <row r="30" spans="2:21" ht="15.75" customHeight="1">
      <c r="B30" s="742">
        <v>42826</v>
      </c>
      <c r="C30" s="1032">
        <f t="shared" ref="C30:C38" si="5">+C29</f>
        <v>14.2</v>
      </c>
      <c r="D30" s="747">
        <f t="shared" si="3"/>
        <v>-22.8</v>
      </c>
      <c r="E30" s="1031">
        <v>1.0404</v>
      </c>
      <c r="F30" s="1032">
        <f t="shared" si="4"/>
        <v>-24</v>
      </c>
      <c r="H30" s="741"/>
      <c r="I30" s="741"/>
      <c r="J30" s="741"/>
      <c r="K30" s="741"/>
      <c r="M30" s="741"/>
      <c r="N30" s="1036"/>
      <c r="O30" s="741"/>
      <c r="P30" s="741"/>
    </row>
    <row r="31" spans="2:21" ht="15.75" customHeight="1">
      <c r="B31" s="742">
        <v>42856</v>
      </c>
      <c r="C31" s="1032">
        <f t="shared" si="5"/>
        <v>14.2</v>
      </c>
      <c r="D31" s="747">
        <f t="shared" si="3"/>
        <v>-22.8</v>
      </c>
      <c r="E31" s="1031">
        <v>1.0404</v>
      </c>
      <c r="F31" s="1032">
        <f t="shared" si="4"/>
        <v>-24</v>
      </c>
      <c r="H31" s="741"/>
      <c r="I31" s="741"/>
      <c r="J31" s="741"/>
      <c r="K31" s="741"/>
      <c r="M31" s="741"/>
      <c r="N31" s="1036"/>
      <c r="O31" s="741"/>
      <c r="P31" s="741"/>
    </row>
    <row r="32" spans="2:21" ht="15.75" customHeight="1">
      <c r="B32" s="742">
        <v>42887</v>
      </c>
      <c r="C32" s="1032">
        <f t="shared" si="5"/>
        <v>14.2</v>
      </c>
      <c r="D32" s="747">
        <f t="shared" si="3"/>
        <v>-22.8</v>
      </c>
      <c r="E32" s="1031">
        <v>1.0404</v>
      </c>
      <c r="F32" s="1032">
        <f t="shared" si="4"/>
        <v>-24</v>
      </c>
      <c r="H32" s="741"/>
      <c r="I32" s="741"/>
      <c r="J32" s="741"/>
      <c r="K32" s="741"/>
      <c r="M32" s="741"/>
      <c r="N32" s="1036"/>
      <c r="O32" s="741"/>
      <c r="P32" s="741"/>
    </row>
    <row r="33" spans="2:16" ht="15.75" customHeight="1">
      <c r="B33" s="742">
        <v>42917</v>
      </c>
      <c r="C33" s="1032">
        <f t="shared" si="5"/>
        <v>14.2</v>
      </c>
      <c r="D33" s="747">
        <f t="shared" si="3"/>
        <v>-22.8</v>
      </c>
      <c r="E33" s="1031">
        <v>1.0404</v>
      </c>
      <c r="F33" s="1032">
        <f t="shared" si="4"/>
        <v>-24</v>
      </c>
      <c r="H33" s="741"/>
      <c r="I33" s="741"/>
      <c r="J33" s="741"/>
      <c r="K33" s="741"/>
      <c r="M33" s="741"/>
      <c r="N33" s="1036"/>
      <c r="O33" s="741"/>
      <c r="P33" s="741"/>
    </row>
    <row r="34" spans="2:16" ht="15.75" customHeight="1">
      <c r="B34" s="742">
        <v>42948</v>
      </c>
      <c r="C34" s="1032">
        <f t="shared" si="5"/>
        <v>14.2</v>
      </c>
      <c r="D34" s="747">
        <f t="shared" si="3"/>
        <v>-22.8</v>
      </c>
      <c r="E34" s="1031">
        <v>1.0404</v>
      </c>
      <c r="F34" s="1032">
        <f t="shared" si="4"/>
        <v>-24</v>
      </c>
      <c r="H34" s="741"/>
      <c r="I34" s="741"/>
      <c r="J34" s="741"/>
      <c r="K34" s="741"/>
      <c r="M34" s="741"/>
      <c r="N34" s="1036"/>
      <c r="O34" s="741"/>
      <c r="P34" s="741"/>
    </row>
    <row r="35" spans="2:16" ht="15.75" customHeight="1">
      <c r="B35" s="742">
        <v>42979</v>
      </c>
      <c r="C35" s="1032">
        <f t="shared" si="5"/>
        <v>14.2</v>
      </c>
      <c r="D35" s="747">
        <f t="shared" si="3"/>
        <v>-22.8</v>
      </c>
      <c r="E35" s="1031">
        <v>1.0404</v>
      </c>
      <c r="F35" s="1032">
        <f t="shared" si="4"/>
        <v>-24</v>
      </c>
      <c r="H35" s="741"/>
      <c r="I35" s="741"/>
      <c r="J35" s="741"/>
      <c r="K35" s="741"/>
      <c r="M35" s="741"/>
      <c r="N35" s="1036"/>
      <c r="O35" s="741"/>
      <c r="P35" s="741"/>
    </row>
    <row r="36" spans="2:16" ht="15.75" customHeight="1">
      <c r="B36" s="742">
        <v>43009</v>
      </c>
      <c r="C36" s="1032">
        <f t="shared" si="5"/>
        <v>14.2</v>
      </c>
      <c r="D36" s="747">
        <f t="shared" si="3"/>
        <v>-22.8</v>
      </c>
      <c r="E36" s="1031">
        <v>1.0404</v>
      </c>
      <c r="F36" s="1032">
        <f t="shared" si="4"/>
        <v>-24</v>
      </c>
      <c r="H36" s="741"/>
      <c r="I36" s="741"/>
      <c r="J36" s="741"/>
      <c r="K36" s="741"/>
      <c r="M36" s="741"/>
      <c r="N36" s="1036"/>
      <c r="O36" s="741"/>
      <c r="P36" s="741"/>
    </row>
    <row r="37" spans="2:16" ht="15.75" customHeight="1">
      <c r="B37" s="742">
        <v>43040</v>
      </c>
      <c r="C37" s="1032">
        <f t="shared" si="5"/>
        <v>14.2</v>
      </c>
      <c r="D37" s="747">
        <f t="shared" si="3"/>
        <v>-22.8</v>
      </c>
      <c r="E37" s="1031">
        <v>1.0404</v>
      </c>
      <c r="F37" s="1032">
        <f t="shared" si="4"/>
        <v>-24</v>
      </c>
      <c r="H37" s="741"/>
      <c r="I37" s="741"/>
      <c r="J37" s="741"/>
      <c r="K37" s="741"/>
      <c r="M37" s="741"/>
      <c r="N37" s="741"/>
      <c r="O37" s="741"/>
      <c r="P37" s="741"/>
    </row>
    <row r="38" spans="2:16" ht="15.75" customHeight="1">
      <c r="B38" s="742">
        <v>43070</v>
      </c>
      <c r="C38" s="1032">
        <f t="shared" si="5"/>
        <v>14.2</v>
      </c>
      <c r="D38" s="747">
        <f t="shared" si="3"/>
        <v>-22.8</v>
      </c>
      <c r="E38" s="1031">
        <v>1.0404</v>
      </c>
      <c r="F38" s="1032">
        <f t="shared" si="4"/>
        <v>-24</v>
      </c>
      <c r="H38" s="741"/>
      <c r="I38" s="741"/>
      <c r="J38" s="741"/>
      <c r="K38" s="741"/>
      <c r="M38" s="741"/>
      <c r="N38" s="741"/>
      <c r="O38" s="741"/>
      <c r="P38" s="741"/>
    </row>
    <row r="39" spans="2:16" ht="16.350000000000001" customHeight="1">
      <c r="B39" s="748" t="s">
        <v>26</v>
      </c>
      <c r="C39" s="1032"/>
      <c r="D39" s="747"/>
      <c r="E39" s="749"/>
      <c r="F39" s="1037">
        <f>SUM(F27:F38)</f>
        <v>-264</v>
      </c>
      <c r="H39" s="741"/>
      <c r="I39" s="741"/>
      <c r="J39" s="741"/>
      <c r="K39" s="741"/>
      <c r="M39" s="741"/>
      <c r="N39" s="741"/>
      <c r="O39" s="741"/>
      <c r="P39" s="741"/>
    </row>
    <row r="40" spans="2:16">
      <c r="B40" s="742" t="s">
        <v>938</v>
      </c>
      <c r="C40" s="741"/>
      <c r="D40" s="741"/>
      <c r="E40" s="1031"/>
      <c r="F40" s="1036">
        <f>$F$39/11*12</f>
        <v>-288</v>
      </c>
      <c r="H40" s="741"/>
      <c r="I40" s="741"/>
      <c r="J40" s="741"/>
      <c r="K40" s="741"/>
      <c r="M40" s="741"/>
      <c r="N40" s="741"/>
      <c r="O40" s="741"/>
      <c r="P40" s="741"/>
    </row>
    <row r="41" spans="2:16">
      <c r="B41" s="742" t="s">
        <v>939</v>
      </c>
      <c r="C41" s="741"/>
      <c r="D41" s="741"/>
      <c r="E41" s="1031"/>
      <c r="F41" s="1036">
        <f t="shared" ref="F41:F48" si="6">$F$39/11*12</f>
        <v>-288</v>
      </c>
      <c r="H41" s="741"/>
      <c r="I41" s="741"/>
      <c r="J41" s="741"/>
      <c r="K41" s="741"/>
      <c r="M41" s="741"/>
      <c r="N41" s="741"/>
      <c r="O41" s="741"/>
      <c r="P41" s="741"/>
    </row>
    <row r="42" spans="2:16">
      <c r="B42" s="742" t="s">
        <v>940</v>
      </c>
      <c r="C42" s="741"/>
      <c r="D42" s="741"/>
      <c r="E42" s="1031"/>
      <c r="F42" s="1036">
        <f t="shared" si="6"/>
        <v>-288</v>
      </c>
      <c r="H42" s="741"/>
      <c r="I42" s="741"/>
      <c r="J42" s="741"/>
      <c r="K42" s="741"/>
      <c r="M42" s="741"/>
      <c r="N42" s="741"/>
      <c r="O42" s="741"/>
      <c r="P42" s="741"/>
    </row>
    <row r="43" spans="2:16">
      <c r="B43" s="742" t="s">
        <v>941</v>
      </c>
      <c r="C43" s="741"/>
      <c r="D43" s="741"/>
      <c r="E43" s="1031"/>
      <c r="F43" s="1036">
        <f t="shared" si="6"/>
        <v>-288</v>
      </c>
      <c r="H43" s="741"/>
      <c r="I43" s="741"/>
      <c r="J43" s="741"/>
      <c r="K43" s="741"/>
      <c r="M43" s="741"/>
      <c r="N43" s="741"/>
      <c r="O43" s="741"/>
      <c r="P43" s="741"/>
    </row>
    <row r="44" spans="2:16">
      <c r="B44" s="742" t="s">
        <v>942</v>
      </c>
      <c r="C44" s="741"/>
      <c r="D44" s="741"/>
      <c r="E44" s="1031"/>
      <c r="F44" s="1036">
        <f t="shared" si="6"/>
        <v>-288</v>
      </c>
      <c r="H44" s="741"/>
      <c r="I44" s="741"/>
      <c r="J44" s="741"/>
      <c r="K44" s="741"/>
      <c r="M44" s="741"/>
      <c r="N44" s="741"/>
      <c r="O44" s="741"/>
      <c r="P44" s="741"/>
    </row>
    <row r="45" spans="2:16">
      <c r="B45" s="742" t="s">
        <v>943</v>
      </c>
      <c r="C45" s="741"/>
      <c r="D45" s="741"/>
      <c r="E45" s="1031"/>
      <c r="F45" s="1036">
        <f t="shared" si="6"/>
        <v>-288</v>
      </c>
      <c r="H45" s="741"/>
      <c r="I45" s="741"/>
      <c r="J45" s="741"/>
      <c r="K45" s="741"/>
      <c r="M45" s="741"/>
      <c r="N45" s="741"/>
      <c r="O45" s="741"/>
      <c r="P45" s="741"/>
    </row>
    <row r="46" spans="2:16">
      <c r="B46" s="742" t="s">
        <v>944</v>
      </c>
      <c r="C46" s="741"/>
      <c r="D46" s="741"/>
      <c r="E46" s="1031"/>
      <c r="F46" s="1036">
        <f t="shared" si="6"/>
        <v>-288</v>
      </c>
      <c r="H46" s="741"/>
      <c r="I46" s="741"/>
      <c r="J46" s="741"/>
      <c r="K46" s="741"/>
      <c r="M46" s="741"/>
      <c r="N46" s="741"/>
      <c r="O46" s="741"/>
      <c r="P46" s="741"/>
    </row>
    <row r="47" spans="2:16">
      <c r="B47" s="742" t="s">
        <v>945</v>
      </c>
      <c r="C47" s="741"/>
      <c r="D47" s="741"/>
      <c r="E47" s="1031"/>
      <c r="F47" s="1036">
        <f t="shared" si="6"/>
        <v>-288</v>
      </c>
      <c r="H47" s="741"/>
      <c r="I47" s="741"/>
      <c r="J47" s="741"/>
      <c r="K47" s="741"/>
      <c r="M47" s="741"/>
      <c r="N47" s="741"/>
      <c r="O47" s="741"/>
      <c r="P47" s="741"/>
    </row>
    <row r="48" spans="2:16">
      <c r="B48" s="742" t="s">
        <v>946</v>
      </c>
      <c r="C48" s="741"/>
      <c r="D48" s="741"/>
      <c r="E48" s="1031"/>
      <c r="F48" s="1036">
        <f t="shared" si="6"/>
        <v>-288</v>
      </c>
      <c r="H48" s="741"/>
      <c r="I48" s="741"/>
      <c r="J48" s="741"/>
      <c r="K48" s="741"/>
      <c r="M48" s="741"/>
      <c r="N48" s="741"/>
      <c r="O48" s="741"/>
      <c r="P48" s="741"/>
    </row>
    <row r="49" spans="6:16">
      <c r="F49" s="1038"/>
      <c r="H49" s="748" t="s">
        <v>26</v>
      </c>
      <c r="I49" s="745"/>
      <c r="J49" s="745">
        <f t="shared" ref="J49" si="7">SUM(J27:J48)</f>
        <v>340</v>
      </c>
      <c r="K49" s="745">
        <f>SUM(K27:K48)</f>
        <v>36.980000000000004</v>
      </c>
      <c r="M49" s="748" t="s">
        <v>26</v>
      </c>
      <c r="N49" s="749"/>
      <c r="O49" s="746">
        <f>SUM(O27:O48)</f>
        <v>340</v>
      </c>
      <c r="P49" s="746">
        <f>SUM(P27:P48)</f>
        <v>14.154999999999999</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tabSelected="1" zoomScale="80" zoomScaleNormal="80" workbookViewId="0">
      <pane ySplit="16" topLeftCell="A32" activePane="bottomLeft" state="frozen"/>
      <selection pane="bottomLeft" activeCell="B21" sqref="B21"/>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1046" t="s">
        <v>505</v>
      </c>
      <c r="D16" s="1047"/>
      <c r="E16" s="1047"/>
      <c r="F16" s="1047"/>
      <c r="G16" s="1047"/>
      <c r="H16" s="1047"/>
      <c r="I16" s="1047"/>
      <c r="J16" s="1047"/>
      <c r="K16" s="1047"/>
      <c r="L16" s="1047"/>
      <c r="M16" s="1047"/>
      <c r="N16" s="1047"/>
      <c r="O16" s="1047"/>
      <c r="P16" s="1047"/>
      <c r="Q16" s="1047"/>
      <c r="R16" s="1047"/>
      <c r="S16" s="1047"/>
      <c r="T16" s="1047"/>
      <c r="U16" s="1047"/>
    </row>
    <row r="17" spans="2:21" ht="55.5" customHeight="1">
      <c r="B17" s="706" t="s">
        <v>641</v>
      </c>
      <c r="C17" s="1048" t="s">
        <v>732</v>
      </c>
      <c r="D17" s="1048"/>
      <c r="E17" s="1048"/>
      <c r="F17" s="1048"/>
      <c r="G17" s="1048"/>
      <c r="H17" s="1048"/>
      <c r="I17" s="1048"/>
      <c r="J17" s="1048"/>
      <c r="K17" s="1048"/>
      <c r="L17" s="1048"/>
      <c r="M17" s="1048"/>
      <c r="N17" s="1048"/>
      <c r="O17" s="1048"/>
      <c r="P17" s="1048"/>
      <c r="Q17" s="1048"/>
      <c r="R17" s="1048"/>
      <c r="S17" s="1048"/>
      <c r="T17" s="1048"/>
      <c r="U17" s="1049"/>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645</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642</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1045" t="s">
        <v>643</v>
      </c>
      <c r="D23" s="1045"/>
      <c r="E23" s="1045"/>
      <c r="F23" s="1045"/>
      <c r="G23" s="1045"/>
      <c r="H23" s="1045"/>
      <c r="I23" s="1045"/>
      <c r="J23" s="1045"/>
      <c r="K23" s="1045"/>
      <c r="L23" s="1045"/>
      <c r="M23" s="1045"/>
      <c r="N23" s="1045"/>
      <c r="O23" s="1045"/>
      <c r="P23" s="1045"/>
      <c r="Q23" s="1045"/>
      <c r="R23" s="1045"/>
      <c r="S23" s="1045"/>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646</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1045" t="s">
        <v>644</v>
      </c>
      <c r="D27" s="1045"/>
      <c r="E27" s="1045"/>
      <c r="F27" s="1045"/>
      <c r="G27" s="1045"/>
      <c r="H27" s="1045"/>
      <c r="I27" s="1045"/>
      <c r="J27" s="1045"/>
      <c r="K27" s="1045"/>
      <c r="L27" s="1045"/>
      <c r="M27" s="1045"/>
      <c r="N27" s="1045"/>
      <c r="O27" s="1045"/>
      <c r="P27" s="1045"/>
      <c r="Q27" s="1045"/>
      <c r="R27" s="1045"/>
      <c r="S27" s="1045"/>
      <c r="T27" s="1045"/>
      <c r="U27" s="1050"/>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1045" t="s">
        <v>647</v>
      </c>
      <c r="D29" s="1045"/>
      <c r="E29" s="1045"/>
      <c r="F29" s="1045"/>
      <c r="G29" s="1045"/>
      <c r="H29" s="1045"/>
      <c r="I29" s="1045"/>
      <c r="J29" s="1045"/>
      <c r="K29" s="1045"/>
      <c r="L29" s="1045"/>
      <c r="M29" s="1045"/>
      <c r="N29" s="1045"/>
      <c r="O29" s="1045"/>
      <c r="P29" s="1045"/>
      <c r="Q29" s="1045"/>
      <c r="R29" s="1045"/>
      <c r="S29" s="1045"/>
      <c r="T29" s="1045"/>
      <c r="U29" s="1050"/>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648</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649</v>
      </c>
      <c r="C33" s="1051" t="s">
        <v>650</v>
      </c>
      <c r="D33" s="1051"/>
      <c r="E33" s="1051"/>
      <c r="F33" s="1051"/>
      <c r="G33" s="1051"/>
      <c r="H33" s="1051"/>
      <c r="I33" s="1051"/>
      <c r="J33" s="1051"/>
      <c r="K33" s="1051"/>
      <c r="L33" s="1051"/>
      <c r="M33" s="1051"/>
      <c r="N33" s="1051"/>
      <c r="O33" s="1051"/>
      <c r="P33" s="1051"/>
      <c r="Q33" s="1051"/>
      <c r="R33" s="1051"/>
      <c r="S33" s="1051"/>
      <c r="T33" s="1051"/>
      <c r="U33" s="105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651</v>
      </c>
      <c r="C35" s="720" t="s">
        <v>652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653</v>
      </c>
      <c r="C37" s="1053" t="s">
        <v>654</v>
      </c>
      <c r="D37" s="1053"/>
      <c r="E37" s="1053"/>
      <c r="F37" s="1053"/>
      <c r="G37" s="1053"/>
      <c r="H37" s="1053"/>
      <c r="I37" s="1053"/>
      <c r="J37" s="1053"/>
      <c r="K37" s="1053"/>
      <c r="L37" s="1053"/>
      <c r="M37" s="1053"/>
      <c r="N37" s="1053"/>
      <c r="O37" s="1053"/>
      <c r="P37" s="1053"/>
      <c r="Q37" s="1053"/>
      <c r="R37" s="1053"/>
      <c r="S37" s="1053"/>
      <c r="T37" s="1053"/>
      <c r="U37" s="1054"/>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655</v>
      </c>
      <c r="C39" s="722" t="s">
        <v>656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657</v>
      </c>
      <c r="C41" s="1055" t="s">
        <v>658</v>
      </c>
      <c r="D41" s="1055"/>
      <c r="E41" s="1055"/>
      <c r="F41" s="1055"/>
      <c r="G41" s="1055"/>
      <c r="H41" s="1055"/>
      <c r="I41" s="1055"/>
      <c r="J41" s="1055"/>
      <c r="K41" s="1055"/>
      <c r="L41" s="1055"/>
      <c r="M41" s="1055"/>
      <c r="N41" s="1055"/>
      <c r="O41" s="1055"/>
      <c r="P41" s="1055"/>
      <c r="Q41" s="1055"/>
      <c r="R41" s="1055"/>
      <c r="S41" s="1055"/>
      <c r="T41" s="1055"/>
      <c r="U41" s="1056"/>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659</v>
      </c>
      <c r="C43" s="720" t="s">
        <v>660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1043" t="s">
        <v>676</v>
      </c>
      <c r="D45" s="1043"/>
      <c r="E45" s="1043"/>
      <c r="F45" s="1043"/>
      <c r="G45" s="1043"/>
      <c r="H45" s="1043"/>
      <c r="I45" s="1043"/>
      <c r="J45" s="1043"/>
      <c r="K45" s="1043"/>
      <c r="L45" s="1043"/>
      <c r="M45" s="1043"/>
      <c r="N45" s="1043"/>
      <c r="O45" s="1043"/>
      <c r="P45" s="1043"/>
      <c r="Q45" s="1043"/>
      <c r="R45" s="1043"/>
      <c r="S45" s="1043"/>
      <c r="T45" s="1043"/>
      <c r="U45" s="1044"/>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1043" t="s">
        <v>661</v>
      </c>
      <c r="D47" s="1043"/>
      <c r="E47" s="1043"/>
      <c r="F47" s="1043"/>
      <c r="G47" s="1043"/>
      <c r="H47" s="1043"/>
      <c r="I47" s="1043"/>
      <c r="J47" s="1043"/>
      <c r="K47" s="1043"/>
      <c r="L47" s="1043"/>
      <c r="M47" s="1043"/>
      <c r="N47" s="1043"/>
      <c r="O47" s="1043"/>
      <c r="P47" s="1043"/>
      <c r="Q47" s="1043"/>
      <c r="R47" s="1043"/>
      <c r="S47" s="1043"/>
      <c r="T47" s="1043"/>
      <c r="U47" s="1044"/>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1043" t="s">
        <v>662</v>
      </c>
      <c r="D49" s="1043"/>
      <c r="E49" s="1043"/>
      <c r="F49" s="1043"/>
      <c r="G49" s="1043"/>
      <c r="H49" s="1043"/>
      <c r="I49" s="1043"/>
      <c r="J49" s="1043"/>
      <c r="K49" s="1043"/>
      <c r="L49" s="1043"/>
      <c r="M49" s="1043"/>
      <c r="N49" s="1043"/>
      <c r="O49" s="1043"/>
      <c r="P49" s="1043"/>
      <c r="Q49" s="1043"/>
      <c r="R49" s="1043"/>
      <c r="S49" s="1043"/>
      <c r="T49" s="1043"/>
      <c r="U49" s="1044"/>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1043" t="s">
        <v>663</v>
      </c>
      <c r="D51" s="1043"/>
      <c r="E51" s="1043"/>
      <c r="F51" s="1043"/>
      <c r="G51" s="1043"/>
      <c r="H51" s="1043"/>
      <c r="I51" s="1043"/>
      <c r="J51" s="1043"/>
      <c r="K51" s="1043"/>
      <c r="L51" s="1043"/>
      <c r="M51" s="1043"/>
      <c r="N51" s="1043"/>
      <c r="O51" s="1043"/>
      <c r="P51" s="1043"/>
      <c r="Q51" s="1043"/>
      <c r="R51" s="1043"/>
      <c r="S51" s="1043"/>
      <c r="T51" s="1043"/>
      <c r="U51" s="1044"/>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1045" t="s">
        <v>675</v>
      </c>
      <c r="D53" s="1045"/>
      <c r="E53" s="1045"/>
      <c r="F53" s="1045"/>
      <c r="G53" s="1045"/>
      <c r="H53" s="1045"/>
      <c r="I53" s="1045"/>
      <c r="J53" s="1045"/>
      <c r="K53" s="1045"/>
      <c r="L53" s="1045"/>
      <c r="M53" s="1045"/>
      <c r="N53" s="1045"/>
      <c r="O53" s="1045"/>
      <c r="P53" s="1045"/>
      <c r="Q53" s="1045"/>
      <c r="R53" s="1045"/>
      <c r="S53" s="1045"/>
      <c r="T53" s="1045"/>
      <c r="U53" s="105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664</v>
      </c>
      <c r="C55" s="1053" t="s">
        <v>665</v>
      </c>
      <c r="D55" s="1053"/>
      <c r="E55" s="1053"/>
      <c r="F55" s="1053"/>
      <c r="G55" s="1053"/>
      <c r="H55" s="1053"/>
      <c r="I55" s="1053"/>
      <c r="J55" s="1053"/>
      <c r="K55" s="1053"/>
      <c r="L55" s="1053"/>
      <c r="M55" s="1053"/>
      <c r="N55" s="1053"/>
      <c r="O55" s="1053"/>
      <c r="P55" s="1053"/>
      <c r="Q55" s="1053"/>
      <c r="R55" s="1053"/>
      <c r="S55" s="1053"/>
      <c r="T55" s="1053"/>
      <c r="U55" s="1054"/>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666</v>
      </c>
      <c r="C57" s="1053" t="s">
        <v>667</v>
      </c>
      <c r="D57" s="1053"/>
      <c r="E57" s="1053"/>
      <c r="F57" s="1053"/>
      <c r="G57" s="1053"/>
      <c r="H57" s="1053"/>
      <c r="I57" s="1053"/>
      <c r="J57" s="1053"/>
      <c r="K57" s="1053"/>
      <c r="L57" s="1053"/>
      <c r="M57" s="1053"/>
      <c r="N57" s="1053"/>
      <c r="O57" s="1053"/>
      <c r="P57" s="1053"/>
      <c r="Q57" s="1053"/>
      <c r="R57" s="1053"/>
      <c r="S57" s="1053"/>
      <c r="T57" s="1053"/>
      <c r="U57" s="1054"/>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668</v>
      </c>
      <c r="C59" s="727" t="s">
        <v>669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7" zoomScale="85" zoomScaleNormal="85" workbookViewId="0">
      <selection activeCell="C19" sqref="C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1058" t="s">
        <v>727</v>
      </c>
      <c r="C3" s="1059"/>
      <c r="D3" s="1059"/>
      <c r="E3" s="1059"/>
      <c r="F3" s="1060"/>
      <c r="G3" s="122"/>
    </row>
    <row r="4" spans="2:20" ht="16.5" customHeight="1">
      <c r="B4" s="1061"/>
      <c r="C4" s="1062"/>
      <c r="D4" s="1062"/>
      <c r="E4" s="1062"/>
      <c r="F4" s="1063"/>
      <c r="G4" s="122"/>
    </row>
    <row r="5" spans="2:20" ht="71.25" customHeight="1">
      <c r="B5" s="1061"/>
      <c r="C5" s="1062"/>
      <c r="D5" s="1062"/>
      <c r="E5" s="1062"/>
      <c r="F5" s="1063"/>
      <c r="G5" s="122"/>
    </row>
    <row r="6" spans="2:20" ht="21.75" customHeight="1">
      <c r="B6" s="1064"/>
      <c r="C6" s="1065"/>
      <c r="D6" s="1065"/>
      <c r="E6" s="1065"/>
      <c r="F6" s="1066"/>
      <c r="G6" s="122"/>
    </row>
    <row r="8" spans="2:20" ht="21">
      <c r="B8" s="1057" t="s">
        <v>481</v>
      </c>
      <c r="C8" s="1057"/>
      <c r="D8" s="1057"/>
      <c r="E8" s="1057"/>
      <c r="F8" s="1057"/>
      <c r="G8" s="105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t="s">
        <v>416</v>
      </c>
      <c r="C13" s="124" t="s">
        <v>634</v>
      </c>
      <c r="G13" s="109"/>
      <c r="L13" s="33"/>
      <c r="M13" s="33"/>
      <c r="N13" s="33"/>
      <c r="O13" s="33"/>
      <c r="P13" s="33"/>
      <c r="Q13" s="68"/>
      <c r="S13" s="8"/>
      <c r="T13" s="8"/>
    </row>
    <row r="14" spans="2:20" s="9" customFormat="1" ht="26.25" customHeight="1" thickBot="1">
      <c r="B14" s="102" t="s">
        <v>416</v>
      </c>
      <c r="C14" s="172" t="s">
        <v>629</v>
      </c>
      <c r="G14" s="123"/>
      <c r="L14" s="33"/>
      <c r="M14" s="33"/>
      <c r="N14" s="33"/>
      <c r="O14" s="33"/>
      <c r="P14" s="33"/>
      <c r="Q14" s="68"/>
      <c r="S14" s="8"/>
      <c r="T14" s="8"/>
    </row>
    <row r="15" spans="2:20" s="9" customFormat="1" ht="26.25" customHeight="1" thickBot="1">
      <c r="B15" s="102" t="s">
        <v>416</v>
      </c>
      <c r="C15" s="172" t="s">
        <v>630</v>
      </c>
      <c r="G15" s="123"/>
      <c r="L15" s="33"/>
      <c r="M15" s="33"/>
      <c r="N15" s="33"/>
      <c r="O15" s="33"/>
      <c r="P15" s="33"/>
      <c r="Q15" s="68"/>
      <c r="S15" s="8"/>
      <c r="T15" s="8"/>
    </row>
    <row r="16" spans="2:20" s="9" customFormat="1" ht="26.25" customHeight="1" thickBot="1">
      <c r="B16" s="102" t="s">
        <v>416</v>
      </c>
      <c r="C16" s="172" t="s">
        <v>631</v>
      </c>
      <c r="G16" s="123"/>
      <c r="L16" s="33"/>
      <c r="M16" s="33"/>
      <c r="N16" s="33"/>
      <c r="O16" s="33"/>
      <c r="P16" s="33"/>
      <c r="Q16" s="68"/>
      <c r="S16" s="8"/>
      <c r="T16" s="8"/>
    </row>
    <row r="17" spans="2:20" s="9" customFormat="1" ht="26.25" customHeight="1" thickBot="1">
      <c r="B17" s="102" t="s">
        <v>416</v>
      </c>
      <c r="C17" s="124" t="s">
        <v>632</v>
      </c>
      <c r="G17" s="109"/>
      <c r="L17" s="33"/>
      <c r="M17" s="33"/>
      <c r="N17" s="33"/>
      <c r="O17" s="33"/>
      <c r="P17" s="33"/>
      <c r="Q17" s="68"/>
      <c r="S17" s="8"/>
      <c r="T17" s="8"/>
    </row>
    <row r="18" spans="2:20" s="9" customFormat="1" ht="26.25" customHeight="1" thickBot="1">
      <c r="B18" s="102" t="s">
        <v>416</v>
      </c>
      <c r="C18" s="124" t="s">
        <v>633</v>
      </c>
      <c r="G18" s="123"/>
      <c r="L18" s="33"/>
      <c r="M18" s="33"/>
      <c r="N18" s="33"/>
      <c r="O18" s="33"/>
      <c r="P18" s="33"/>
      <c r="Q18" s="68"/>
      <c r="S18" s="8"/>
      <c r="T18" s="8"/>
    </row>
    <row r="19" spans="2:20" s="9" customFormat="1" ht="26.25" customHeight="1" thickBot="1">
      <c r="B19" s="102" t="s">
        <v>416</v>
      </c>
      <c r="C19" s="124" t="s">
        <v>635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594</v>
      </c>
      <c r="F22" s="656" t="s">
        <v>448</v>
      </c>
      <c r="G22" s="174"/>
      <c r="M22" s="645"/>
      <c r="T22" s="645"/>
    </row>
    <row r="23" spans="2:20" s="103" customFormat="1" ht="35.25" customHeight="1">
      <c r="B23" s="648" t="s">
        <v>458</v>
      </c>
      <c r="C23" s="654" t="s">
        <v>438</v>
      </c>
      <c r="D23" s="657" t="s">
        <v>444</v>
      </c>
      <c r="E23" s="661" t="s">
        <v>594</v>
      </c>
      <c r="F23" s="657" t="s">
        <v>448</v>
      </c>
      <c r="G23" s="174"/>
      <c r="M23" s="645"/>
      <c r="T23" s="645"/>
    </row>
    <row r="24" spans="2:20" s="103" customFormat="1" ht="34.5" customHeight="1">
      <c r="B24" s="648" t="s">
        <v>455</v>
      </c>
      <c r="C24" s="654" t="s">
        <v>438</v>
      </c>
      <c r="D24" s="657" t="s">
        <v>445</v>
      </c>
      <c r="E24" s="661" t="s">
        <v>594</v>
      </c>
      <c r="F24" s="657" t="s">
        <v>448</v>
      </c>
      <c r="G24" s="174"/>
      <c r="M24" s="645"/>
      <c r="T24" s="645"/>
    </row>
    <row r="25" spans="2:20" s="103" customFormat="1" ht="32.25" customHeight="1">
      <c r="B25" s="649" t="s">
        <v>456</v>
      </c>
      <c r="C25" s="654" t="s">
        <v>437</v>
      </c>
      <c r="D25" s="657" t="s">
        <v>446</v>
      </c>
      <c r="E25" s="662" t="s">
        <v>613</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577</v>
      </c>
      <c r="H1" s="120" t="s">
        <v>588</v>
      </c>
    </row>
    <row r="2" spans="1:8">
      <c r="A2" s="12" t="s">
        <v>29</v>
      </c>
      <c r="B2" s="12" t="s">
        <v>27</v>
      </c>
      <c r="C2" s="10">
        <v>2006</v>
      </c>
      <c r="D2" s="12" t="s">
        <v>416</v>
      </c>
      <c r="E2" s="10">
        <f>'2. LRAMVA Threshold'!D9</f>
        <v>2016</v>
      </c>
      <c r="F2" s="26" t="s">
        <v>170</v>
      </c>
      <c r="G2" s="12" t="s">
        <v>578</v>
      </c>
      <c r="H2" s="12" t="s">
        <v>596</v>
      </c>
    </row>
    <row r="3" spans="1:8">
      <c r="A3" s="12" t="s">
        <v>371</v>
      </c>
      <c r="B3" s="12" t="s">
        <v>27</v>
      </c>
      <c r="C3" s="10">
        <v>2007</v>
      </c>
      <c r="D3" s="12" t="s">
        <v>417</v>
      </c>
      <c r="E3" s="10">
        <f>'2. LRAMVA Threshold'!D24</f>
        <v>0</v>
      </c>
      <c r="F3" s="12" t="s">
        <v>550</v>
      </c>
      <c r="G3" s="12" t="s">
        <v>579</v>
      </c>
      <c r="H3" s="12" t="s">
        <v>589</v>
      </c>
    </row>
    <row r="4" spans="1:8">
      <c r="A4" s="12" t="s">
        <v>372</v>
      </c>
      <c r="B4" s="12" t="s">
        <v>28</v>
      </c>
      <c r="C4" s="10">
        <v>2008</v>
      </c>
      <c r="D4" s="12" t="s">
        <v>418</v>
      </c>
      <c r="F4" s="12" t="s">
        <v>169</v>
      </c>
      <c r="G4" s="12" t="s">
        <v>580</v>
      </c>
    </row>
    <row r="5" spans="1:8">
      <c r="A5" s="12" t="s">
        <v>373</v>
      </c>
      <c r="B5" s="12" t="s">
        <v>28</v>
      </c>
      <c r="C5" s="10">
        <v>2009</v>
      </c>
      <c r="F5" s="12" t="s">
        <v>368</v>
      </c>
      <c r="G5" s="12" t="s">
        <v>581</v>
      </c>
    </row>
    <row r="6" spans="1:8">
      <c r="A6" s="12" t="s">
        <v>374</v>
      </c>
      <c r="B6" s="12" t="s">
        <v>28</v>
      </c>
      <c r="C6" s="10">
        <v>2010</v>
      </c>
      <c r="F6" s="12" t="s">
        <v>369</v>
      </c>
      <c r="G6" s="12" t="s">
        <v>582</v>
      </c>
    </row>
    <row r="7" spans="1:8">
      <c r="A7" s="12" t="s">
        <v>375</v>
      </c>
      <c r="B7" s="12" t="s">
        <v>28</v>
      </c>
      <c r="C7" s="10">
        <v>2011</v>
      </c>
      <c r="F7" s="12" t="s">
        <v>370</v>
      </c>
      <c r="G7" s="12" t="s">
        <v>583</v>
      </c>
    </row>
    <row r="8" spans="1:8">
      <c r="A8" s="12" t="s">
        <v>376</v>
      </c>
      <c r="B8" s="12" t="s">
        <v>28</v>
      </c>
      <c r="C8" s="10">
        <v>2012</v>
      </c>
      <c r="F8" s="12" t="s">
        <v>558</v>
      </c>
      <c r="G8" s="12" t="s">
        <v>584</v>
      </c>
    </row>
    <row r="9" spans="1:8">
      <c r="A9" s="12" t="s">
        <v>377</v>
      </c>
      <c r="B9" s="12" t="s">
        <v>28</v>
      </c>
      <c r="C9" s="10">
        <v>2013</v>
      </c>
      <c r="G9" s="12" t="s">
        <v>585</v>
      </c>
    </row>
    <row r="10" spans="1:8">
      <c r="A10" s="12" t="s">
        <v>378</v>
      </c>
      <c r="B10" s="12" t="s">
        <v>28</v>
      </c>
      <c r="C10" s="10">
        <v>2014</v>
      </c>
      <c r="G10" s="12" t="s">
        <v>586</v>
      </c>
    </row>
    <row r="11" spans="1:8">
      <c r="A11" s="12" t="s">
        <v>379</v>
      </c>
      <c r="B11" s="12" t="s">
        <v>28</v>
      </c>
      <c r="C11" s="10">
        <v>2015</v>
      </c>
      <c r="G11" s="12" t="s">
        <v>587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10" zoomScale="85" zoomScaleNormal="85" workbookViewId="0">
      <selection activeCell="E75" sqref="E75"/>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748</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749</v>
      </c>
      <c r="E14" s="130"/>
      <c r="F14" s="124" t="s">
        <v>548</v>
      </c>
      <c r="H14" s="542" t="s">
        <v>751</v>
      </c>
      <c r="J14" s="124" t="s">
        <v>515</v>
      </c>
      <c r="L14" s="132"/>
      <c r="N14" s="103"/>
      <c r="Q14" s="99"/>
      <c r="R14" s="96"/>
    </row>
    <row r="15" spans="2:22" ht="26.25" customHeight="1" thickBot="1">
      <c r="B15" s="124" t="s">
        <v>424</v>
      </c>
      <c r="C15" s="106"/>
      <c r="D15" s="542" t="s">
        <v>750</v>
      </c>
      <c r="F15" s="124" t="s">
        <v>414</v>
      </c>
      <c r="G15" s="127"/>
      <c r="H15" s="542" t="s">
        <v>752</v>
      </c>
      <c r="I15" s="17"/>
      <c r="J15" s="124" t="s">
        <v>516</v>
      </c>
      <c r="L15" s="132"/>
      <c r="M15" s="103"/>
      <c r="Q15" s="108"/>
      <c r="R15" s="96"/>
    </row>
    <row r="16" spans="2:22" ht="28.5" customHeight="1" thickBot="1">
      <c r="B16" s="124" t="s">
        <v>454</v>
      </c>
      <c r="C16" s="106"/>
      <c r="D16" s="543">
        <v>2017</v>
      </c>
      <c r="E16" s="103"/>
      <c r="F16" s="124" t="s">
        <v>434</v>
      </c>
      <c r="G16" s="125"/>
      <c r="H16" s="543">
        <v>2018</v>
      </c>
      <c r="I16" s="103"/>
      <c r="K16" s="195"/>
      <c r="L16" s="195"/>
      <c r="M16" s="195"/>
      <c r="N16" s="195"/>
      <c r="Q16" s="115"/>
      <c r="R16" s="96"/>
    </row>
    <row r="17" spans="1:21" ht="29.25" customHeight="1">
      <c r="B17" s="124" t="s">
        <v>421</v>
      </c>
      <c r="C17" s="106"/>
      <c r="D17" s="733">
        <v>620646.10078333644</v>
      </c>
      <c r="E17" s="121"/>
      <c r="F17" s="740" t="s">
        <v>679</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f>
        <v>825866.3347519848</v>
      </c>
      <c r="I19" s="17"/>
      <c r="J19" s="115"/>
      <c r="K19" s="115"/>
      <c r="L19" s="115"/>
      <c r="M19" s="115"/>
      <c r="N19" s="115"/>
      <c r="P19" s="115"/>
      <c r="Q19" s="115"/>
      <c r="R19" s="96"/>
    </row>
    <row r="20" spans="1:21" ht="27.75" customHeight="1" thickBot="1">
      <c r="E20" s="9"/>
      <c r="F20" s="124" t="s">
        <v>436</v>
      </c>
      <c r="G20" s="603" t="s">
        <v>364</v>
      </c>
      <c r="H20" s="131">
        <f>-SUM(R55,R58,R61,R64,R67,R70,R73,R76,R79)</f>
        <v>202141.4878013077</v>
      </c>
      <c r="I20" s="17"/>
      <c r="J20" s="115"/>
      <c r="P20" s="115"/>
      <c r="Q20" s="115"/>
      <c r="R20" s="96"/>
    </row>
    <row r="21" spans="1:21" ht="27.75" customHeight="1" thickBot="1">
      <c r="C21" s="32"/>
      <c r="D21" s="32"/>
      <c r="E21" s="32"/>
      <c r="F21" s="124" t="s">
        <v>408</v>
      </c>
      <c r="G21" s="603" t="s">
        <v>365</v>
      </c>
      <c r="H21" s="188">
        <f>R84</f>
        <v>28310.610917738341</v>
      </c>
      <c r="I21" s="103"/>
      <c r="P21" s="115"/>
      <c r="Q21" s="115"/>
      <c r="R21" s="96"/>
    </row>
    <row r="22" spans="1:21" ht="27.75" customHeight="1">
      <c r="C22" s="32"/>
      <c r="D22" s="32"/>
      <c r="E22" s="32"/>
      <c r="F22" s="124" t="s">
        <v>510</v>
      </c>
      <c r="G22" s="603" t="s">
        <v>449</v>
      </c>
      <c r="H22" s="188">
        <f>H19-H20+H21</f>
        <v>652035.4578684154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1069" t="s">
        <v>686</v>
      </c>
      <c r="C26" s="1069"/>
      <c r="D26" s="1069"/>
      <c r="E26" s="1069"/>
      <c r="F26" s="1069"/>
      <c r="G26" s="1069"/>
    </row>
    <row r="27" spans="1:21" ht="14.25" customHeight="1">
      <c r="A27" s="28"/>
      <c r="B27" s="548"/>
      <c r="C27" s="548"/>
      <c r="D27" s="538"/>
      <c r="E27" s="538"/>
      <c r="F27" s="538"/>
      <c r="G27" s="548"/>
    </row>
    <row r="28" spans="1:21" s="17" customFormat="1" ht="27" customHeight="1">
      <c r="B28" s="1070" t="s">
        <v>507</v>
      </c>
      <c r="C28" s="1071"/>
      <c r="D28" s="133" t="s">
        <v>41</v>
      </c>
      <c r="E28" s="134" t="s">
        <v>677</v>
      </c>
      <c r="F28" s="134" t="s">
        <v>408</v>
      </c>
      <c r="G28" s="135" t="s">
        <v>409</v>
      </c>
      <c r="T28" s="136"/>
      <c r="U28" s="136"/>
    </row>
    <row r="29" spans="1:21" ht="20.25" customHeight="1">
      <c r="B29" s="1067" t="s">
        <v>29</v>
      </c>
      <c r="C29" s="1068"/>
      <c r="D29" s="638" t="s">
        <v>27</v>
      </c>
      <c r="E29" s="138">
        <f>SUM(D54:D80)</f>
        <v>75196.87101226236</v>
      </c>
      <c r="F29" s="139">
        <f>D84</f>
        <v>3413.1546432169998</v>
      </c>
      <c r="G29" s="138">
        <f>E29+F29</f>
        <v>78610.02565547936</v>
      </c>
    </row>
    <row r="30" spans="1:21" ht="20.25" customHeight="1">
      <c r="B30" s="1067" t="s">
        <v>371</v>
      </c>
      <c r="C30" s="1068"/>
      <c r="D30" s="638" t="s">
        <v>27</v>
      </c>
      <c r="E30" s="140">
        <f>SUM(E54:E80)</f>
        <v>60126.760215753573</v>
      </c>
      <c r="F30" s="141">
        <f>E84</f>
        <v>2729.1285933762974</v>
      </c>
      <c r="G30" s="140">
        <f>E30+F30</f>
        <v>62855.888809129872</v>
      </c>
    </row>
    <row r="31" spans="1:21" ht="20.25" customHeight="1">
      <c r="B31" s="1067" t="s">
        <v>385</v>
      </c>
      <c r="C31" s="1068"/>
      <c r="D31" s="638" t="s">
        <v>28</v>
      </c>
      <c r="E31" s="140">
        <f>SUM(F54:F80)</f>
        <v>100961.83548477633</v>
      </c>
      <c r="F31" s="141">
        <f>F84</f>
        <v>4582.6156452225496</v>
      </c>
      <c r="G31" s="140">
        <f t="shared" ref="G31:G34" si="0">E31+F31</f>
        <v>105544.45112999888</v>
      </c>
    </row>
    <row r="32" spans="1:21" ht="20.25" customHeight="1">
      <c r="B32" s="1067" t="s">
        <v>376</v>
      </c>
      <c r="C32" s="1068"/>
      <c r="D32" s="638" t="s">
        <v>28</v>
      </c>
      <c r="E32" s="140">
        <f>SUM(G54:G80)</f>
        <v>109239.03515523269</v>
      </c>
      <c r="F32" s="141">
        <f>G84</f>
        <v>4958.3142894313651</v>
      </c>
      <c r="G32" s="140">
        <f t="shared" si="0"/>
        <v>114197.34944466405</v>
      </c>
    </row>
    <row r="33" spans="2:22" ht="20.25" customHeight="1">
      <c r="B33" s="1067" t="s">
        <v>396</v>
      </c>
      <c r="C33" s="1068"/>
      <c r="D33" s="638" t="s">
        <v>28</v>
      </c>
      <c r="E33" s="140">
        <f>SUM(H54:H80)</f>
        <v>299343.14251173404</v>
      </c>
      <c r="F33" s="141">
        <f>H84</f>
        <v>13587.060512298227</v>
      </c>
      <c r="G33" s="140">
        <f>E33+F33</f>
        <v>312930.20302403229</v>
      </c>
    </row>
    <row r="34" spans="2:22" ht="20.25" customHeight="1">
      <c r="B34" s="1067" t="s">
        <v>32</v>
      </c>
      <c r="C34" s="1068"/>
      <c r="D34" s="638" t="s">
        <v>27</v>
      </c>
      <c r="E34" s="140">
        <f>SUM(I54:I80)</f>
        <v>0</v>
      </c>
      <c r="F34" s="141">
        <f>I84</f>
        <v>0</v>
      </c>
      <c r="G34" s="140">
        <f t="shared" si="0"/>
        <v>0</v>
      </c>
    </row>
    <row r="35" spans="2:22" ht="20.25" customHeight="1">
      <c r="B35" s="1067" t="s">
        <v>30</v>
      </c>
      <c r="C35" s="1068"/>
      <c r="D35" s="638" t="s">
        <v>28</v>
      </c>
      <c r="E35" s="140">
        <f>SUM(J54:J80)</f>
        <v>0</v>
      </c>
      <c r="F35" s="141">
        <f>J84</f>
        <v>0</v>
      </c>
      <c r="G35" s="140">
        <f>E35+F35</f>
        <v>0</v>
      </c>
    </row>
    <row r="36" spans="2:22" ht="20.25" customHeight="1">
      <c r="B36" s="1067" t="s">
        <v>31</v>
      </c>
      <c r="C36" s="1068"/>
      <c r="D36" s="638" t="s">
        <v>28</v>
      </c>
      <c r="E36" s="140">
        <f>SUM(K54:K80)</f>
        <v>-21142.797429081904</v>
      </c>
      <c r="F36" s="141">
        <f>K84</f>
        <v>-959.66276580709882</v>
      </c>
      <c r="G36" s="140">
        <f t="shared" ref="G36:G42" si="1">E36+F36</f>
        <v>-22102.460194889001</v>
      </c>
    </row>
    <row r="37" spans="2:22" ht="20.25" customHeight="1">
      <c r="B37" s="1067"/>
      <c r="C37" s="1068"/>
      <c r="D37" s="638"/>
      <c r="E37" s="140">
        <f>SUM(L54:L80)</f>
        <v>0</v>
      </c>
      <c r="F37" s="141">
        <f>L84</f>
        <v>0</v>
      </c>
      <c r="G37" s="140">
        <f t="shared" si="1"/>
        <v>0</v>
      </c>
    </row>
    <row r="38" spans="2:22" ht="20.25" customHeight="1">
      <c r="B38" s="1067"/>
      <c r="C38" s="1068"/>
      <c r="D38" s="638"/>
      <c r="E38" s="140">
        <f>SUM(M54:M80)</f>
        <v>0</v>
      </c>
      <c r="F38" s="141">
        <f>M84</f>
        <v>0</v>
      </c>
      <c r="G38" s="140">
        <f t="shared" si="1"/>
        <v>0</v>
      </c>
    </row>
    <row r="39" spans="2:22" ht="20.25" customHeight="1">
      <c r="B39" s="1067"/>
      <c r="C39" s="1068"/>
      <c r="D39" s="638"/>
      <c r="E39" s="140">
        <f>SUM(N54:N80)</f>
        <v>0</v>
      </c>
      <c r="F39" s="141">
        <f>N84</f>
        <v>0</v>
      </c>
      <c r="G39" s="140">
        <f t="shared" si="1"/>
        <v>0</v>
      </c>
    </row>
    <row r="40" spans="2:22" ht="20.25" customHeight="1">
      <c r="B40" s="1067"/>
      <c r="C40" s="1068"/>
      <c r="D40" s="638"/>
      <c r="E40" s="140">
        <f>SUM(O54:O80)</f>
        <v>0</v>
      </c>
      <c r="F40" s="141">
        <f>O84</f>
        <v>0</v>
      </c>
      <c r="G40" s="140">
        <f t="shared" si="1"/>
        <v>0</v>
      </c>
    </row>
    <row r="41" spans="2:22" ht="20.25" customHeight="1">
      <c r="B41" s="1067"/>
      <c r="C41" s="1068"/>
      <c r="D41" s="638"/>
      <c r="E41" s="140">
        <f>SUM(P54:P80)</f>
        <v>0</v>
      </c>
      <c r="F41" s="141">
        <f>P84</f>
        <v>0</v>
      </c>
      <c r="G41" s="140">
        <f t="shared" si="1"/>
        <v>0</v>
      </c>
    </row>
    <row r="42" spans="2:22" ht="20.25" customHeight="1">
      <c r="B42" s="1067"/>
      <c r="C42" s="1068"/>
      <c r="D42" s="639"/>
      <c r="E42" s="142">
        <f>SUM(Q54:Q80)</f>
        <v>0</v>
      </c>
      <c r="F42" s="143">
        <f>Q84</f>
        <v>0</v>
      </c>
      <c r="G42" s="142">
        <f t="shared" si="1"/>
        <v>0</v>
      </c>
    </row>
    <row r="43" spans="2:22" s="8" customFormat="1" ht="21" customHeight="1">
      <c r="B43" s="1072" t="s">
        <v>26</v>
      </c>
      <c r="C43" s="1073"/>
      <c r="D43" s="137"/>
      <c r="E43" s="144">
        <f>SUM(E29:E42)</f>
        <v>623724.84695067711</v>
      </c>
      <c r="F43" s="144">
        <f>SUM(F29:F42)</f>
        <v>28310.610917738341</v>
      </c>
      <c r="G43" s="144">
        <f>SUM(G29:G42)</f>
        <v>652035.45786841551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1069" t="s">
        <v>616</v>
      </c>
      <c r="C48" s="1069"/>
      <c r="D48" s="1069"/>
      <c r="E48" s="1069"/>
      <c r="F48" s="1069"/>
      <c r="G48" s="1069"/>
      <c r="H48" s="1069"/>
      <c r="I48" s="1069"/>
      <c r="J48" s="1069"/>
      <c r="K48" s="1069"/>
      <c r="L48" s="1069"/>
      <c r="M48" s="617"/>
      <c r="N48" s="105"/>
      <c r="O48" s="105"/>
      <c r="P48" s="105"/>
      <c r="Q48" s="105"/>
      <c r="R48" s="105"/>
      <c r="T48" s="37"/>
      <c r="U48" s="19"/>
      <c r="V48" s="38"/>
    </row>
    <row r="49" spans="2:22" s="28" customFormat="1" ht="41.1" customHeight="1">
      <c r="B49" s="1069" t="s">
        <v>562</v>
      </c>
      <c r="C49" s="1069"/>
      <c r="D49" s="1069"/>
      <c r="E49" s="1069"/>
      <c r="F49" s="1069"/>
      <c r="G49" s="1069"/>
      <c r="H49" s="1069"/>
      <c r="I49" s="1069"/>
      <c r="J49" s="1069"/>
      <c r="K49" s="1069"/>
      <c r="L49" s="1069"/>
      <c r="M49" s="617"/>
      <c r="N49" s="105"/>
      <c r="O49" s="105"/>
      <c r="P49" s="105"/>
      <c r="Q49" s="105"/>
      <c r="R49" s="105"/>
      <c r="T49" s="37"/>
      <c r="U49" s="19"/>
      <c r="V49" s="38"/>
    </row>
    <row r="50" spans="2:22" s="28" customFormat="1" ht="18" customHeight="1">
      <c r="B50" s="1069" t="s">
        <v>685</v>
      </c>
      <c r="C50" s="1069"/>
      <c r="D50" s="1069"/>
      <c r="E50" s="1069"/>
      <c r="F50" s="1069"/>
      <c r="G50" s="1069"/>
      <c r="H50" s="1069"/>
      <c r="I50" s="1069"/>
      <c r="J50" s="1069"/>
      <c r="K50" s="1069"/>
      <c r="L50" s="1069"/>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to 999 kW</v>
      </c>
      <c r="G52" s="135" t="str">
        <f>IF($B32&lt;&gt;"",$B32,"")</f>
        <v>General Service 1,000 to 4,999 kW</v>
      </c>
      <c r="H52" s="135" t="str">
        <f>IF($B33&lt;&gt;"",$B33,"")</f>
        <v>Large Use</v>
      </c>
      <c r="I52" s="135" t="str">
        <f>IF($B34&lt;&gt;"",$B34,"")</f>
        <v>Unmetered Scattered Load</v>
      </c>
      <c r="J52" s="135" t="str">
        <f>IF($B35&lt;&gt;"",$B35,"")</f>
        <v>Sentinel Lighting</v>
      </c>
      <c r="K52" s="135" t="str">
        <f>IF($B36&lt;&gt;"",$B36,"")</f>
        <v>Street Lighting</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LRAM'!Y389</f>
        <v>0</v>
      </c>
      <c r="E69" s="156">
        <f>'5.  2015-2020 LRAM'!Z389</f>
        <v>0</v>
      </c>
      <c r="F69" s="156">
        <f>'5.  2015-2020 LRAM'!AA389</f>
        <v>0</v>
      </c>
      <c r="G69" s="156">
        <f>'5.  2015-2020 LRAM'!AB389</f>
        <v>0</v>
      </c>
      <c r="H69" s="156">
        <f>'5.  2015-2020 LRAM'!AC389</f>
        <v>0</v>
      </c>
      <c r="I69" s="156">
        <f>'5.  2015-2020 LRAM'!AD389</f>
        <v>0</v>
      </c>
      <c r="J69" s="156">
        <f>'5.  2015-2020 LRAM'!AE389</f>
        <v>0</v>
      </c>
      <c r="K69" s="156">
        <f>'5.  2015-2020 LRAM'!AF389</f>
        <v>0</v>
      </c>
      <c r="L69" s="156">
        <f>'5.  2015-2020 LRAM'!AG389</f>
        <v>0</v>
      </c>
      <c r="M69" s="156">
        <f>'5.  2015-2020 LRAM'!AH389</f>
        <v>0</v>
      </c>
      <c r="N69" s="156">
        <f>'5.  2015-2020 LRAM'!AI389</f>
        <v>0</v>
      </c>
      <c r="O69" s="156">
        <f>'5.  2015-2020 LRAM'!AJ389</f>
        <v>0</v>
      </c>
      <c r="P69" s="156">
        <f>'5.  2015-2020 LRAM'!AK389</f>
        <v>0</v>
      </c>
      <c r="Q69" s="156">
        <f>'5.  2015-2020 LRAM'!AL389</f>
        <v>0</v>
      </c>
      <c r="R69" s="157">
        <f>SUM(D69:Q69)</f>
        <v>0</v>
      </c>
      <c r="U69" s="152"/>
      <c r="V69" s="153"/>
    </row>
    <row r="70" spans="2:22" s="163" customFormat="1">
      <c r="B70" s="154" t="s">
        <v>224</v>
      </c>
      <c r="C70" s="155"/>
      <c r="D70" s="156">
        <f>-'5.  2015-2020 LRAM'!Y390</f>
        <v>0</v>
      </c>
      <c r="E70" s="156">
        <f>-'5.  2015-2020 LRAM'!Z390</f>
        <v>0</v>
      </c>
      <c r="F70" s="156">
        <f>-'5.  2015-2020 LRAM'!AA390</f>
        <v>0</v>
      </c>
      <c r="G70" s="156">
        <f>-'5.  2015-2020 LRAM'!AB390</f>
        <v>0</v>
      </c>
      <c r="H70" s="156">
        <f>-'5.  2015-2020 LRAM'!AC390</f>
        <v>0</v>
      </c>
      <c r="I70" s="156">
        <f>-'5.  2015-2020 LRAM'!AD390</f>
        <v>0</v>
      </c>
      <c r="J70" s="156">
        <f>-'5.  2015-2020 LRAM'!AE390</f>
        <v>0</v>
      </c>
      <c r="K70" s="156">
        <f>-'5.  2015-2020 LRAM'!AF390</f>
        <v>0</v>
      </c>
      <c r="L70" s="156">
        <f>-'5.  2015-2020 LRAM'!AG390</f>
        <v>0</v>
      </c>
      <c r="M70" s="156">
        <f>-'5.  2015-2020 LRAM'!AH390</f>
        <v>0</v>
      </c>
      <c r="N70" s="156">
        <f>-'5.  2015-2020 LRAM'!AI390</f>
        <v>0</v>
      </c>
      <c r="O70" s="156">
        <f>-'5.  2015-2020 LRAM'!AJ390</f>
        <v>0</v>
      </c>
      <c r="P70" s="156">
        <f>-'5.  2015-2020 LRAM'!AK390</f>
        <v>0</v>
      </c>
      <c r="Q70" s="156">
        <f>-'5.  2015-2020 LRAM'!AL390</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LRAM'!Y578</f>
        <v>0</v>
      </c>
      <c r="E72" s="156">
        <f>'5.  2015-2020 LRAM'!Z578</f>
        <v>0</v>
      </c>
      <c r="F72" s="156">
        <f>'5.  2015-2020 LRAM'!AA578</f>
        <v>0</v>
      </c>
      <c r="G72" s="156">
        <f>'5.  2015-2020 LRAM'!AB578</f>
        <v>0</v>
      </c>
      <c r="H72" s="156">
        <f>'5.  2015-2020 LRAM'!AC578</f>
        <v>0</v>
      </c>
      <c r="I72" s="156">
        <f>'5.  2015-2020 LRAM'!AD578</f>
        <v>0</v>
      </c>
      <c r="J72" s="156">
        <f>'5.  2015-2020 LRAM'!AE578</f>
        <v>0</v>
      </c>
      <c r="K72" s="156">
        <f>'5.  2015-2020 LRAM'!AF578</f>
        <v>0</v>
      </c>
      <c r="L72" s="156">
        <f>'5.  2015-2020 LRAM'!AG578</f>
        <v>0</v>
      </c>
      <c r="M72" s="156">
        <f>'5.  2015-2020 LRAM'!AH578</f>
        <v>0</v>
      </c>
      <c r="N72" s="156">
        <f>'5.  2015-2020 LRAM'!AI578</f>
        <v>0</v>
      </c>
      <c r="O72" s="156">
        <f>'5.  2015-2020 LRAM'!AJ578</f>
        <v>0</v>
      </c>
      <c r="P72" s="156">
        <f>'5.  2015-2020 LRAM'!AK578</f>
        <v>0</v>
      </c>
      <c r="Q72" s="156">
        <f>'5.  2015-2020 LRAM'!AL578</f>
        <v>0</v>
      </c>
      <c r="R72" s="157">
        <f>SUM(D72:Q72)</f>
        <v>0</v>
      </c>
      <c r="U72" s="152"/>
      <c r="V72" s="153"/>
    </row>
    <row r="73" spans="2:22" s="163" customFormat="1">
      <c r="B73" s="154" t="s">
        <v>226</v>
      </c>
      <c r="C73" s="155"/>
      <c r="D73" s="156">
        <f>-'5.  2015-2020 LRAM'!Y579</f>
        <v>0</v>
      </c>
      <c r="E73" s="156">
        <f>-'5.  2015-2020 LRAM'!Z579</f>
        <v>0</v>
      </c>
      <c r="F73" s="156">
        <f>-'5.  2015-2020 LRAM'!AA579</f>
        <v>0</v>
      </c>
      <c r="G73" s="156">
        <f>-'5.  2015-2020 LRAM'!AB579</f>
        <v>0</v>
      </c>
      <c r="H73" s="156">
        <f>-'5.  2015-2020 LRAM'!AC579</f>
        <v>0</v>
      </c>
      <c r="I73" s="156">
        <f>-'5.  2015-2020 LRAM'!AD579</f>
        <v>0</v>
      </c>
      <c r="J73" s="156">
        <f>-'5.  2015-2020 LRAM'!AE579</f>
        <v>0</v>
      </c>
      <c r="K73" s="156">
        <f>-'5.  2015-2020 LRAM'!AF579</f>
        <v>0</v>
      </c>
      <c r="L73" s="156">
        <f>-'5.  2015-2020 LRAM'!AG579</f>
        <v>0</v>
      </c>
      <c r="M73" s="156">
        <f>-'5.  2015-2020 LRAM'!AH579</f>
        <v>0</v>
      </c>
      <c r="N73" s="156">
        <f>-'5.  2015-2020 LRAM'!AI579</f>
        <v>0</v>
      </c>
      <c r="O73" s="156">
        <f>-'5.  2015-2020 LRAM'!AJ579</f>
        <v>0</v>
      </c>
      <c r="P73" s="156">
        <f>-'5.  2015-2020 LRAM'!AK579</f>
        <v>0</v>
      </c>
      <c r="Q73" s="156">
        <f>-'5.  2015-2020 LRAM'!AL579</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LRAM'!Y762</f>
        <v>96589.124067167359</v>
      </c>
      <c r="E75" s="156">
        <f>'5.  2015-2020 LRAM'!Z762</f>
        <v>75998.431837134704</v>
      </c>
      <c r="F75" s="156">
        <f>'5.  2015-2020 LRAM'!AA762</f>
        <v>125491.19043391877</v>
      </c>
      <c r="G75" s="156">
        <f>'5.  2015-2020 LRAM'!AB762</f>
        <v>113983.61584312261</v>
      </c>
      <c r="H75" s="156">
        <f>'5.  2015-2020 LRAM'!AC762</f>
        <v>410842.00777064136</v>
      </c>
      <c r="I75" s="156">
        <f>'5.  2015-2020 LRAM'!AD762</f>
        <v>0</v>
      </c>
      <c r="J75" s="156">
        <f>'5.  2015-2020 LRAM'!AE762</f>
        <v>0</v>
      </c>
      <c r="K75" s="156">
        <f>'5.  2015-2020 LRAM'!AF762</f>
        <v>2961.9647999999997</v>
      </c>
      <c r="L75" s="156">
        <f>'5.  2015-2020 LRAM'!AG762</f>
        <v>0</v>
      </c>
      <c r="M75" s="156">
        <f>'5.  2015-2020 LRAM'!AH762</f>
        <v>0</v>
      </c>
      <c r="N75" s="156">
        <f>'5.  2015-2020 LRAM'!AI762</f>
        <v>0</v>
      </c>
      <c r="O75" s="156">
        <f>'5.  2015-2020 LRAM'!AJ762</f>
        <v>0</v>
      </c>
      <c r="P75" s="156">
        <f>'5.  2015-2020 LRAM'!AK762</f>
        <v>0</v>
      </c>
      <c r="Q75" s="156">
        <f>'5.  2015-2020 LRAM'!AL762</f>
        <v>0</v>
      </c>
      <c r="R75" s="157">
        <f>SUM(D75:Q75)</f>
        <v>825866.3347519848</v>
      </c>
      <c r="U75" s="152"/>
      <c r="V75" s="153"/>
    </row>
    <row r="76" spans="2:22" s="163" customFormat="1" ht="16.5" customHeight="1">
      <c r="B76" s="154" t="s">
        <v>228</v>
      </c>
      <c r="C76" s="155"/>
      <c r="D76" s="156">
        <f>-'5.  2015-2020 LRAM'!Y763</f>
        <v>-21392.253054905003</v>
      </c>
      <c r="E76" s="156">
        <f>-'5.  2015-2020 LRAM'!Z763</f>
        <v>-15871.671621381132</v>
      </c>
      <c r="F76" s="156">
        <f>-'5.  2015-2020 LRAM'!AA763</f>
        <v>-24529.354949142442</v>
      </c>
      <c r="G76" s="156">
        <f>-'5.  2015-2020 LRAM'!AB763</f>
        <v>-4744.5806878899184</v>
      </c>
      <c r="H76" s="156">
        <f>-'5.  2015-2020 LRAM'!AC763</f>
        <v>-111498.86525890729</v>
      </c>
      <c r="I76" s="156">
        <f>-'5.  2015-2020 LRAM'!AD763</f>
        <v>0</v>
      </c>
      <c r="J76" s="156">
        <f>-'5.  2015-2020 LRAM'!AE763</f>
        <v>0</v>
      </c>
      <c r="K76" s="156">
        <f>-'5.  2015-2020 LRAM'!AF763</f>
        <v>-24104.762229081905</v>
      </c>
      <c r="L76" s="156">
        <f>-'5.  2015-2020 LRAM'!AG763</f>
        <v>0</v>
      </c>
      <c r="M76" s="156">
        <f>-'5.  2015-2020 LRAM'!AH763</f>
        <v>0</v>
      </c>
      <c r="N76" s="156">
        <f>-'5.  2015-2020 LRAM'!AI763</f>
        <v>0</v>
      </c>
      <c r="O76" s="156">
        <f>-'5.  2015-2020 LRAM'!AJ763</f>
        <v>0</v>
      </c>
      <c r="P76" s="156">
        <f>-'5.  2015-2020 LRAM'!AK763</f>
        <v>0</v>
      </c>
      <c r="Q76" s="156">
        <f>-'5.  2015-2020 LRAM'!AL763</f>
        <v>0</v>
      </c>
      <c r="R76" s="157">
        <f>SUM(D76:Q76)</f>
        <v>-202141.4878013077</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LRAM'!Y946</f>
        <v>0</v>
      </c>
      <c r="E78" s="156">
        <f>'5.  2015-2020 LRAM'!Z946</f>
        <v>0</v>
      </c>
      <c r="F78" s="156">
        <f>'5.  2015-2020 LRAM'!AA946</f>
        <v>0</v>
      </c>
      <c r="G78" s="156">
        <f>'5.  2015-2020 LRAM'!AB946</f>
        <v>0</v>
      </c>
      <c r="H78" s="156">
        <f>'5.  2015-2020 LRAM'!AC946</f>
        <v>0</v>
      </c>
      <c r="I78" s="156">
        <f>'5.  2015-2020 LRAM'!AD946</f>
        <v>0</v>
      </c>
      <c r="J78" s="156">
        <f>'5.  2015-2020 LRAM'!AE946</f>
        <v>0</v>
      </c>
      <c r="K78" s="156">
        <f>'5.  2015-2020 LRAM'!AF946</f>
        <v>0</v>
      </c>
      <c r="L78" s="156">
        <f>'5.  2015-2020 LRAM'!AG946</f>
        <v>0</v>
      </c>
      <c r="M78" s="156">
        <f>'5.  2015-2020 LRAM'!AH946</f>
        <v>0</v>
      </c>
      <c r="N78" s="156">
        <f>'5.  2015-2020 LRAM'!AI946</f>
        <v>0</v>
      </c>
      <c r="O78" s="156">
        <f>'5.  2015-2020 LRAM'!AJ946</f>
        <v>0</v>
      </c>
      <c r="P78" s="156">
        <f>'5.  2015-2020 LRAM'!AK946</f>
        <v>0</v>
      </c>
      <c r="Q78" s="156">
        <f>'5.  2015-2020 LRAM'!AL946</f>
        <v>0</v>
      </c>
      <c r="R78" s="157">
        <f>SUM(D78:Q78)</f>
        <v>0</v>
      </c>
      <c r="U78" s="152"/>
      <c r="V78" s="153"/>
    </row>
    <row r="79" spans="2:22" s="163" customFormat="1">
      <c r="B79" s="154" t="s">
        <v>230</v>
      </c>
      <c r="C79" s="155"/>
      <c r="D79" s="156">
        <f>-'5.  2015-2020 LRAM'!Y947</f>
        <v>0</v>
      </c>
      <c r="E79" s="156">
        <f>-'5.  2015-2020 LRAM'!Z947</f>
        <v>0</v>
      </c>
      <c r="F79" s="156">
        <f>-'5.  2015-2020 LRAM'!AA947</f>
        <v>0</v>
      </c>
      <c r="G79" s="156">
        <f>-'5.  2015-2020 LRAM'!AB947</f>
        <v>0</v>
      </c>
      <c r="H79" s="156">
        <f>-'5.  2015-2020 LRAM'!AC947</f>
        <v>0</v>
      </c>
      <c r="I79" s="156">
        <f>-'5.  2015-2020 LRAM'!AD947</f>
        <v>0</v>
      </c>
      <c r="J79" s="156">
        <f>-'5.  2015-2020 LRAM'!AE947</f>
        <v>0</v>
      </c>
      <c r="K79" s="156">
        <f>-'5.  2015-2020 LRAM'!AF947</f>
        <v>0</v>
      </c>
      <c r="L79" s="156">
        <f>-'5.  2015-2020 LRAM'!AG947</f>
        <v>0</v>
      </c>
      <c r="M79" s="156">
        <f>-'5.  2015-2020 LRAM'!AH947</f>
        <v>0</v>
      </c>
      <c r="N79" s="156">
        <f>-'5.  2015-2020 LRAM'!AI947</f>
        <v>0</v>
      </c>
      <c r="O79" s="156">
        <f>-'5.  2015-2020 LRAM'!AJ947</f>
        <v>0</v>
      </c>
      <c r="P79" s="156">
        <f>-'5.  2015-2020 LRAM'!AK947</f>
        <v>0</v>
      </c>
      <c r="Q79" s="156">
        <f>-'5.  2015-2020 LRAM'!AL947</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LRAM'!Y1130</f>
        <v>0</v>
      </c>
      <c r="E81" s="156">
        <f>'5.  2015-2020 LRAM'!Z1130</f>
        <v>0</v>
      </c>
      <c r="F81" s="156">
        <f>'5.  2015-2020 LRAM'!AA1130</f>
        <v>0</v>
      </c>
      <c r="G81" s="156">
        <f>'5.  2015-2020 LRAM'!AB1130</f>
        <v>0</v>
      </c>
      <c r="H81" s="156">
        <f>'5.  2015-2020 LRAM'!AC1130</f>
        <v>0</v>
      </c>
      <c r="I81" s="156">
        <f>'5.  2015-2020 LRAM'!AD1130</f>
        <v>0</v>
      </c>
      <c r="J81" s="156">
        <f>'5.  2015-2020 LRAM'!AE1130</f>
        <v>0</v>
      </c>
      <c r="K81" s="156">
        <f>'5.  2015-2020 LRAM'!AF1130</f>
        <v>0</v>
      </c>
      <c r="L81" s="156">
        <f>'5.  2015-2020 LRAM'!AG1130</f>
        <v>0</v>
      </c>
      <c r="M81" s="156">
        <f>'5.  2015-2020 LRAM'!AH1130</f>
        <v>0</v>
      </c>
      <c r="N81" s="156">
        <f>'5.  2015-2020 LRAM'!AI1130</f>
        <v>0</v>
      </c>
      <c r="O81" s="156">
        <f>'5.  2015-2020 LRAM'!AJ1130</f>
        <v>0</v>
      </c>
      <c r="P81" s="156">
        <f>'5.  2015-2020 LRAM'!AK1130</f>
        <v>0</v>
      </c>
      <c r="Q81" s="156">
        <f>'5.  2015-2020 LRAM'!AL1130</f>
        <v>0</v>
      </c>
      <c r="R81" s="157">
        <f>SUM(D81:Q81)</f>
        <v>0</v>
      </c>
      <c r="U81" s="152"/>
      <c r="V81" s="153"/>
    </row>
    <row r="82" spans="2:22" s="163" customFormat="1" hidden="1">
      <c r="B82" s="154" t="s">
        <v>232</v>
      </c>
      <c r="C82" s="155"/>
      <c r="D82" s="156">
        <f>-'5.  2015-2020 LRAM'!Y1131</f>
        <v>0</v>
      </c>
      <c r="E82" s="156">
        <f>-'5.  2015-2020 LRAM'!Z1131</f>
        <v>0</v>
      </c>
      <c r="F82" s="156">
        <f>-'5.  2015-2020 LRAM'!AA1131</f>
        <v>0</v>
      </c>
      <c r="G82" s="156">
        <f>-'5.  2015-2020 LRAM'!AB1131</f>
        <v>0</v>
      </c>
      <c r="H82" s="156">
        <f>-'5.  2015-2020 LRAM'!AC1131</f>
        <v>0</v>
      </c>
      <c r="I82" s="156">
        <f>-'5.  2015-2020 LRAM'!AD1131</f>
        <v>0</v>
      </c>
      <c r="J82" s="156">
        <f>-'5.  2015-2020 LRAM'!AE1131</f>
        <v>0</v>
      </c>
      <c r="K82" s="156">
        <f>-'5.  2015-2020 LRAM'!AF1131</f>
        <v>0</v>
      </c>
      <c r="L82" s="156">
        <f>-'5.  2015-2020 LRAM'!AG1131</f>
        <v>0</v>
      </c>
      <c r="M82" s="156">
        <f>-'5.  2015-2020 LRAM'!AH1131</f>
        <v>0</v>
      </c>
      <c r="N82" s="156">
        <f>-'5.  2015-2020 LRAM'!AI1131</f>
        <v>0</v>
      </c>
      <c r="O82" s="156">
        <f>-'5.  2015-2020 LRAM'!AJ1131</f>
        <v>0</v>
      </c>
      <c r="P82" s="156">
        <f>-'5.  2015-2020 LRAM'!AK1131</f>
        <v>0</v>
      </c>
      <c r="Q82" s="156">
        <f>-'5.  2015-2020 LRAM'!AL1131</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3413.1546432169998</v>
      </c>
      <c r="E84" s="679">
        <f>'6.  Carrying Charges'!J237</f>
        <v>2729.1285933762974</v>
      </c>
      <c r="F84" s="679">
        <f>'6.  Carrying Charges'!K237</f>
        <v>4582.6156452225496</v>
      </c>
      <c r="G84" s="679">
        <f>'6.  Carrying Charges'!L237</f>
        <v>4958.3142894313651</v>
      </c>
      <c r="H84" s="679">
        <f>'6.  Carrying Charges'!M237</f>
        <v>13587.060512298227</v>
      </c>
      <c r="I84" s="679">
        <f>'6.  Carrying Charges'!N237</f>
        <v>0</v>
      </c>
      <c r="J84" s="679">
        <f>'6.  Carrying Charges'!O237</f>
        <v>0</v>
      </c>
      <c r="K84" s="679">
        <f>'6.  Carrying Charges'!P237</f>
        <v>-959.66276580709882</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28310.610917738341</v>
      </c>
      <c r="U84" s="152"/>
      <c r="V84" s="153"/>
    </row>
    <row r="85" spans="2:22" s="163" customFormat="1" ht="21.75" customHeight="1">
      <c r="B85" s="623" t="s">
        <v>240</v>
      </c>
      <c r="C85" s="624"/>
      <c r="D85" s="623">
        <f>SUM(D54:D80)+D84</f>
        <v>78610.02565547936</v>
      </c>
      <c r="E85" s="623">
        <f t="shared" ref="E85:Q85" si="2">SUM(E54:E80)+E84</f>
        <v>62855.888809129872</v>
      </c>
      <c r="F85" s="623">
        <f t="shared" si="2"/>
        <v>105544.45112999888</v>
      </c>
      <c r="G85" s="623">
        <f t="shared" si="2"/>
        <v>114197.34944466405</v>
      </c>
      <c r="H85" s="623">
        <f t="shared" si="2"/>
        <v>312930.20302403229</v>
      </c>
      <c r="I85" s="623">
        <f t="shared" si="2"/>
        <v>0</v>
      </c>
      <c r="J85" s="623">
        <f t="shared" si="2"/>
        <v>0</v>
      </c>
      <c r="K85" s="623">
        <f t="shared" si="2"/>
        <v>-22102.460194889001</v>
      </c>
      <c r="L85" s="623">
        <f t="shared" si="2"/>
        <v>0</v>
      </c>
      <c r="M85" s="623">
        <f t="shared" si="2"/>
        <v>0</v>
      </c>
      <c r="N85" s="623">
        <f t="shared" si="2"/>
        <v>0</v>
      </c>
      <c r="O85" s="623">
        <f t="shared" si="2"/>
        <v>0</v>
      </c>
      <c r="P85" s="623">
        <f t="shared" si="2"/>
        <v>0</v>
      </c>
      <c r="Q85" s="623">
        <f t="shared" si="2"/>
        <v>0</v>
      </c>
      <c r="R85" s="623">
        <f>SUM(R54:R80)+R84</f>
        <v>652035.4578684154</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LRAM'!Y383:AL383)</f>
        <v>0</v>
      </c>
      <c r="I93" s="557">
        <f>SUM('5.  2015-2020 LRAM'!Y571:AL571)</f>
        <v>0</v>
      </c>
      <c r="J93" s="556">
        <f>SUM('5.  2015-2020 LRAM'!Y754:AL754)</f>
        <v>0</v>
      </c>
      <c r="K93" s="556">
        <f>SUM('5.  2015-2020 LRAM'!Y937:AL937)</f>
        <v>0</v>
      </c>
      <c r="L93" s="556">
        <f>SUM('5.  2015-2020 LRAM'!Y1120:AL1120)</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LRAM'!Y384:AL384)</f>
        <v>0</v>
      </c>
      <c r="I94" s="557">
        <f>SUM('5.  2015-2020 LRAM'!Y572:AL572)</f>
        <v>0</v>
      </c>
      <c r="J94" s="556">
        <f>SUM('5.  2015-2020 LRAM'!Y755:AL755)</f>
        <v>0</v>
      </c>
      <c r="K94" s="556">
        <f>SUM('5.  2015-2020 LRAM'!Y938:AL938)</f>
        <v>0</v>
      </c>
      <c r="L94" s="556">
        <f>SUM('5.  2015-2020 LRAM'!Y1121:AL1121)</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LRAM'!Y385:AL385)</f>
        <v>0</v>
      </c>
      <c r="I95" s="557">
        <f>SUM('5.  2015-2020 LRAM'!Y573:AL573)</f>
        <v>0</v>
      </c>
      <c r="J95" s="556">
        <f>SUM('5.  2015-2020 LRAM'!Y756:AL756)</f>
        <v>0</v>
      </c>
      <c r="K95" s="556">
        <f>SUM('5.  2015-2020 LRAM'!Y939:AL939)</f>
        <v>0</v>
      </c>
      <c r="L95" s="556">
        <f>SUM('5.  2015-2020 LRAM'!Y1122:AL1122)</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LRAM'!Y386:AL386)</f>
        <v>0</v>
      </c>
      <c r="I96" s="557">
        <f>SUM('5.  2015-2020 LRAM'!Y574:AL574)</f>
        <v>0</v>
      </c>
      <c r="J96" s="556">
        <f>SUM('5.  2015-2020 LRAM'!Y757:AL757)</f>
        <v>64562.47916980381</v>
      </c>
      <c r="K96" s="556">
        <f>SUM('5.  2015-2020 LRAM'!Y940:AL940)</f>
        <v>0</v>
      </c>
      <c r="L96" s="556">
        <f>SUM('5.  2015-2020 LRAM'!Y1123:AL1123)</f>
        <v>0</v>
      </c>
      <c r="M96" s="556">
        <f>SUM(F96:L96)</f>
        <v>64562.47916980381</v>
      </c>
      <c r="T96" s="197"/>
      <c r="U96" s="197"/>
    </row>
    <row r="97" spans="2:21" s="90" customFormat="1" ht="23.25" hidden="1" customHeight="1">
      <c r="B97" s="198">
        <v>2015</v>
      </c>
      <c r="C97" s="559"/>
      <c r="D97" s="559"/>
      <c r="E97" s="559"/>
      <c r="F97" s="559"/>
      <c r="G97" s="557">
        <f>SUM('5.  2015-2020 LRAM'!Y203:AL203)</f>
        <v>0</v>
      </c>
      <c r="H97" s="556">
        <f>SUM('5.  2015-2020 LRAM'!Y387:AL387)</f>
        <v>0</v>
      </c>
      <c r="I97" s="557">
        <f>SUM('5.  2015-2020 LRAM'!Y575:AL575)</f>
        <v>0</v>
      </c>
      <c r="J97" s="556">
        <f>SUM('5.  2015-2020 LRAM'!Y758:AL758)</f>
        <v>442525.61790800001</v>
      </c>
      <c r="K97" s="556">
        <f>SUM('5.  2015-2020 LRAM'!Y941:AL941)</f>
        <v>0</v>
      </c>
      <c r="L97" s="556">
        <f>SUM('5.  2015-2020 LRAM'!Y1124:AL1124)</f>
        <v>0</v>
      </c>
      <c r="M97" s="556">
        <f>SUM(G97:L97)</f>
        <v>442525.61790800001</v>
      </c>
      <c r="T97" s="197"/>
      <c r="U97" s="197"/>
    </row>
    <row r="98" spans="2:21" s="90" customFormat="1" ht="23.25" hidden="1" customHeight="1">
      <c r="B98" s="198">
        <v>2016</v>
      </c>
      <c r="C98" s="559"/>
      <c r="D98" s="559"/>
      <c r="E98" s="559"/>
      <c r="F98" s="559"/>
      <c r="G98" s="559"/>
      <c r="H98" s="556">
        <f>SUM('5.  2015-2020 LRAM'!Y388:AL388)</f>
        <v>0</v>
      </c>
      <c r="I98" s="557">
        <f>SUM('5.  2015-2020 LRAM'!Y576:AL576)</f>
        <v>0</v>
      </c>
      <c r="J98" s="556">
        <f>SUM('5.  2015-2020 LRAM'!Y759:AL759)</f>
        <v>71873.53766300327</v>
      </c>
      <c r="K98" s="556">
        <f>SUM('5.  2015-2020 LRAM'!Y942:AL942)</f>
        <v>0</v>
      </c>
      <c r="L98" s="556">
        <f>SUM('5.  2015-2020 LRAM'!Y1125:AL1125)</f>
        <v>0</v>
      </c>
      <c r="M98" s="556">
        <f>SUM(H98:L98)</f>
        <v>71873.53766300327</v>
      </c>
      <c r="T98" s="197"/>
      <c r="U98" s="197"/>
    </row>
    <row r="99" spans="2:21" s="90" customFormat="1" ht="23.25" hidden="1" customHeight="1">
      <c r="B99" s="198">
        <v>2017</v>
      </c>
      <c r="C99" s="559"/>
      <c r="D99" s="559"/>
      <c r="E99" s="559"/>
      <c r="F99" s="559"/>
      <c r="G99" s="559"/>
      <c r="H99" s="559"/>
      <c r="I99" s="556">
        <f>SUM('5.  2015-2020 LRAM'!Y577:AL577)</f>
        <v>0</v>
      </c>
      <c r="J99" s="556">
        <f>SUM('5.  2015-2020 LRAM'!Y760:AL760)</f>
        <v>147572.42942541608</v>
      </c>
      <c r="K99" s="556">
        <f>SUM('5.  2015-2020 LRAM'!Y943:AL943)</f>
        <v>0</v>
      </c>
      <c r="L99" s="556">
        <f>SUM('5.  2015-2020 LRAM'!Y1126:AL1126)</f>
        <v>0</v>
      </c>
      <c r="M99" s="556">
        <f>SUM(I99:L99)</f>
        <v>147572.42942541608</v>
      </c>
      <c r="T99" s="197"/>
      <c r="U99" s="197"/>
    </row>
    <row r="100" spans="2:21" s="90" customFormat="1" ht="23.25" hidden="1" customHeight="1">
      <c r="B100" s="198">
        <v>2018</v>
      </c>
      <c r="C100" s="559"/>
      <c r="D100" s="559"/>
      <c r="E100" s="559"/>
      <c r="F100" s="559"/>
      <c r="G100" s="559"/>
      <c r="H100" s="559"/>
      <c r="I100" s="559"/>
      <c r="J100" s="556">
        <f>SUM('5.  2015-2020 LRAM'!Y761:AL761)</f>
        <v>99332.270585761624</v>
      </c>
      <c r="K100" s="556">
        <f>SUM('5.  2015-2020 LRAM'!Y944:AL944)</f>
        <v>0</v>
      </c>
      <c r="L100" s="556">
        <f>SUM('5.  2015-2020 LRAM'!Y1127:AL1127)</f>
        <v>0</v>
      </c>
      <c r="M100" s="556">
        <f>SUM(J100:L100)</f>
        <v>99332.270585761624</v>
      </c>
      <c r="T100" s="197"/>
      <c r="U100" s="197"/>
    </row>
    <row r="101" spans="2:21" s="90" customFormat="1" ht="23.25" hidden="1" customHeight="1">
      <c r="B101" s="198">
        <v>2019</v>
      </c>
      <c r="C101" s="559"/>
      <c r="D101" s="559"/>
      <c r="E101" s="559"/>
      <c r="F101" s="559"/>
      <c r="G101" s="559"/>
      <c r="H101" s="559"/>
      <c r="I101" s="559"/>
      <c r="J101" s="559"/>
      <c r="K101" s="556">
        <f>SUM('5.  2015-2020 LRAM'!Y945:AL945)</f>
        <v>0</v>
      </c>
      <c r="L101" s="556">
        <f>SUM('5.  2015-2020 LRAM'!Y1128:AL1128)</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LRAM'!Y1129:AL1129)</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825866.3347519848</v>
      </c>
      <c r="K103" s="556">
        <f>K93+K94+K95+K96+K97+K98+K99+K100+K101</f>
        <v>0</v>
      </c>
      <c r="L103" s="556">
        <f>SUM(L93:L102)</f>
        <v>0</v>
      </c>
      <c r="M103" s="556">
        <f>SUM(M93:M102)</f>
        <v>825866.3347519848</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LRAM'!AM390</f>
        <v>0</v>
      </c>
      <c r="I104" s="554">
        <f>'5.  2015-2020 LRAM'!AM579</f>
        <v>0</v>
      </c>
      <c r="J104" s="554">
        <f>'5.  2015-2020 LRAM'!AM763</f>
        <v>202141.4878013077</v>
      </c>
      <c r="K104" s="554">
        <f>'5.  2015-2020 LRAM'!AM947</f>
        <v>0</v>
      </c>
      <c r="L104" s="554">
        <f>'5.  2015-2020 LRAM'!AM1131</f>
        <v>0</v>
      </c>
      <c r="M104" s="556">
        <f>SUM(C104:L104)</f>
        <v>202141.4878013077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5716.1783369500608</v>
      </c>
      <c r="K105" s="554">
        <f>'6.  Carrying Charges'!W147</f>
        <v>19734.394272166526</v>
      </c>
      <c r="L105" s="554">
        <f>'6.  Carrying Charges'!W162</f>
        <v>28310.610917738322</v>
      </c>
      <c r="M105" s="556">
        <f>SUM(C105:L105)</f>
        <v>53761.183526854904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629441.02528762713</v>
      </c>
      <c r="K106" s="554">
        <f>K103-K104+K105</f>
        <v>19734.394272166526</v>
      </c>
      <c r="L106" s="554">
        <f>L103-L104+L105</f>
        <v>28310.610917738322</v>
      </c>
      <c r="M106" s="554">
        <f>M103-M104+M105</f>
        <v>677486.03047753195</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B21" sqref="B21:H21"/>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621</v>
      </c>
    </row>
    <row r="20" spans="2:8" ht="13.5" customHeight="1"/>
    <row r="21" spans="2:8" ht="41.1" customHeight="1">
      <c r="B21" s="1069" t="s">
        <v>684</v>
      </c>
      <c r="C21" s="1069"/>
      <c r="D21" s="1069"/>
      <c r="E21" s="1069"/>
      <c r="F21" s="1069"/>
      <c r="G21" s="1069"/>
      <c r="H21" s="1069"/>
    </row>
    <row r="23" spans="2:8" s="609" customFormat="1" ht="15.75">
      <c r="B23" s="619" t="s">
        <v>546</v>
      </c>
      <c r="C23" s="619" t="s">
        <v>561</v>
      </c>
      <c r="D23" s="619" t="s">
        <v>545</v>
      </c>
      <c r="E23" s="1076" t="s">
        <v>34</v>
      </c>
      <c r="F23" s="1077"/>
      <c r="G23" s="1076" t="s">
        <v>544</v>
      </c>
      <c r="H23" s="1077"/>
    </row>
    <row r="24" spans="2:8">
      <c r="B24" s="608">
        <v>1</v>
      </c>
      <c r="C24" s="644" t="s">
        <v>369</v>
      </c>
      <c r="D24" s="607" t="s">
        <v>309</v>
      </c>
      <c r="E24" s="1074" t="s">
        <v>952</v>
      </c>
      <c r="F24" s="1075"/>
      <c r="G24" s="1078" t="s">
        <v>953</v>
      </c>
      <c r="H24" s="1079"/>
    </row>
    <row r="25" spans="2:8">
      <c r="B25" s="608">
        <v>2</v>
      </c>
      <c r="C25" s="644"/>
      <c r="D25" s="607"/>
      <c r="E25" s="1074"/>
      <c r="F25" s="1075"/>
      <c r="G25" s="1078"/>
      <c r="H25" s="1079"/>
    </row>
    <row r="26" spans="2:8">
      <c r="B26" s="608">
        <v>3</v>
      </c>
      <c r="C26" s="644"/>
      <c r="D26" s="607"/>
      <c r="E26" s="1074"/>
      <c r="F26" s="1075"/>
      <c r="G26" s="1078"/>
      <c r="H26" s="1079"/>
    </row>
    <row r="27" spans="2:8">
      <c r="B27" s="608">
        <v>4</v>
      </c>
      <c r="C27" s="644"/>
      <c r="D27" s="607"/>
      <c r="E27" s="1074"/>
      <c r="F27" s="1075"/>
      <c r="G27" s="1078"/>
      <c r="H27" s="1079"/>
    </row>
    <row r="28" spans="2:8">
      <c r="B28" s="608">
        <v>5</v>
      </c>
      <c r="C28" s="644"/>
      <c r="D28" s="607"/>
      <c r="E28" s="1074"/>
      <c r="F28" s="1075"/>
      <c r="G28" s="1078"/>
      <c r="H28" s="1079"/>
    </row>
    <row r="29" spans="2:8">
      <c r="B29" s="608">
        <v>6</v>
      </c>
      <c r="C29" s="644"/>
      <c r="D29" s="607"/>
      <c r="E29" s="1074"/>
      <c r="F29" s="1075"/>
      <c r="G29" s="1078"/>
      <c r="H29" s="1079"/>
    </row>
    <row r="30" spans="2:8">
      <c r="B30" s="608">
        <v>7</v>
      </c>
      <c r="C30" s="644"/>
      <c r="D30" s="607"/>
      <c r="E30" s="1074"/>
      <c r="F30" s="1075"/>
      <c r="G30" s="1078"/>
      <c r="H30" s="1079"/>
    </row>
    <row r="31" spans="2:8">
      <c r="B31" s="608">
        <v>8</v>
      </c>
      <c r="C31" s="644"/>
      <c r="D31" s="607"/>
      <c r="E31" s="1074"/>
      <c r="F31" s="1075"/>
      <c r="G31" s="1078"/>
      <c r="H31" s="1079"/>
    </row>
    <row r="32" spans="2:8">
      <c r="B32" s="608">
        <v>9</v>
      </c>
      <c r="C32" s="644"/>
      <c r="D32" s="607"/>
      <c r="E32" s="1074"/>
      <c r="F32" s="1075"/>
      <c r="G32" s="1078"/>
      <c r="H32" s="1079"/>
    </row>
    <row r="33" spans="2:8">
      <c r="B33" s="608">
        <v>10</v>
      </c>
      <c r="C33" s="644"/>
      <c r="D33" s="607"/>
      <c r="E33" s="1074"/>
      <c r="F33" s="1075"/>
      <c r="G33" s="1078"/>
      <c r="H33" s="1079"/>
    </row>
    <row r="34" spans="2:8">
      <c r="B34" s="608" t="s">
        <v>480</v>
      </c>
      <c r="C34" s="644"/>
      <c r="D34" s="607"/>
      <c r="E34" s="1074"/>
      <c r="F34" s="1075"/>
      <c r="G34" s="1078"/>
      <c r="H34" s="1079"/>
    </row>
    <row r="36" spans="2:8" ht="30.75" customHeight="1">
      <c r="B36" s="537" t="s">
        <v>617</v>
      </c>
    </row>
    <row r="37" spans="2:8" ht="23.25" customHeight="1">
      <c r="B37" s="568" t="s">
        <v>622</v>
      </c>
      <c r="C37" s="605"/>
      <c r="D37" s="605"/>
      <c r="E37" s="605"/>
      <c r="F37" s="605"/>
      <c r="G37" s="605"/>
      <c r="H37" s="605"/>
    </row>
    <row r="39" spans="2:8" s="90" customFormat="1" ht="15.75">
      <c r="B39" s="619" t="s">
        <v>546</v>
      </c>
      <c r="C39" s="619" t="s">
        <v>561</v>
      </c>
      <c r="D39" s="619" t="s">
        <v>545</v>
      </c>
      <c r="E39" s="1076" t="s">
        <v>34</v>
      </c>
      <c r="F39" s="1077"/>
      <c r="G39" s="1076" t="s">
        <v>544</v>
      </c>
      <c r="H39" s="1077"/>
    </row>
    <row r="40" spans="2:8">
      <c r="B40" s="608">
        <v>1</v>
      </c>
      <c r="C40" s="644"/>
      <c r="D40" s="607"/>
      <c r="E40" s="1074"/>
      <c r="F40" s="1075"/>
      <c r="G40" s="1078"/>
      <c r="H40" s="1079"/>
    </row>
    <row r="41" spans="2:8">
      <c r="B41" s="608">
        <v>2</v>
      </c>
      <c r="C41" s="644"/>
      <c r="D41" s="607"/>
      <c r="E41" s="1074"/>
      <c r="F41" s="1075"/>
      <c r="G41" s="1078"/>
      <c r="H41" s="1079"/>
    </row>
    <row r="42" spans="2:8">
      <c r="B42" s="608">
        <v>3</v>
      </c>
      <c r="C42" s="644"/>
      <c r="D42" s="607"/>
      <c r="E42" s="1074"/>
      <c r="F42" s="1075"/>
      <c r="G42" s="1078"/>
      <c r="H42" s="1079"/>
    </row>
    <row r="43" spans="2:8">
      <c r="B43" s="608">
        <v>4</v>
      </c>
      <c r="C43" s="644"/>
      <c r="D43" s="607"/>
      <c r="E43" s="1074"/>
      <c r="F43" s="1075"/>
      <c r="G43" s="1078"/>
      <c r="H43" s="1079"/>
    </row>
    <row r="44" spans="2:8">
      <c r="B44" s="608">
        <v>5</v>
      </c>
      <c r="C44" s="644"/>
      <c r="D44" s="607"/>
      <c r="E44" s="1074"/>
      <c r="F44" s="1075"/>
      <c r="G44" s="1078"/>
      <c r="H44" s="1079"/>
    </row>
    <row r="45" spans="2:8">
      <c r="B45" s="608">
        <v>6</v>
      </c>
      <c r="C45" s="644"/>
      <c r="D45" s="607"/>
      <c r="E45" s="1074"/>
      <c r="F45" s="1075"/>
      <c r="G45" s="1078"/>
      <c r="H45" s="1079"/>
    </row>
    <row r="46" spans="2:8">
      <c r="B46" s="608">
        <v>7</v>
      </c>
      <c r="C46" s="644"/>
      <c r="D46" s="607"/>
      <c r="E46" s="1074"/>
      <c r="F46" s="1075"/>
      <c r="G46" s="1078"/>
      <c r="H46" s="1079"/>
    </row>
    <row r="47" spans="2:8">
      <c r="B47" s="608">
        <v>8</v>
      </c>
      <c r="C47" s="644"/>
      <c r="D47" s="607"/>
      <c r="E47" s="1074"/>
      <c r="F47" s="1075"/>
      <c r="G47" s="1078"/>
      <c r="H47" s="1079"/>
    </row>
    <row r="48" spans="2:8">
      <c r="B48" s="608">
        <v>9</v>
      </c>
      <c r="C48" s="644"/>
      <c r="D48" s="607"/>
      <c r="E48" s="1074"/>
      <c r="F48" s="1075"/>
      <c r="G48" s="1078"/>
      <c r="H48" s="1079"/>
    </row>
    <row r="49" spans="2:8">
      <c r="B49" s="608">
        <v>10</v>
      </c>
      <c r="C49" s="644"/>
      <c r="D49" s="607"/>
      <c r="E49" s="1074"/>
      <c r="F49" s="1075"/>
      <c r="G49" s="1078"/>
      <c r="H49" s="1079"/>
    </row>
    <row r="50" spans="2:8">
      <c r="B50" s="608" t="s">
        <v>480</v>
      </c>
      <c r="C50" s="644"/>
      <c r="D50" s="607"/>
      <c r="E50" s="1074"/>
      <c r="F50" s="1075"/>
      <c r="G50" s="1078"/>
      <c r="H50" s="107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D51" sqref="D5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2016</v>
      </c>
    </row>
    <row r="10" spans="2:17" s="17" customFormat="1" ht="16.5" customHeight="1"/>
    <row r="11" spans="2:17" s="17" customFormat="1" ht="36.75" customHeight="1">
      <c r="B11" s="1080" t="s">
        <v>747</v>
      </c>
      <c r="C11" s="1080"/>
      <c r="D11" s="1080"/>
      <c r="E11" s="1080"/>
      <c r="F11" s="1080"/>
      <c r="G11" s="1080"/>
      <c r="H11" s="1080"/>
      <c r="I11" s="1080"/>
      <c r="J11" s="1080"/>
      <c r="K11" s="1080"/>
      <c r="L11" s="1080"/>
      <c r="M11" s="1080"/>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to 999 kW</v>
      </c>
      <c r="G13" s="243" t="str">
        <f>'1.  LRAMVA Summary'!G52</f>
        <v>General Service 1,000 to 4,999 kW</v>
      </c>
      <c r="H13" s="243" t="str">
        <f>'1.  LRAMVA Summary'!H52</f>
        <v>Large Use</v>
      </c>
      <c r="I13" s="243" t="str">
        <f>'1.  LRAMVA Summary'!I52</f>
        <v>Unmetered Scattered Load</v>
      </c>
      <c r="J13" s="243" t="str">
        <f>'1.  LRAMVA Summary'!J52</f>
        <v>Sentinel Lighting</v>
      </c>
      <c r="K13" s="243" t="str">
        <f>'1.  LRAMVA Summary'!K52</f>
        <v>Street Lighting</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33013333.333333336</v>
      </c>
      <c r="D15" s="451">
        <v>4365765.92957245</v>
      </c>
      <c r="E15" s="451">
        <v>1133690.8300986523</v>
      </c>
      <c r="F15" s="451">
        <v>3401072.4902959564</v>
      </c>
      <c r="G15" s="451">
        <v>728801.24792056216</v>
      </c>
      <c r="H15" s="451">
        <v>22538608.051695611</v>
      </c>
      <c r="I15" s="451">
        <v>0</v>
      </c>
      <c r="J15" s="451">
        <v>0</v>
      </c>
      <c r="K15" s="451">
        <v>845394.78375010076</v>
      </c>
      <c r="L15" s="451"/>
      <c r="M15" s="451"/>
      <c r="N15" s="451"/>
      <c r="O15" s="451"/>
      <c r="P15" s="452"/>
      <c r="Q15" s="452"/>
    </row>
    <row r="16" spans="2:17" s="456" customFormat="1" ht="15.75" customHeight="1">
      <c r="B16" s="461" t="s">
        <v>28</v>
      </c>
      <c r="C16" s="626">
        <f>SUM(D16:Q16)</f>
        <v>53192.699118761389</v>
      </c>
      <c r="D16" s="450"/>
      <c r="E16" s="450"/>
      <c r="F16" s="450">
        <v>8871.3761118055845</v>
      </c>
      <c r="G16" s="450">
        <v>1545.7177676787485</v>
      </c>
      <c r="H16" s="450">
        <v>40431.832780544399</v>
      </c>
      <c r="I16" s="450"/>
      <c r="J16" s="450">
        <v>0</v>
      </c>
      <c r="K16" s="452">
        <v>2343.7724587326593</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4365765.92957245</v>
      </c>
      <c r="E18" s="192">
        <f t="shared" si="0"/>
        <v>1133690.8300986523</v>
      </c>
      <c r="F18" s="192">
        <f>IF(F14="kw",HLOOKUP(F14,F14:F16,3,FALSE),HLOOKUP(F14,F14:F16,2,FALSE))</f>
        <v>8871.3761118055845</v>
      </c>
      <c r="G18" s="192">
        <f t="shared" ref="G18:Q18" si="1">IF(G14="kw",HLOOKUP(G14,G14:G16,3,FALSE),HLOOKUP(G14,G14:G16,2,FALSE))</f>
        <v>1545.7177676787485</v>
      </c>
      <c r="H18" s="192">
        <f t="shared" si="1"/>
        <v>40431.832780544399</v>
      </c>
      <c r="I18" s="192">
        <f t="shared" si="1"/>
        <v>0</v>
      </c>
      <c r="J18" s="192">
        <f t="shared" si="1"/>
        <v>0</v>
      </c>
      <c r="K18" s="192">
        <f t="shared" si="1"/>
        <v>2343.7724587326593</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t="s">
        <v>753</v>
      </c>
      <c r="D20" s="454"/>
    </row>
    <row r="21" spans="2:17" s="438" customFormat="1" ht="21" customHeight="1">
      <c r="B21" s="460" t="s">
        <v>366</v>
      </c>
      <c r="C21" s="453" t="s">
        <v>754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1080" t="s">
        <v>747</v>
      </c>
      <c r="C26" s="1080"/>
      <c r="D26" s="1080"/>
      <c r="E26" s="1080"/>
      <c r="F26" s="1080"/>
      <c r="G26" s="1080"/>
      <c r="H26" s="1080"/>
      <c r="I26" s="1080"/>
      <c r="J26" s="1080"/>
      <c r="K26" s="1080"/>
      <c r="L26" s="1080"/>
      <c r="M26" s="1080"/>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to 999 kW</v>
      </c>
      <c r="G28" s="243" t="str">
        <f>'1.  LRAMVA Summary'!G52</f>
        <v>General Service 1,000 to 4,999 kW</v>
      </c>
      <c r="H28" s="243" t="str">
        <f>'1.  LRAMVA Summary'!H52</f>
        <v>Large Use</v>
      </c>
      <c r="I28" s="243" t="str">
        <f>'1.  LRAMVA Summary'!I52</f>
        <v>Unmetered Scattered Load</v>
      </c>
      <c r="J28" s="243" t="str">
        <f>'1.  LRAMVA Summary'!J52</f>
        <v>Sentinel Lighting</v>
      </c>
      <c r="K28" s="243" t="str">
        <f>'1.  LRAMVA Summary'!K52</f>
        <v>Street Lighting</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1080" t="s">
        <v>615</v>
      </c>
      <c r="C40" s="1080"/>
      <c r="D40" s="1080"/>
      <c r="E40" s="1080"/>
      <c r="F40" s="1080"/>
      <c r="G40" s="1080"/>
      <c r="H40" s="1080"/>
      <c r="I40" s="1080"/>
      <c r="J40" s="1080"/>
      <c r="K40" s="1080"/>
      <c r="L40" s="1080"/>
      <c r="M40" s="1080"/>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Residential</v>
      </c>
      <c r="E42" s="243" t="str">
        <f>'1.  LRAMVA Summary'!E52</f>
        <v>GS&lt;50 kW</v>
      </c>
      <c r="F42" s="243" t="str">
        <f>'1.  LRAMVA Summary'!F52</f>
        <v>General Service 50 to 999 kW</v>
      </c>
      <c r="G42" s="243" t="str">
        <f>'1.  LRAMVA Summary'!G52</f>
        <v>General Service 1,000 to 4,999 kW</v>
      </c>
      <c r="H42" s="243" t="str">
        <f>'1.  LRAMVA Summary'!H52</f>
        <v>Large Use</v>
      </c>
      <c r="I42" s="243" t="str">
        <f>'1.  LRAMVA Summary'!I52</f>
        <v>Unmetered Scattered Load</v>
      </c>
      <c r="J42" s="243" t="str">
        <f>'1.  LRAMVA Summary'!J52</f>
        <v>Sentinel Lighting</v>
      </c>
      <c r="K42" s="243" t="str">
        <f>'1.  LRAMVA Summary'!K52</f>
        <v>Street Lighting</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2016</v>
      </c>
      <c r="D51" s="190">
        <f t="shared" ref="D51:Q51" si="11">IF(ISBLANK($C$51),0,IF($C$51=$D$9,HLOOKUP(D43,D14:D18,5,FALSE),HLOOKUP(D43,D29:D33,5,FALSE)))</f>
        <v>4365765.92957245</v>
      </c>
      <c r="E51" s="190">
        <f t="shared" si="11"/>
        <v>1133690.8300986523</v>
      </c>
      <c r="F51" s="190">
        <f t="shared" si="11"/>
        <v>8871.3761118055845</v>
      </c>
      <c r="G51" s="190">
        <f t="shared" si="11"/>
        <v>1545.7177676787485</v>
      </c>
      <c r="H51" s="190">
        <f t="shared" si="11"/>
        <v>40431.832780544399</v>
      </c>
      <c r="I51" s="190">
        <f t="shared" si="11"/>
        <v>0</v>
      </c>
      <c r="J51" s="190">
        <f t="shared" si="11"/>
        <v>0</v>
      </c>
      <c r="K51" s="190">
        <f t="shared" si="11"/>
        <v>2343.7724587326593</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B1" zoomScale="80" zoomScaleNormal="80" workbookViewId="0">
      <pane ySplit="14" topLeftCell="A129" activePane="bottomLeft" state="frozen"/>
      <selection pane="bottomLeft" activeCell="J131" sqref="J131"/>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081" t="s">
        <v>171</v>
      </c>
      <c r="C4" s="85" t="s">
        <v>175</v>
      </c>
      <c r="D4" s="85"/>
      <c r="E4" s="49"/>
    </row>
    <row r="5" spans="1:26" s="18" customFormat="1" ht="26.25" hidden="1" customHeight="1" outlineLevel="1" thickBot="1">
      <c r="A5" s="4"/>
      <c r="B5" s="1081"/>
      <c r="C5" s="86" t="s">
        <v>172</v>
      </c>
      <c r="D5" s="86"/>
      <c r="E5" s="49"/>
    </row>
    <row r="6" spans="1:26" ht="26.25" hidden="1" customHeight="1" outlineLevel="1" thickBot="1">
      <c r="B6" s="1081"/>
      <c r="C6" s="1087" t="s">
        <v>551</v>
      </c>
      <c r="D6" s="108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1089" t="s">
        <v>623</v>
      </c>
      <c r="C12" s="1089"/>
      <c r="D12" s="1089"/>
      <c r="E12" s="1089"/>
      <c r="F12" s="1089"/>
      <c r="G12" s="1089"/>
      <c r="H12" s="1089"/>
      <c r="I12" s="1089"/>
      <c r="J12" s="1089"/>
      <c r="K12" s="1089"/>
      <c r="L12" s="1089"/>
      <c r="M12" s="1089"/>
      <c r="N12" s="1089"/>
      <c r="O12" s="10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564</v>
      </c>
      <c r="F14" s="472" t="s">
        <v>565</v>
      </c>
      <c r="G14" s="472" t="s">
        <v>566</v>
      </c>
      <c r="H14" s="472" t="s">
        <v>567</v>
      </c>
      <c r="I14" s="472" t="s">
        <v>568</v>
      </c>
      <c r="J14" s="472" t="s">
        <v>569</v>
      </c>
      <c r="K14" s="472" t="s">
        <v>570</v>
      </c>
      <c r="L14" s="472" t="s">
        <v>755</v>
      </c>
      <c r="M14" s="472" t="s">
        <v>571</v>
      </c>
      <c r="N14" s="472" t="s">
        <v>572</v>
      </c>
      <c r="O14" s="472" t="s">
        <v>573</v>
      </c>
      <c r="P14" s="7"/>
    </row>
    <row r="15" spans="1:26" s="7" customFormat="1" ht="18.75" customHeight="1">
      <c r="B15" s="473" t="s">
        <v>188</v>
      </c>
      <c r="C15" s="108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1083"/>
      <c r="D16" s="477"/>
      <c r="E16" s="477"/>
      <c r="F16" s="477"/>
      <c r="G16" s="477"/>
      <c r="H16" s="477"/>
      <c r="I16" s="477"/>
      <c r="J16" s="477"/>
      <c r="K16" s="477"/>
      <c r="L16" s="477"/>
      <c r="M16" s="477"/>
      <c r="N16" s="477"/>
      <c r="O16" s="478"/>
    </row>
    <row r="17" spans="1:15" s="111" customFormat="1" ht="17.25" customHeight="1">
      <c r="B17" s="479" t="s">
        <v>560</v>
      </c>
      <c r="C17" s="108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1085" t="str">
        <f>'2. LRAMVA Threshold'!D43</f>
        <v>kWh</v>
      </c>
      <c r="D18" s="46"/>
      <c r="E18" s="46"/>
      <c r="F18" s="46"/>
      <c r="G18" s="46"/>
      <c r="H18" s="46"/>
      <c r="I18" s="46"/>
      <c r="J18" s="46"/>
      <c r="K18" s="46"/>
      <c r="L18" s="46">
        <v>4.8999999999999998E-3</v>
      </c>
      <c r="M18" s="46"/>
      <c r="N18" s="46"/>
      <c r="O18" s="69"/>
    </row>
    <row r="19" spans="1:15" s="7" customFormat="1" ht="15" customHeight="1" outlineLevel="1">
      <c r="B19" s="536" t="s">
        <v>511</v>
      </c>
      <c r="C19" s="1083"/>
      <c r="D19" s="46"/>
      <c r="E19" s="46"/>
      <c r="F19" s="46"/>
      <c r="G19" s="46"/>
      <c r="H19" s="46"/>
      <c r="I19" s="46"/>
      <c r="J19" s="46"/>
      <c r="K19" s="46"/>
      <c r="L19" s="46"/>
      <c r="M19" s="46"/>
      <c r="N19" s="46"/>
      <c r="O19" s="69"/>
    </row>
    <row r="20" spans="1:15" s="7" customFormat="1" ht="15" customHeight="1" outlineLevel="1">
      <c r="B20" s="536" t="s">
        <v>512</v>
      </c>
      <c r="C20" s="1083"/>
      <c r="D20" s="46"/>
      <c r="E20" s="46"/>
      <c r="F20" s="46"/>
      <c r="G20" s="46"/>
      <c r="H20" s="46"/>
      <c r="I20" s="46"/>
      <c r="J20" s="46"/>
      <c r="K20" s="46"/>
      <c r="L20" s="46"/>
      <c r="M20" s="46"/>
      <c r="N20" s="46"/>
      <c r="O20" s="69"/>
    </row>
    <row r="21" spans="1:15" s="7" customFormat="1" ht="15" customHeight="1" outlineLevel="1">
      <c r="B21" s="536" t="s">
        <v>490</v>
      </c>
      <c r="C21" s="1083"/>
      <c r="D21" s="46"/>
      <c r="E21" s="46"/>
      <c r="F21" s="46"/>
      <c r="G21" s="46"/>
      <c r="H21" s="46"/>
      <c r="I21" s="46"/>
      <c r="J21" s="46"/>
      <c r="K21" s="46"/>
      <c r="L21" s="46"/>
      <c r="M21" s="46"/>
      <c r="N21" s="46"/>
      <c r="O21" s="69"/>
    </row>
    <row r="22" spans="1:15" s="7" customFormat="1" ht="14.25" customHeight="1">
      <c r="B22" s="536" t="s">
        <v>513</v>
      </c>
      <c r="C22" s="1086"/>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4.8999999999999998E-3</v>
      </c>
      <c r="M22" s="65">
        <f t="shared" si="2"/>
        <v>0</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484">
        <f t="shared" si="3"/>
        <v>4.8999999999999998E-3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1085" t="str">
        <f>'2. LRAMVA Threshold'!E43</f>
        <v>kWh</v>
      </c>
      <c r="D25" s="46"/>
      <c r="E25" s="46"/>
      <c r="F25" s="46"/>
      <c r="G25" s="46"/>
      <c r="H25" s="46"/>
      <c r="I25" s="46"/>
      <c r="J25" s="46"/>
      <c r="K25" s="46"/>
      <c r="L25" s="46">
        <v>1.4E-2</v>
      </c>
      <c r="M25" s="46"/>
      <c r="N25" s="46"/>
      <c r="O25" s="69"/>
    </row>
    <row r="26" spans="1:15" s="18" customFormat="1" outlineLevel="1">
      <c r="A26" s="4"/>
      <c r="B26" s="536" t="s">
        <v>511</v>
      </c>
      <c r="C26" s="1083"/>
      <c r="D26" s="46"/>
      <c r="E26" s="46"/>
      <c r="F26" s="46"/>
      <c r="G26" s="46"/>
      <c r="H26" s="46"/>
      <c r="I26" s="46"/>
      <c r="J26" s="46"/>
      <c r="K26" s="46"/>
      <c r="L26" s="46"/>
      <c r="M26" s="46"/>
      <c r="N26" s="46"/>
      <c r="O26" s="69"/>
    </row>
    <row r="27" spans="1:15" s="18" customFormat="1" outlineLevel="1">
      <c r="A27" s="4"/>
      <c r="B27" s="536" t="s">
        <v>512</v>
      </c>
      <c r="C27" s="1083"/>
      <c r="D27" s="46"/>
      <c r="E27" s="46"/>
      <c r="F27" s="46"/>
      <c r="G27" s="46"/>
      <c r="H27" s="46"/>
      <c r="I27" s="46"/>
      <c r="J27" s="46"/>
      <c r="K27" s="46"/>
      <c r="L27" s="46"/>
      <c r="M27" s="46"/>
      <c r="N27" s="46"/>
      <c r="O27" s="69"/>
    </row>
    <row r="28" spans="1:15" s="18" customFormat="1" outlineLevel="1">
      <c r="A28" s="4"/>
      <c r="B28" s="536" t="s">
        <v>490</v>
      </c>
      <c r="C28" s="1083"/>
      <c r="D28" s="46"/>
      <c r="E28" s="46"/>
      <c r="F28" s="46"/>
      <c r="G28" s="46"/>
      <c r="H28" s="46"/>
      <c r="I28" s="46"/>
      <c r="J28" s="46"/>
      <c r="K28" s="46"/>
      <c r="L28" s="46"/>
      <c r="M28" s="46"/>
      <c r="N28" s="46"/>
      <c r="O28" s="69"/>
    </row>
    <row r="29" spans="1:15" s="18" customFormat="1">
      <c r="A29" s="4"/>
      <c r="B29" s="536" t="s">
        <v>513</v>
      </c>
      <c r="C29" s="1086"/>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1.4E-2</v>
      </c>
      <c r="M29" s="65">
        <f t="shared" si="4"/>
        <v>0</v>
      </c>
      <c r="N29" s="65">
        <f t="shared" si="4"/>
        <v>0</v>
      </c>
      <c r="O29" s="76"/>
    </row>
    <row r="30" spans="1:15" s="18" customFormat="1">
      <c r="A30" s="4"/>
      <c r="B30" s="492" t="s">
        <v>514</v>
      </c>
      <c r="C30" s="488"/>
      <c r="D30" s="71"/>
      <c r="E30" s="484">
        <f>ROUND(SUM(D29*E16+E29*E17)/12,4)</f>
        <v>0</v>
      </c>
      <c r="F30" s="484">
        <f t="shared" ref="F30:N30" si="5">ROUND(SUM(E29*F16+F29*F17)/12,4)</f>
        <v>0</v>
      </c>
      <c r="G30" s="484">
        <f t="shared" si="5"/>
        <v>0</v>
      </c>
      <c r="H30" s="484">
        <f t="shared" si="5"/>
        <v>0</v>
      </c>
      <c r="I30" s="484">
        <f t="shared" si="5"/>
        <v>0</v>
      </c>
      <c r="J30" s="484">
        <f>ROUND(SUM(I29*J16+J29*J17)/12,4)</f>
        <v>0</v>
      </c>
      <c r="K30" s="484">
        <f t="shared" si="5"/>
        <v>0</v>
      </c>
      <c r="L30" s="484">
        <f t="shared" si="5"/>
        <v>1.4E-2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to 999 kW</v>
      </c>
      <c r="C32" s="1085" t="str">
        <f>'2. LRAMVA Threshold'!F43</f>
        <v>kW</v>
      </c>
      <c r="D32" s="46"/>
      <c r="E32" s="46"/>
      <c r="F32" s="46"/>
      <c r="G32" s="46"/>
      <c r="H32" s="46"/>
      <c r="I32" s="46"/>
      <c r="J32" s="46"/>
      <c r="K32" s="46"/>
      <c r="L32" s="46">
        <v>2.7650000000000001</v>
      </c>
      <c r="M32" s="46"/>
      <c r="N32" s="46"/>
      <c r="O32" s="69"/>
    </row>
    <row r="33" spans="1:15" s="18" customFormat="1" outlineLevel="1">
      <c r="A33" s="4"/>
      <c r="B33" s="536" t="s">
        <v>511</v>
      </c>
      <c r="C33" s="1083"/>
      <c r="D33" s="46"/>
      <c r="E33" s="46"/>
      <c r="F33" s="46"/>
      <c r="G33" s="46"/>
      <c r="H33" s="46"/>
      <c r="I33" s="46"/>
      <c r="J33" s="46"/>
      <c r="K33" s="46"/>
      <c r="L33" s="46"/>
      <c r="M33" s="46"/>
      <c r="N33" s="46"/>
      <c r="O33" s="69"/>
    </row>
    <row r="34" spans="1:15" s="18" customFormat="1" outlineLevel="1">
      <c r="A34" s="4"/>
      <c r="B34" s="536" t="s">
        <v>512</v>
      </c>
      <c r="C34" s="1083"/>
      <c r="D34" s="46"/>
      <c r="E34" s="46"/>
      <c r="F34" s="46"/>
      <c r="G34" s="46"/>
      <c r="H34" s="46"/>
      <c r="I34" s="46"/>
      <c r="J34" s="46"/>
      <c r="K34" s="46"/>
      <c r="L34" s="46"/>
      <c r="M34" s="46"/>
      <c r="N34" s="46"/>
      <c r="O34" s="69"/>
    </row>
    <row r="35" spans="1:15" s="18" customFormat="1" outlineLevel="1">
      <c r="A35" s="4"/>
      <c r="B35" s="536" t="s">
        <v>490</v>
      </c>
      <c r="C35" s="1083"/>
      <c r="D35" s="46"/>
      <c r="E35" s="46"/>
      <c r="F35" s="46"/>
      <c r="G35" s="46"/>
      <c r="H35" s="46"/>
      <c r="I35" s="46"/>
      <c r="J35" s="46"/>
      <c r="K35" s="46"/>
      <c r="L35" s="46"/>
      <c r="M35" s="46"/>
      <c r="N35" s="46"/>
      <c r="O35" s="69"/>
    </row>
    <row r="36" spans="1:15" s="18" customFormat="1">
      <c r="A36" s="4"/>
      <c r="B36" s="536" t="s">
        <v>513</v>
      </c>
      <c r="C36" s="1086"/>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2.7650000000000001</v>
      </c>
      <c r="M36" s="65">
        <f t="shared" si="6"/>
        <v>0</v>
      </c>
      <c r="N36" s="65">
        <f>SUM(N32:N35)</f>
        <v>0</v>
      </c>
      <c r="O36" s="76"/>
    </row>
    <row r="37" spans="1:15" s="18" customFormat="1">
      <c r="A37" s="4"/>
      <c r="B37" s="492" t="s">
        <v>514</v>
      </c>
      <c r="C37" s="488"/>
      <c r="D37" s="71"/>
      <c r="E37" s="484">
        <f t="shared" ref="E37:N37" si="7">ROUND(SUM(D36*E16+E36*E17)/12,4)</f>
        <v>0</v>
      </c>
      <c r="F37" s="484">
        <f t="shared" si="7"/>
        <v>0</v>
      </c>
      <c r="G37" s="484">
        <f t="shared" si="7"/>
        <v>0</v>
      </c>
      <c r="H37" s="484">
        <f t="shared" si="7"/>
        <v>0</v>
      </c>
      <c r="I37" s="484">
        <f t="shared" si="7"/>
        <v>0</v>
      </c>
      <c r="J37" s="484">
        <f t="shared" si="7"/>
        <v>0</v>
      </c>
      <c r="K37" s="484">
        <f t="shared" si="7"/>
        <v>0</v>
      </c>
      <c r="L37" s="484">
        <f t="shared" si="7"/>
        <v>2.7650000000000001</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1,000 to 4,999 kW</v>
      </c>
      <c r="C39" s="1085" t="str">
        <f>'2. LRAMVA Threshold'!G43</f>
        <v>kW</v>
      </c>
      <c r="D39" s="46"/>
      <c r="E39" s="46"/>
      <c r="F39" s="46"/>
      <c r="G39" s="46"/>
      <c r="H39" s="46"/>
      <c r="I39" s="46"/>
      <c r="J39" s="46"/>
      <c r="K39" s="46"/>
      <c r="L39" s="46">
        <v>3.0695000000000001</v>
      </c>
      <c r="M39" s="46"/>
      <c r="N39" s="46"/>
      <c r="O39" s="69"/>
    </row>
    <row r="40" spans="1:15" s="18" customFormat="1" outlineLevel="1">
      <c r="A40" s="4"/>
      <c r="B40" s="536" t="s">
        <v>511</v>
      </c>
      <c r="C40" s="1083"/>
      <c r="D40" s="46"/>
      <c r="E40" s="46"/>
      <c r="F40" s="46"/>
      <c r="G40" s="46"/>
      <c r="H40" s="46"/>
      <c r="I40" s="46"/>
      <c r="J40" s="46"/>
      <c r="K40" s="46"/>
      <c r="L40" s="46"/>
      <c r="M40" s="46"/>
      <c r="N40" s="46"/>
      <c r="O40" s="69"/>
    </row>
    <row r="41" spans="1:15" s="18" customFormat="1" outlineLevel="1">
      <c r="A41" s="4"/>
      <c r="B41" s="536" t="s">
        <v>512</v>
      </c>
      <c r="C41" s="1083"/>
      <c r="D41" s="46"/>
      <c r="E41" s="46"/>
      <c r="F41" s="46"/>
      <c r="G41" s="46"/>
      <c r="H41" s="46"/>
      <c r="I41" s="46"/>
      <c r="J41" s="46"/>
      <c r="K41" s="46"/>
      <c r="L41" s="46"/>
      <c r="M41" s="46"/>
      <c r="N41" s="46"/>
      <c r="O41" s="69"/>
    </row>
    <row r="42" spans="1:15" s="18" customFormat="1" outlineLevel="1">
      <c r="A42" s="4"/>
      <c r="B42" s="536" t="s">
        <v>490</v>
      </c>
      <c r="C42" s="1083"/>
      <c r="D42" s="46"/>
      <c r="E42" s="46"/>
      <c r="F42" s="46"/>
      <c r="G42" s="46"/>
      <c r="H42" s="46"/>
      <c r="I42" s="46"/>
      <c r="J42" s="46"/>
      <c r="K42" s="46"/>
      <c r="L42" s="46"/>
      <c r="M42" s="46"/>
      <c r="N42" s="46"/>
      <c r="O42" s="69"/>
    </row>
    <row r="43" spans="1:15" s="18" customFormat="1">
      <c r="A43" s="4"/>
      <c r="B43" s="536" t="s">
        <v>513</v>
      </c>
      <c r="C43" s="1086"/>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3.0695000000000001</v>
      </c>
      <c r="M43" s="65">
        <f t="shared" si="8"/>
        <v>0</v>
      </c>
      <c r="N43" s="65">
        <f t="shared" si="8"/>
        <v>0</v>
      </c>
      <c r="O43" s="76"/>
    </row>
    <row r="44" spans="1:15" s="14" customFormat="1">
      <c r="A44" s="72"/>
      <c r="B44" s="492" t="s">
        <v>514</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3.0695000000000001</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1085" t="str">
        <f>'2. LRAMVA Threshold'!H43</f>
        <v>kW</v>
      </c>
      <c r="D46" s="46"/>
      <c r="E46" s="46"/>
      <c r="F46" s="46"/>
      <c r="G46" s="46"/>
      <c r="H46" s="46"/>
      <c r="I46" s="46"/>
      <c r="J46" s="46"/>
      <c r="K46" s="46"/>
      <c r="L46" s="46">
        <v>2.7576999999999998</v>
      </c>
      <c r="M46" s="46"/>
      <c r="N46" s="46"/>
      <c r="O46" s="69"/>
    </row>
    <row r="47" spans="1:15" s="18" customFormat="1" outlineLevel="1">
      <c r="A47" s="4"/>
      <c r="B47" s="536" t="s">
        <v>511</v>
      </c>
      <c r="C47" s="1083"/>
      <c r="D47" s="46"/>
      <c r="E47" s="46"/>
      <c r="F47" s="46"/>
      <c r="G47" s="46"/>
      <c r="H47" s="46"/>
      <c r="I47" s="46"/>
      <c r="J47" s="46"/>
      <c r="K47" s="46"/>
      <c r="L47" s="46"/>
      <c r="M47" s="46"/>
      <c r="N47" s="46"/>
      <c r="O47" s="69"/>
    </row>
    <row r="48" spans="1:15" s="18" customFormat="1" outlineLevel="1">
      <c r="A48" s="4"/>
      <c r="B48" s="536" t="s">
        <v>512</v>
      </c>
      <c r="C48" s="1083"/>
      <c r="D48" s="46"/>
      <c r="E48" s="46"/>
      <c r="F48" s="46"/>
      <c r="G48" s="46"/>
      <c r="H48" s="46"/>
      <c r="I48" s="46"/>
      <c r="J48" s="46"/>
      <c r="K48" s="46"/>
      <c r="L48" s="46"/>
      <c r="M48" s="46"/>
      <c r="N48" s="46"/>
      <c r="O48" s="69"/>
    </row>
    <row r="49" spans="1:15" s="18" customFormat="1" outlineLevel="1">
      <c r="A49" s="4"/>
      <c r="B49" s="536" t="s">
        <v>490</v>
      </c>
      <c r="C49" s="1083"/>
      <c r="D49" s="46"/>
      <c r="E49" s="46"/>
      <c r="F49" s="46"/>
      <c r="G49" s="46"/>
      <c r="H49" s="46"/>
      <c r="I49" s="46"/>
      <c r="J49" s="46"/>
      <c r="K49" s="46"/>
      <c r="L49" s="46"/>
      <c r="M49" s="46"/>
      <c r="N49" s="46"/>
      <c r="O49" s="69"/>
    </row>
    <row r="50" spans="1:15" s="18" customFormat="1">
      <c r="A50" s="4"/>
      <c r="B50" s="536" t="s">
        <v>513</v>
      </c>
      <c r="C50" s="1086"/>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2.7576999999999998</v>
      </c>
      <c r="M50" s="65">
        <f t="shared" si="10"/>
        <v>0</v>
      </c>
      <c r="N50" s="65">
        <f t="shared" si="10"/>
        <v>0</v>
      </c>
      <c r="O50" s="76"/>
    </row>
    <row r="51" spans="1:15" s="14" customFormat="1">
      <c r="A51" s="72"/>
      <c r="B51" s="492" t="s">
        <v>514</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2.7576999999999998</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Unmetered Scattered Load</v>
      </c>
      <c r="C53" s="1085" t="str">
        <f>'2. LRAMVA Threshold'!I43</f>
        <v>kWh</v>
      </c>
      <c r="D53" s="46"/>
      <c r="E53" s="46"/>
      <c r="F53" s="46"/>
      <c r="G53" s="46"/>
      <c r="H53" s="46"/>
      <c r="I53" s="46"/>
      <c r="J53" s="46"/>
      <c r="K53" s="46"/>
      <c r="L53" s="46">
        <v>2.23E-2</v>
      </c>
      <c r="M53" s="46"/>
      <c r="N53" s="46"/>
      <c r="O53" s="69"/>
    </row>
    <row r="54" spans="1:15" s="18" customFormat="1" outlineLevel="1">
      <c r="A54" s="4"/>
      <c r="B54" s="536" t="s">
        <v>511</v>
      </c>
      <c r="C54" s="1083"/>
      <c r="D54" s="46"/>
      <c r="E54" s="46"/>
      <c r="F54" s="46"/>
      <c r="G54" s="46"/>
      <c r="H54" s="46"/>
      <c r="I54" s="46"/>
      <c r="J54" s="46"/>
      <c r="K54" s="46"/>
      <c r="L54" s="46"/>
      <c r="M54" s="46"/>
      <c r="N54" s="46"/>
      <c r="O54" s="69"/>
    </row>
    <row r="55" spans="1:15" s="18" customFormat="1" outlineLevel="1">
      <c r="A55" s="4"/>
      <c r="B55" s="536" t="s">
        <v>512</v>
      </c>
      <c r="C55" s="1083"/>
      <c r="D55" s="46"/>
      <c r="E55" s="46"/>
      <c r="F55" s="46"/>
      <c r="G55" s="46"/>
      <c r="H55" s="46"/>
      <c r="I55" s="46"/>
      <c r="J55" s="46"/>
      <c r="K55" s="46"/>
      <c r="L55" s="46"/>
      <c r="M55" s="46"/>
      <c r="N55" s="46"/>
      <c r="O55" s="69"/>
    </row>
    <row r="56" spans="1:15" s="18" customFormat="1" outlineLevel="1">
      <c r="A56" s="4"/>
      <c r="B56" s="536" t="s">
        <v>490</v>
      </c>
      <c r="C56" s="1083"/>
      <c r="D56" s="46"/>
      <c r="E56" s="46"/>
      <c r="F56" s="46"/>
      <c r="G56" s="46"/>
      <c r="H56" s="46"/>
      <c r="I56" s="46"/>
      <c r="J56" s="46"/>
      <c r="K56" s="46"/>
      <c r="L56" s="46"/>
      <c r="M56" s="46"/>
      <c r="N56" s="46"/>
      <c r="O56" s="69"/>
    </row>
    <row r="57" spans="1:15" s="18" customFormat="1">
      <c r="A57" s="4"/>
      <c r="B57" s="536" t="s">
        <v>513</v>
      </c>
      <c r="C57" s="108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2.23E-2</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2.23E-2</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Sentinel Lighting</v>
      </c>
      <c r="C60" s="1085" t="str">
        <f>'2. LRAMVA Threshold'!J43</f>
        <v>kW</v>
      </c>
      <c r="D60" s="46"/>
      <c r="E60" s="46"/>
      <c r="F60" s="46"/>
      <c r="G60" s="46"/>
      <c r="H60" s="46"/>
      <c r="I60" s="46"/>
      <c r="J60" s="46"/>
      <c r="K60" s="46"/>
      <c r="L60" s="46">
        <v>8.3886000000000003</v>
      </c>
      <c r="M60" s="46"/>
      <c r="N60" s="46"/>
      <c r="O60" s="69"/>
    </row>
    <row r="61" spans="1:15" s="18" customFormat="1" outlineLevel="1">
      <c r="A61" s="4"/>
      <c r="B61" s="536" t="s">
        <v>511</v>
      </c>
      <c r="C61" s="1083"/>
      <c r="D61" s="46"/>
      <c r="E61" s="46"/>
      <c r="F61" s="46"/>
      <c r="G61" s="46"/>
      <c r="H61" s="46"/>
      <c r="I61" s="46"/>
      <c r="J61" s="46"/>
      <c r="K61" s="46"/>
      <c r="L61" s="46"/>
      <c r="M61" s="46"/>
      <c r="N61" s="46"/>
      <c r="O61" s="69"/>
    </row>
    <row r="62" spans="1:15" s="18" customFormat="1" outlineLevel="1">
      <c r="A62" s="4"/>
      <c r="B62" s="536" t="s">
        <v>512</v>
      </c>
      <c r="C62" s="1083"/>
      <c r="D62" s="46"/>
      <c r="E62" s="46"/>
      <c r="F62" s="46"/>
      <c r="G62" s="46"/>
      <c r="H62" s="46"/>
      <c r="I62" s="46"/>
      <c r="J62" s="46"/>
      <c r="K62" s="46"/>
      <c r="L62" s="46"/>
      <c r="M62" s="46"/>
      <c r="N62" s="46"/>
      <c r="O62" s="69"/>
    </row>
    <row r="63" spans="1:15" s="18" customFormat="1" outlineLevel="1">
      <c r="A63" s="4"/>
      <c r="B63" s="536" t="s">
        <v>490</v>
      </c>
      <c r="C63" s="1083"/>
      <c r="D63" s="46"/>
      <c r="E63" s="46"/>
      <c r="F63" s="46"/>
      <c r="G63" s="46"/>
      <c r="H63" s="46"/>
      <c r="I63" s="46"/>
      <c r="J63" s="46"/>
      <c r="K63" s="46"/>
      <c r="L63" s="46"/>
      <c r="M63" s="46"/>
      <c r="N63" s="46"/>
      <c r="O63" s="69"/>
    </row>
    <row r="64" spans="1:15" s="18" customFormat="1">
      <c r="A64" s="4"/>
      <c r="B64" s="536" t="s">
        <v>513</v>
      </c>
      <c r="C64" s="108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8.3886000000000003</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8.3886000000000003</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Street Lighting</v>
      </c>
      <c r="C67" s="1085" t="str">
        <f>'2. LRAMVA Threshold'!K43</f>
        <v>kW</v>
      </c>
      <c r="D67" s="46"/>
      <c r="E67" s="46"/>
      <c r="F67" s="46"/>
      <c r="G67" s="46"/>
      <c r="H67" s="46"/>
      <c r="I67" s="46"/>
      <c r="J67" s="46"/>
      <c r="K67" s="46"/>
      <c r="L67" s="46">
        <v>10.284599999999999</v>
      </c>
      <c r="M67" s="46"/>
      <c r="N67" s="46"/>
      <c r="O67" s="69"/>
    </row>
    <row r="68" spans="1:15" s="18" customFormat="1" outlineLevel="1">
      <c r="A68" s="4"/>
      <c r="B68" s="536" t="s">
        <v>511</v>
      </c>
      <c r="C68" s="1083"/>
      <c r="D68" s="46"/>
      <c r="E68" s="46"/>
      <c r="F68" s="46"/>
      <c r="G68" s="46"/>
      <c r="H68" s="46"/>
      <c r="I68" s="46"/>
      <c r="J68" s="46"/>
      <c r="K68" s="46"/>
      <c r="L68" s="46"/>
      <c r="M68" s="46"/>
      <c r="N68" s="46"/>
      <c r="O68" s="69"/>
    </row>
    <row r="69" spans="1:15" s="18" customFormat="1" outlineLevel="1">
      <c r="A69" s="4"/>
      <c r="B69" s="536" t="s">
        <v>512</v>
      </c>
      <c r="C69" s="1083"/>
      <c r="D69" s="46"/>
      <c r="E69" s="46"/>
      <c r="F69" s="46"/>
      <c r="G69" s="46"/>
      <c r="H69" s="46"/>
      <c r="I69" s="46"/>
      <c r="J69" s="46"/>
      <c r="K69" s="46"/>
      <c r="L69" s="46"/>
      <c r="M69" s="46"/>
      <c r="N69" s="46"/>
      <c r="O69" s="69"/>
    </row>
    <row r="70" spans="1:15" s="18" customFormat="1" outlineLevel="1">
      <c r="A70" s="4"/>
      <c r="B70" s="536" t="s">
        <v>490</v>
      </c>
      <c r="C70" s="1083"/>
      <c r="D70" s="46"/>
      <c r="E70" s="46"/>
      <c r="F70" s="46"/>
      <c r="G70" s="46"/>
      <c r="H70" s="46"/>
      <c r="I70" s="46"/>
      <c r="J70" s="46"/>
      <c r="K70" s="46"/>
      <c r="L70" s="46"/>
      <c r="M70" s="46"/>
      <c r="N70" s="46"/>
      <c r="O70" s="69"/>
    </row>
    <row r="71" spans="1:15" s="18" customFormat="1">
      <c r="A71" s="4"/>
      <c r="B71" s="536" t="s">
        <v>513</v>
      </c>
      <c r="C71" s="108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10.284599999999999</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10.284599999999999</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1085">
        <f>'2. LRAMVA Threshold'!L43</f>
        <v>0</v>
      </c>
      <c r="D74" s="46"/>
      <c r="E74" s="46"/>
      <c r="F74" s="46"/>
      <c r="G74" s="46"/>
      <c r="H74" s="46"/>
      <c r="I74" s="46"/>
      <c r="J74" s="46"/>
      <c r="K74" s="46"/>
      <c r="L74" s="46"/>
      <c r="M74" s="46"/>
      <c r="N74" s="46"/>
      <c r="O74" s="69"/>
    </row>
    <row r="75" spans="1:15" s="18" customFormat="1" outlineLevel="1">
      <c r="A75" s="4"/>
      <c r="B75" s="536" t="s">
        <v>511</v>
      </c>
      <c r="C75" s="1083"/>
      <c r="D75" s="46"/>
      <c r="E75" s="46"/>
      <c r="F75" s="46"/>
      <c r="G75" s="46"/>
      <c r="H75" s="46"/>
      <c r="I75" s="46"/>
      <c r="J75" s="46"/>
      <c r="K75" s="46"/>
      <c r="L75" s="46"/>
      <c r="M75" s="46"/>
      <c r="N75" s="46"/>
      <c r="O75" s="69"/>
    </row>
    <row r="76" spans="1:15" s="18" customFormat="1" outlineLevel="1">
      <c r="A76" s="4"/>
      <c r="B76" s="536" t="s">
        <v>512</v>
      </c>
      <c r="C76" s="1083"/>
      <c r="D76" s="46"/>
      <c r="E76" s="46"/>
      <c r="F76" s="46"/>
      <c r="G76" s="46"/>
      <c r="H76" s="46"/>
      <c r="I76" s="46"/>
      <c r="J76" s="46"/>
      <c r="K76" s="46"/>
      <c r="L76" s="46"/>
      <c r="M76" s="46"/>
      <c r="N76" s="46"/>
      <c r="O76" s="69"/>
    </row>
    <row r="77" spans="1:15" s="18" customFormat="1" outlineLevel="1">
      <c r="A77" s="4"/>
      <c r="B77" s="536" t="s">
        <v>490</v>
      </c>
      <c r="C77" s="1083"/>
      <c r="D77" s="46"/>
      <c r="E77" s="46"/>
      <c r="F77" s="46"/>
      <c r="G77" s="46"/>
      <c r="H77" s="46"/>
      <c r="I77" s="46"/>
      <c r="J77" s="46"/>
      <c r="K77" s="46"/>
      <c r="L77" s="46"/>
      <c r="M77" s="46"/>
      <c r="N77" s="46"/>
      <c r="O77" s="69"/>
    </row>
    <row r="78" spans="1:15" s="18" customFormat="1">
      <c r="A78" s="4"/>
      <c r="B78" s="536" t="s">
        <v>513</v>
      </c>
      <c r="C78" s="108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1085">
        <f>'2. LRAMVA Threshold'!M43</f>
        <v>0</v>
      </c>
      <c r="D81" s="46"/>
      <c r="E81" s="46"/>
      <c r="F81" s="46"/>
      <c r="G81" s="46"/>
      <c r="H81" s="46"/>
      <c r="I81" s="46"/>
      <c r="J81" s="46"/>
      <c r="K81" s="46"/>
      <c r="L81" s="46"/>
      <c r="M81" s="46"/>
      <c r="N81" s="46"/>
      <c r="O81" s="69"/>
    </row>
    <row r="82" spans="1:15" s="18" customFormat="1" outlineLevel="1">
      <c r="A82" s="4"/>
      <c r="B82" s="536" t="s">
        <v>511</v>
      </c>
      <c r="C82" s="1083"/>
      <c r="D82" s="46"/>
      <c r="E82" s="46"/>
      <c r="F82" s="46"/>
      <c r="G82" s="46"/>
      <c r="H82" s="46"/>
      <c r="I82" s="46"/>
      <c r="J82" s="46"/>
      <c r="K82" s="46"/>
      <c r="L82" s="46"/>
      <c r="M82" s="46"/>
      <c r="N82" s="46"/>
      <c r="O82" s="69"/>
    </row>
    <row r="83" spans="1:15" s="18" customFormat="1" outlineLevel="1">
      <c r="A83" s="4"/>
      <c r="B83" s="536" t="s">
        <v>512</v>
      </c>
      <c r="C83" s="1083"/>
      <c r="D83" s="46"/>
      <c r="E83" s="46"/>
      <c r="F83" s="46"/>
      <c r="G83" s="46"/>
      <c r="H83" s="46"/>
      <c r="I83" s="46"/>
      <c r="J83" s="46"/>
      <c r="K83" s="46"/>
      <c r="L83" s="46"/>
      <c r="M83" s="46"/>
      <c r="N83" s="46"/>
      <c r="O83" s="69"/>
    </row>
    <row r="84" spans="1:15" s="18" customFormat="1" outlineLevel="1">
      <c r="A84" s="4"/>
      <c r="B84" s="536" t="s">
        <v>490</v>
      </c>
      <c r="C84" s="1083"/>
      <c r="D84" s="46"/>
      <c r="E84" s="46"/>
      <c r="F84" s="46"/>
      <c r="G84" s="46"/>
      <c r="H84" s="46"/>
      <c r="I84" s="46"/>
      <c r="J84" s="46"/>
      <c r="K84" s="46"/>
      <c r="L84" s="46"/>
      <c r="M84" s="46"/>
      <c r="N84" s="46"/>
      <c r="O84" s="69"/>
    </row>
    <row r="85" spans="1:15" s="18" customFormat="1">
      <c r="A85" s="4"/>
      <c r="B85" s="536" t="s">
        <v>513</v>
      </c>
      <c r="C85" s="108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1085">
        <f>'2. LRAMVA Threshold'!N43</f>
        <v>0</v>
      </c>
      <c r="D88" s="46"/>
      <c r="E88" s="46"/>
      <c r="F88" s="46"/>
      <c r="G88" s="46"/>
      <c r="H88" s="46"/>
      <c r="I88" s="46"/>
      <c r="J88" s="46"/>
      <c r="K88" s="46"/>
      <c r="L88" s="46"/>
      <c r="M88" s="46"/>
      <c r="N88" s="46"/>
      <c r="O88" s="69"/>
    </row>
    <row r="89" spans="1:15" s="18" customFormat="1" outlineLevel="1">
      <c r="A89" s="4"/>
      <c r="B89" s="536" t="s">
        <v>511</v>
      </c>
      <c r="C89" s="1083"/>
      <c r="D89" s="46"/>
      <c r="E89" s="46"/>
      <c r="F89" s="46"/>
      <c r="G89" s="46"/>
      <c r="H89" s="46"/>
      <c r="I89" s="46"/>
      <c r="J89" s="46"/>
      <c r="K89" s="46"/>
      <c r="L89" s="46"/>
      <c r="M89" s="46"/>
      <c r="N89" s="46"/>
      <c r="O89" s="69"/>
    </row>
    <row r="90" spans="1:15" s="18" customFormat="1" outlineLevel="1">
      <c r="A90" s="4"/>
      <c r="B90" s="536" t="s">
        <v>512</v>
      </c>
      <c r="C90" s="1083"/>
      <c r="D90" s="46"/>
      <c r="E90" s="46"/>
      <c r="F90" s="46"/>
      <c r="G90" s="46"/>
      <c r="H90" s="46"/>
      <c r="I90" s="46"/>
      <c r="J90" s="46"/>
      <c r="K90" s="46"/>
      <c r="L90" s="46"/>
      <c r="M90" s="46"/>
      <c r="N90" s="46"/>
      <c r="O90" s="69"/>
    </row>
    <row r="91" spans="1:15" s="18" customFormat="1" outlineLevel="1">
      <c r="A91" s="4"/>
      <c r="B91" s="536" t="s">
        <v>490</v>
      </c>
      <c r="C91" s="1083"/>
      <c r="D91" s="46"/>
      <c r="E91" s="46"/>
      <c r="F91" s="46"/>
      <c r="G91" s="46"/>
      <c r="H91" s="46"/>
      <c r="I91" s="46"/>
      <c r="J91" s="46"/>
      <c r="K91" s="46"/>
      <c r="L91" s="46"/>
      <c r="M91" s="46"/>
      <c r="N91" s="46"/>
      <c r="O91" s="69"/>
    </row>
    <row r="92" spans="1:15" s="18" customFormat="1">
      <c r="A92" s="4"/>
      <c r="B92" s="536" t="s">
        <v>513</v>
      </c>
      <c r="C92" s="108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1085">
        <f>'2. LRAMVA Threshold'!O43</f>
        <v>0</v>
      </c>
      <c r="D95" s="46"/>
      <c r="E95" s="46"/>
      <c r="F95" s="46"/>
      <c r="G95" s="46"/>
      <c r="H95" s="46"/>
      <c r="I95" s="46"/>
      <c r="J95" s="46"/>
      <c r="K95" s="46"/>
      <c r="L95" s="46"/>
      <c r="M95" s="46"/>
      <c r="N95" s="46"/>
      <c r="O95" s="69"/>
    </row>
    <row r="96" spans="1:15" s="18" customFormat="1" outlineLevel="1">
      <c r="A96" s="4"/>
      <c r="B96" s="536" t="s">
        <v>511</v>
      </c>
      <c r="C96" s="1083"/>
      <c r="D96" s="46"/>
      <c r="E96" s="46"/>
      <c r="F96" s="46"/>
      <c r="G96" s="46"/>
      <c r="H96" s="46"/>
      <c r="I96" s="46"/>
      <c r="J96" s="46"/>
      <c r="K96" s="46"/>
      <c r="L96" s="46"/>
      <c r="M96" s="46"/>
      <c r="N96" s="46"/>
      <c r="O96" s="69"/>
    </row>
    <row r="97" spans="1:15" s="18" customFormat="1" outlineLevel="1">
      <c r="A97" s="4"/>
      <c r="B97" s="536" t="s">
        <v>512</v>
      </c>
      <c r="C97" s="1083"/>
      <c r="D97" s="46"/>
      <c r="E97" s="46"/>
      <c r="F97" s="46"/>
      <c r="G97" s="46"/>
      <c r="H97" s="46"/>
      <c r="I97" s="46"/>
      <c r="J97" s="46"/>
      <c r="K97" s="46"/>
      <c r="L97" s="46"/>
      <c r="M97" s="46"/>
      <c r="N97" s="46"/>
      <c r="O97" s="69"/>
    </row>
    <row r="98" spans="1:15" s="18" customFormat="1" outlineLevel="1">
      <c r="A98" s="4"/>
      <c r="B98" s="536" t="s">
        <v>490</v>
      </c>
      <c r="C98" s="1083"/>
      <c r="D98" s="46"/>
      <c r="E98" s="46"/>
      <c r="F98" s="46"/>
      <c r="G98" s="46"/>
      <c r="H98" s="46"/>
      <c r="I98" s="46"/>
      <c r="J98" s="46"/>
      <c r="K98" s="46"/>
      <c r="L98" s="46"/>
      <c r="M98" s="46"/>
      <c r="N98" s="46"/>
      <c r="O98" s="69"/>
    </row>
    <row r="99" spans="1:15" s="18" customFormat="1">
      <c r="A99" s="4"/>
      <c r="B99" s="536" t="s">
        <v>513</v>
      </c>
      <c r="C99" s="108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1085">
        <f>'2. LRAMVA Threshold'!P43</f>
        <v>0</v>
      </c>
      <c r="D102" s="46"/>
      <c r="E102" s="46"/>
      <c r="F102" s="46"/>
      <c r="G102" s="46"/>
      <c r="H102" s="46"/>
      <c r="I102" s="46"/>
      <c r="J102" s="46"/>
      <c r="K102" s="46"/>
      <c r="L102" s="46"/>
      <c r="M102" s="46"/>
      <c r="N102" s="46"/>
      <c r="O102" s="69"/>
    </row>
    <row r="103" spans="1:15" s="18" customFormat="1" outlineLevel="1">
      <c r="A103" s="4"/>
      <c r="B103" s="536" t="s">
        <v>511</v>
      </c>
      <c r="C103" s="1083"/>
      <c r="D103" s="46"/>
      <c r="E103" s="46"/>
      <c r="F103" s="46"/>
      <c r="G103" s="46"/>
      <c r="H103" s="46"/>
      <c r="I103" s="46"/>
      <c r="J103" s="46"/>
      <c r="K103" s="46"/>
      <c r="L103" s="46"/>
      <c r="M103" s="46"/>
      <c r="N103" s="46"/>
      <c r="O103" s="69"/>
    </row>
    <row r="104" spans="1:15" s="18" customFormat="1" outlineLevel="1">
      <c r="A104" s="4"/>
      <c r="B104" s="536" t="s">
        <v>512</v>
      </c>
      <c r="C104" s="1083"/>
      <c r="D104" s="46"/>
      <c r="E104" s="46"/>
      <c r="F104" s="46"/>
      <c r="G104" s="46"/>
      <c r="H104" s="46"/>
      <c r="I104" s="46"/>
      <c r="J104" s="46"/>
      <c r="K104" s="46"/>
      <c r="L104" s="46"/>
      <c r="M104" s="46"/>
      <c r="N104" s="46"/>
      <c r="O104" s="69"/>
    </row>
    <row r="105" spans="1:15" s="18" customFormat="1" outlineLevel="1">
      <c r="A105" s="4"/>
      <c r="B105" s="536" t="s">
        <v>490</v>
      </c>
      <c r="C105" s="1083"/>
      <c r="D105" s="46"/>
      <c r="E105" s="46"/>
      <c r="F105" s="46"/>
      <c r="G105" s="46"/>
      <c r="H105" s="46"/>
      <c r="I105" s="46"/>
      <c r="J105" s="46"/>
      <c r="K105" s="46"/>
      <c r="L105" s="46"/>
      <c r="M105" s="46"/>
      <c r="N105" s="46"/>
      <c r="O105" s="69"/>
    </row>
    <row r="106" spans="1:15" s="18" customFormat="1">
      <c r="A106" s="4"/>
      <c r="B106" s="536" t="s">
        <v>513</v>
      </c>
      <c r="C106" s="108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1085">
        <f>'2. LRAMVA Threshold'!Q43</f>
        <v>0</v>
      </c>
      <c r="D109" s="46"/>
      <c r="E109" s="46"/>
      <c r="F109" s="46"/>
      <c r="G109" s="46"/>
      <c r="H109" s="46"/>
      <c r="I109" s="46"/>
      <c r="J109" s="46"/>
      <c r="K109" s="46"/>
      <c r="L109" s="46"/>
      <c r="M109" s="46"/>
      <c r="N109" s="46"/>
      <c r="O109" s="69"/>
    </row>
    <row r="110" spans="1:15" s="18" customFormat="1" outlineLevel="1">
      <c r="A110" s="4"/>
      <c r="B110" s="536" t="s">
        <v>511</v>
      </c>
      <c r="C110" s="1083"/>
      <c r="D110" s="46"/>
      <c r="E110" s="46"/>
      <c r="F110" s="46"/>
      <c r="G110" s="46"/>
      <c r="H110" s="46"/>
      <c r="I110" s="46"/>
      <c r="J110" s="46"/>
      <c r="K110" s="46"/>
      <c r="L110" s="46"/>
      <c r="M110" s="46"/>
      <c r="N110" s="46"/>
      <c r="O110" s="69"/>
    </row>
    <row r="111" spans="1:15" s="18" customFormat="1" outlineLevel="1">
      <c r="A111" s="4"/>
      <c r="B111" s="536" t="s">
        <v>512</v>
      </c>
      <c r="C111" s="1083"/>
      <c r="D111" s="46"/>
      <c r="E111" s="46"/>
      <c r="F111" s="46"/>
      <c r="G111" s="46"/>
      <c r="H111" s="46"/>
      <c r="I111" s="46"/>
      <c r="J111" s="46"/>
      <c r="K111" s="46"/>
      <c r="L111" s="46"/>
      <c r="M111" s="46"/>
      <c r="N111" s="46"/>
      <c r="O111" s="69"/>
    </row>
    <row r="112" spans="1:15" s="18" customFormat="1" outlineLevel="1">
      <c r="A112" s="4"/>
      <c r="B112" s="536" t="s">
        <v>490</v>
      </c>
      <c r="C112" s="1083"/>
      <c r="D112" s="46"/>
      <c r="E112" s="46"/>
      <c r="F112" s="46"/>
      <c r="G112" s="46"/>
      <c r="H112" s="46"/>
      <c r="I112" s="46"/>
      <c r="J112" s="46"/>
      <c r="K112" s="46"/>
      <c r="L112" s="46"/>
      <c r="M112" s="46"/>
      <c r="N112" s="46"/>
      <c r="O112" s="69"/>
    </row>
    <row r="113" spans="1:17" s="18" customFormat="1">
      <c r="A113" s="4"/>
      <c r="B113" s="536" t="s">
        <v>513</v>
      </c>
      <c r="C113" s="108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619</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1090" t="s">
        <v>680</v>
      </c>
      <c r="C120" s="1090"/>
      <c r="D120" s="1090"/>
      <c r="E120" s="1090"/>
      <c r="F120" s="1090"/>
      <c r="G120" s="1090"/>
      <c r="H120" s="1090"/>
      <c r="I120" s="1090"/>
      <c r="J120" s="1090"/>
      <c r="K120" s="1090"/>
      <c r="L120" s="1090"/>
      <c r="M120" s="1090"/>
      <c r="N120" s="1090"/>
      <c r="O120" s="1090"/>
      <c r="P120" s="109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to 999 kW</v>
      </c>
      <c r="F122" s="244" t="str">
        <f>'1.  LRAMVA Summary'!G52</f>
        <v>General Service 1,000 to 4,999 kW</v>
      </c>
      <c r="G122" s="244" t="str">
        <f>'1.  LRAMVA Summary'!H52</f>
        <v>Large Use</v>
      </c>
      <c r="H122" s="244" t="str">
        <f>'1.  LRAMVA Summary'!I52</f>
        <v>Unmetered Scattered Load</v>
      </c>
      <c r="I122" s="244" t="str">
        <f>'1.  LRAMVA Summary'!J52</f>
        <v>Sentinel Lighting</v>
      </c>
      <c r="J122" s="244" t="str">
        <f>'1.  LRAMVA Summary'!K52</f>
        <v>Street Lighting</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0</v>
      </c>
      <c r="D129" s="685">
        <f t="shared" si="32"/>
        <v>0</v>
      </c>
      <c r="E129" s="686">
        <f t="shared" si="33"/>
        <v>0</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4.8999999999999998E-3</v>
      </c>
      <c r="D131" s="685">
        <f t="shared" si="32"/>
        <v>1.4E-2</v>
      </c>
      <c r="E131" s="686">
        <f t="shared" si="33"/>
        <v>2.7650000000000001</v>
      </c>
      <c r="F131" s="685">
        <f t="shared" si="34"/>
        <v>3.0695000000000001</v>
      </c>
      <c r="G131" s="686">
        <f t="shared" si="35"/>
        <v>2.7576999999999998</v>
      </c>
      <c r="H131" s="685">
        <f t="shared" si="36"/>
        <v>2.23E-2</v>
      </c>
      <c r="I131" s="686">
        <f t="shared" si="37"/>
        <v>8.3886000000000003</v>
      </c>
      <c r="J131" s="686">
        <f t="shared" si="38"/>
        <v>10.284599999999999</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636</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BV293"/>
  <sheetViews>
    <sheetView zoomScale="90" zoomScaleNormal="90" workbookViewId="0">
      <selection activeCell="G107" sqref="G107"/>
    </sheetView>
  </sheetViews>
  <sheetFormatPr defaultColWidth="9" defaultRowHeight="15"/>
  <cols>
    <col min="1" max="1" width="9" style="12"/>
    <col min="2" max="2" width="28.140625" style="12" customWidth="1"/>
    <col min="3" max="13" width="15.85546875" style="12" customWidth="1"/>
    <col min="14" max="14" width="9.140625" style="12"/>
    <col min="15" max="26" width="14" style="12" customWidth="1"/>
    <col min="27" max="27" width="9.140625" style="12"/>
    <col min="28" max="40" width="15" style="12" customWidth="1"/>
    <col min="41" max="41" width="9.140625" style="12"/>
    <col min="42" max="55" width="14.140625" style="12" customWidth="1"/>
    <col min="56" max="56" width="9.140625" style="12"/>
    <col min="57" max="69" width="13.140625" style="12" customWidth="1"/>
    <col min="70" max="70" width="9.140625" style="12"/>
    <col min="71" max="71" width="98.85546875" style="12" bestFit="1" customWidth="1"/>
    <col min="72" max="72" width="11.85546875" style="12" bestFit="1" customWidth="1"/>
    <col min="73" max="73" width="10.7109375" style="12" bestFit="1" customWidth="1"/>
    <col min="74" max="74" width="11.85546875" style="12" bestFit="1" customWidth="1"/>
    <col min="75" max="16384" width="9" style="12"/>
  </cols>
  <sheetData>
    <row r="14" spans="2:24" ht="15.75">
      <c r="B14" s="588" t="s">
        <v>505</v>
      </c>
    </row>
    <row r="15" spans="2:24" ht="15.75">
      <c r="B15" s="588"/>
    </row>
    <row r="16" spans="2:24" s="668" customFormat="1" ht="28.5" customHeight="1">
      <c r="B16" s="1108" t="s">
        <v>639</v>
      </c>
      <c r="C16" s="1108"/>
      <c r="D16" s="1108"/>
      <c r="E16" s="1108"/>
      <c r="F16" s="1108"/>
      <c r="G16" s="1108"/>
      <c r="H16" s="1108"/>
      <c r="I16" s="1108"/>
      <c r="J16" s="1108"/>
      <c r="K16" s="1108"/>
      <c r="L16" s="1108"/>
      <c r="M16" s="1108"/>
      <c r="N16" s="1108"/>
      <c r="O16" s="1108"/>
      <c r="P16" s="1108"/>
      <c r="Q16" s="1108"/>
      <c r="R16" s="1108"/>
      <c r="S16" s="1108"/>
      <c r="T16" s="1108"/>
      <c r="U16" s="1108"/>
      <c r="V16" s="1108"/>
      <c r="W16" s="1108"/>
      <c r="X16" s="1108"/>
    </row>
    <row r="17" spans="2:74" ht="18.75">
      <c r="B17" s="751" t="s">
        <v>756</v>
      </c>
      <c r="C17" s="752"/>
      <c r="D17" s="752"/>
      <c r="E17" s="752"/>
      <c r="F17" s="752"/>
      <c r="G17" s="752"/>
      <c r="H17" s="752"/>
      <c r="I17" s="752"/>
      <c r="J17" s="752"/>
      <c r="K17" s="752"/>
      <c r="L17" s="752"/>
      <c r="M17" s="752"/>
      <c r="N17" s="752"/>
      <c r="O17" s="752"/>
      <c r="P17" s="752"/>
      <c r="Q17" s="752"/>
      <c r="R17" s="752"/>
      <c r="S17" s="752"/>
      <c r="T17" s="752"/>
      <c r="U17" s="752"/>
      <c r="V17" s="752"/>
      <c r="W17" s="752"/>
      <c r="X17" s="752"/>
      <c r="Y17" s="668"/>
      <c r="Z17" s="668"/>
      <c r="AA17" s="668"/>
      <c r="AB17" s="668"/>
      <c r="AC17" s="668"/>
      <c r="AD17" s="668"/>
      <c r="AE17" s="668"/>
      <c r="AF17" s="668"/>
      <c r="AG17" s="668"/>
      <c r="AH17" s="668"/>
      <c r="AI17" s="668"/>
      <c r="AJ17" s="668"/>
      <c r="AK17" s="668"/>
      <c r="AL17" s="668"/>
      <c r="AM17" s="668"/>
      <c r="AN17" s="668"/>
      <c r="AO17" s="668"/>
      <c r="AP17" s="668"/>
      <c r="AQ17" s="668"/>
      <c r="AR17" s="668"/>
      <c r="AS17" s="668"/>
      <c r="AT17" s="668"/>
      <c r="AU17" s="668"/>
      <c r="AV17" s="668"/>
      <c r="AW17" s="668"/>
      <c r="AX17" s="668"/>
      <c r="AY17" s="668"/>
      <c r="AZ17" s="668"/>
      <c r="BA17" s="668"/>
      <c r="BB17" s="668"/>
      <c r="BC17" s="668"/>
      <c r="BD17" s="668"/>
      <c r="BE17" s="668"/>
      <c r="BF17" s="668"/>
      <c r="BG17" s="668"/>
      <c r="BH17" s="668"/>
      <c r="BI17" s="668"/>
      <c r="BJ17" s="668"/>
      <c r="BK17" s="668"/>
      <c r="BL17" s="668"/>
      <c r="BM17" s="668"/>
      <c r="BN17" s="668"/>
      <c r="BO17" s="668"/>
      <c r="BP17" s="668"/>
      <c r="BQ17" s="668"/>
      <c r="BR17" s="668"/>
      <c r="BS17" s="668"/>
      <c r="BT17" s="668"/>
      <c r="BU17" s="668"/>
      <c r="BV17" s="668"/>
    </row>
    <row r="18" spans="2:74" ht="18.75">
      <c r="B18" s="751" t="s">
        <v>757</v>
      </c>
      <c r="C18" s="752"/>
      <c r="D18" s="752"/>
      <c r="E18" s="752"/>
      <c r="F18" s="752"/>
      <c r="G18" s="752"/>
      <c r="H18" s="752"/>
      <c r="I18" s="752"/>
      <c r="J18" s="752"/>
      <c r="K18" s="752"/>
      <c r="L18" s="752"/>
      <c r="M18" s="752"/>
      <c r="N18" s="752"/>
      <c r="O18" s="752"/>
      <c r="P18" s="752"/>
      <c r="Q18" s="752"/>
      <c r="R18" s="752"/>
      <c r="S18" s="752"/>
      <c r="T18" s="752"/>
      <c r="U18" s="752"/>
      <c r="V18" s="752"/>
      <c r="W18" s="752"/>
      <c r="X18" s="752"/>
      <c r="Y18" s="668"/>
      <c r="Z18" s="668"/>
      <c r="AA18" s="668"/>
      <c r="AB18" s="668"/>
      <c r="AC18" s="668"/>
      <c r="AD18" s="668"/>
      <c r="AE18" s="668"/>
      <c r="AF18" s="668"/>
      <c r="AG18" s="668"/>
      <c r="AH18" s="668"/>
      <c r="AI18" s="668"/>
      <c r="AJ18" s="668"/>
      <c r="AK18" s="668"/>
      <c r="AL18" s="668"/>
      <c r="AM18" s="668"/>
      <c r="AN18" s="668"/>
      <c r="AO18" s="668"/>
      <c r="AP18" s="668"/>
      <c r="AQ18" s="668"/>
      <c r="AR18" s="668"/>
      <c r="AS18" s="668"/>
      <c r="AT18" s="668"/>
      <c r="AU18" s="668"/>
      <c r="AV18" s="668"/>
      <c r="AW18" s="668"/>
      <c r="AX18" s="668"/>
      <c r="AY18" s="668"/>
      <c r="AZ18" s="668"/>
      <c r="BA18" s="668"/>
      <c r="BB18" s="668"/>
      <c r="BC18" s="668"/>
      <c r="BD18" s="668"/>
      <c r="BE18" s="668"/>
      <c r="BF18" s="668"/>
      <c r="BG18" s="668"/>
      <c r="BH18" s="668"/>
      <c r="BI18" s="668"/>
      <c r="BJ18" s="668"/>
      <c r="BK18" s="668"/>
      <c r="BL18" s="668"/>
      <c r="BM18" s="668"/>
      <c r="BN18" s="668"/>
      <c r="BO18" s="668"/>
      <c r="BP18" s="668"/>
      <c r="BQ18" s="668"/>
      <c r="BR18" s="668"/>
      <c r="BS18" s="668"/>
      <c r="BT18" s="668"/>
      <c r="BU18" s="668"/>
      <c r="BV18" s="668"/>
    </row>
    <row r="19" spans="2:74" ht="18.75">
      <c r="B19" s="751" t="s">
        <v>758</v>
      </c>
      <c r="C19" s="752"/>
      <c r="D19" s="752"/>
      <c r="E19" s="752"/>
      <c r="F19" s="752"/>
      <c r="G19" s="752"/>
      <c r="H19" s="752"/>
      <c r="I19" s="752"/>
      <c r="J19" s="752"/>
      <c r="K19" s="752"/>
      <c r="L19" s="752"/>
      <c r="M19" s="752"/>
      <c r="N19" s="752"/>
      <c r="O19" s="752"/>
      <c r="P19" s="752"/>
      <c r="Q19" s="752"/>
      <c r="R19" s="752"/>
      <c r="S19" s="752"/>
      <c r="T19" s="752"/>
      <c r="U19" s="752"/>
      <c r="V19" s="752"/>
      <c r="W19" s="752"/>
      <c r="X19" s="752"/>
      <c r="Y19" s="668"/>
      <c r="Z19" s="668"/>
      <c r="AA19" s="668"/>
      <c r="AB19" s="668"/>
      <c r="AC19" s="668"/>
      <c r="AD19" s="668"/>
      <c r="AE19" s="668"/>
      <c r="AF19" s="668"/>
      <c r="AG19" s="668"/>
      <c r="AH19" s="668"/>
      <c r="AI19" s="668"/>
      <c r="AJ19" s="668"/>
      <c r="AK19" s="668"/>
      <c r="AL19" s="668"/>
      <c r="AM19" s="668"/>
      <c r="AN19" s="668"/>
      <c r="AO19" s="668"/>
      <c r="AP19" s="668"/>
      <c r="AQ19" s="668"/>
      <c r="AR19" s="668"/>
      <c r="AS19" s="668"/>
      <c r="AT19" s="668"/>
      <c r="AU19" s="668"/>
      <c r="AV19" s="668"/>
      <c r="AW19" s="668"/>
      <c r="AX19" s="668"/>
      <c r="AY19" s="668"/>
      <c r="AZ19" s="668"/>
      <c r="BA19" s="668"/>
      <c r="BB19" s="668"/>
      <c r="BC19" s="668"/>
      <c r="BD19" s="668"/>
      <c r="BE19" s="668"/>
      <c r="BF19" s="668"/>
      <c r="BG19" s="668"/>
      <c r="BH19" s="668"/>
      <c r="BI19" s="668"/>
      <c r="BJ19" s="668"/>
      <c r="BK19" s="668"/>
      <c r="BL19" s="668"/>
      <c r="BM19" s="668"/>
      <c r="BN19" s="668"/>
      <c r="BO19" s="668"/>
      <c r="BP19" s="668"/>
      <c r="BQ19" s="668"/>
      <c r="BR19" s="668"/>
      <c r="BS19" s="668"/>
      <c r="BT19" s="668"/>
      <c r="BU19" s="668"/>
      <c r="BV19" s="668"/>
    </row>
    <row r="20" spans="2:74" ht="18.75">
      <c r="B20" s="58" t="s">
        <v>759</v>
      </c>
      <c r="C20" s="752"/>
      <c r="D20" s="752"/>
      <c r="E20" s="752"/>
      <c r="F20" s="752"/>
      <c r="G20" s="752"/>
      <c r="H20" s="752"/>
      <c r="I20" s="752"/>
      <c r="J20" s="752"/>
      <c r="K20" s="752"/>
      <c r="L20" s="752"/>
      <c r="M20" s="752"/>
      <c r="N20" s="752"/>
      <c r="O20" s="752"/>
      <c r="P20" s="752"/>
      <c r="Q20" s="752"/>
      <c r="R20" s="752"/>
      <c r="S20" s="752"/>
      <c r="T20" s="752"/>
      <c r="U20" s="752"/>
      <c r="V20" s="752"/>
      <c r="W20" s="752"/>
      <c r="X20" s="752"/>
      <c r="Y20" s="668"/>
      <c r="Z20" s="668"/>
      <c r="AA20" s="668"/>
      <c r="AB20" s="668"/>
      <c r="AC20" s="668"/>
      <c r="AD20" s="668"/>
      <c r="AE20" s="668"/>
      <c r="AF20" s="668"/>
      <c r="AG20" s="668"/>
      <c r="AH20" s="668"/>
      <c r="AI20" s="668"/>
      <c r="AJ20" s="668"/>
      <c r="AK20" s="668"/>
      <c r="AL20" s="668"/>
      <c r="AM20" s="668"/>
      <c r="AN20" s="668"/>
      <c r="AO20" s="668"/>
      <c r="AP20" s="668"/>
      <c r="AQ20" s="668"/>
      <c r="AR20" s="668"/>
      <c r="AS20" s="668"/>
      <c r="AT20" s="668"/>
      <c r="AU20" s="668"/>
      <c r="AV20" s="668"/>
      <c r="AW20" s="668"/>
      <c r="AX20" s="668"/>
      <c r="AY20" s="668"/>
      <c r="AZ20" s="668"/>
      <c r="BA20" s="668"/>
      <c r="BB20" s="668"/>
      <c r="BC20" s="668"/>
      <c r="BD20" s="668"/>
      <c r="BE20" s="668"/>
      <c r="BF20" s="668"/>
      <c r="BG20" s="668"/>
      <c r="BH20" s="668"/>
      <c r="BI20" s="668"/>
      <c r="BJ20" s="668"/>
      <c r="BK20" s="668"/>
      <c r="BL20" s="668"/>
      <c r="BM20" s="668"/>
      <c r="BN20" s="668"/>
      <c r="BO20" s="668"/>
      <c r="BP20" s="668"/>
      <c r="BQ20" s="668"/>
      <c r="BR20" s="668"/>
      <c r="BS20" s="668"/>
      <c r="BT20" s="668"/>
      <c r="BU20" s="668"/>
      <c r="BV20" s="668"/>
    </row>
    <row r="21" spans="2:74" ht="18.75">
      <c r="B21" s="751" t="s">
        <v>760</v>
      </c>
      <c r="C21" s="752"/>
      <c r="D21" s="752"/>
      <c r="E21" s="752"/>
      <c r="F21" s="752"/>
      <c r="G21" s="752"/>
      <c r="H21" s="752"/>
      <c r="I21" s="752"/>
      <c r="J21" s="752"/>
      <c r="K21" s="752"/>
      <c r="L21" s="752"/>
      <c r="M21" s="752"/>
      <c r="N21" s="752"/>
      <c r="O21" s="752"/>
      <c r="P21" s="752"/>
      <c r="Q21" s="752"/>
      <c r="R21" s="752"/>
      <c r="S21" s="752"/>
      <c r="T21" s="752"/>
      <c r="U21" s="752"/>
      <c r="V21" s="752"/>
      <c r="W21" s="752"/>
      <c r="X21" s="752"/>
      <c r="Y21" s="668"/>
      <c r="Z21" s="668"/>
      <c r="AA21" s="668"/>
      <c r="AB21" s="668"/>
      <c r="AC21" s="668"/>
      <c r="AD21" s="668"/>
      <c r="AE21" s="668"/>
      <c r="AF21" s="668"/>
      <c r="AG21" s="668"/>
      <c r="AH21" s="668"/>
      <c r="AI21" s="668"/>
      <c r="AJ21" s="668"/>
      <c r="AK21" s="668"/>
      <c r="AL21" s="668"/>
      <c r="AM21" s="668"/>
      <c r="AN21" s="668"/>
      <c r="AO21" s="668"/>
      <c r="AP21" s="668"/>
      <c r="AQ21" s="668"/>
      <c r="AR21" s="668"/>
      <c r="AS21" s="668"/>
      <c r="AT21" s="668"/>
      <c r="AU21" s="668"/>
      <c r="AV21" s="668"/>
      <c r="AW21" s="668"/>
      <c r="AX21" s="668"/>
      <c r="AY21" s="668"/>
      <c r="AZ21" s="668"/>
      <c r="BA21" s="668"/>
      <c r="BB21" s="668"/>
      <c r="BC21" s="668"/>
      <c r="BD21" s="668"/>
      <c r="BE21" s="668"/>
      <c r="BF21" s="668"/>
      <c r="BG21" s="668"/>
      <c r="BH21" s="668"/>
      <c r="BI21" s="668"/>
      <c r="BJ21" s="668"/>
      <c r="BK21" s="668"/>
      <c r="BL21" s="668"/>
      <c r="BM21" s="668"/>
      <c r="BN21" s="668"/>
      <c r="BO21" s="668"/>
      <c r="BP21" s="668"/>
      <c r="BQ21" s="668"/>
      <c r="BR21" s="668"/>
      <c r="BS21" s="668"/>
      <c r="BT21" s="668"/>
      <c r="BU21" s="668"/>
      <c r="BV21" s="668"/>
    </row>
    <row r="22" spans="2:74" ht="18.75">
      <c r="B22" s="751" t="s">
        <v>761</v>
      </c>
      <c r="C22" s="752"/>
      <c r="D22" s="752"/>
      <c r="E22" s="752"/>
      <c r="F22" s="752"/>
      <c r="G22" s="752"/>
      <c r="H22" s="752"/>
      <c r="I22" s="752"/>
      <c r="J22" s="752"/>
      <c r="K22" s="752"/>
      <c r="L22" s="752"/>
      <c r="M22" s="752"/>
      <c r="N22" s="752"/>
      <c r="O22" s="752"/>
      <c r="P22" s="752"/>
      <c r="Q22" s="752"/>
      <c r="R22" s="752"/>
      <c r="S22" s="752"/>
      <c r="T22" s="752"/>
      <c r="U22" s="752"/>
      <c r="V22" s="752"/>
      <c r="W22" s="752"/>
      <c r="X22" s="752"/>
      <c r="Y22" s="668"/>
      <c r="Z22" s="668"/>
      <c r="AA22" s="668"/>
      <c r="AB22" s="668"/>
      <c r="AC22" s="668"/>
      <c r="AD22" s="668"/>
      <c r="AE22" s="668"/>
      <c r="AF22" s="668"/>
      <c r="AG22" s="668"/>
      <c r="AH22" s="668"/>
      <c r="AI22" s="668"/>
      <c r="AJ22" s="668"/>
      <c r="AK22" s="668"/>
      <c r="AL22" s="668"/>
      <c r="AM22" s="668"/>
      <c r="AN22" s="668"/>
      <c r="AO22" s="668"/>
      <c r="AP22" s="668"/>
      <c r="AQ22" s="668"/>
      <c r="AR22" s="668"/>
      <c r="AS22" s="668"/>
      <c r="AT22" s="668"/>
      <c r="AU22" s="668"/>
      <c r="AV22" s="668"/>
      <c r="AW22" s="668"/>
      <c r="AX22" s="668"/>
      <c r="AY22" s="668"/>
      <c r="AZ22" s="668"/>
      <c r="BA22" s="668"/>
      <c r="BB22" s="668"/>
      <c r="BC22" s="668"/>
      <c r="BD22" s="668"/>
      <c r="BE22" s="668"/>
      <c r="BF22" s="668"/>
      <c r="BG22" s="668"/>
      <c r="BH22" s="668"/>
      <c r="BI22" s="668"/>
      <c r="BJ22" s="668"/>
      <c r="BK22" s="668"/>
      <c r="BL22" s="668"/>
      <c r="BM22" s="668"/>
      <c r="BN22" s="668"/>
      <c r="BO22" s="668"/>
      <c r="BP22" s="668"/>
      <c r="BQ22" s="668"/>
      <c r="BR22" s="668"/>
      <c r="BS22" s="668"/>
      <c r="BT22" s="668"/>
      <c r="BU22" s="668"/>
      <c r="BV22" s="668"/>
    </row>
    <row r="23" spans="2:74" ht="18.75">
      <c r="B23" s="751" t="s">
        <v>762</v>
      </c>
      <c r="C23" s="752"/>
      <c r="D23" s="752"/>
      <c r="E23" s="752"/>
      <c r="F23" s="752"/>
      <c r="G23" s="752"/>
      <c r="H23" s="752"/>
      <c r="I23" s="752"/>
      <c r="J23" s="752"/>
      <c r="K23" s="752"/>
      <c r="L23" s="752"/>
      <c r="M23" s="752"/>
      <c r="N23" s="752"/>
      <c r="O23" s="752"/>
      <c r="P23" s="752"/>
      <c r="Q23" s="752"/>
      <c r="R23" s="752"/>
      <c r="S23" s="752"/>
      <c r="T23" s="752"/>
      <c r="U23" s="752"/>
      <c r="V23" s="752"/>
      <c r="W23" s="752"/>
      <c r="X23" s="752"/>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668"/>
      <c r="AV23" s="668"/>
      <c r="AW23" s="668"/>
      <c r="AX23" s="668"/>
      <c r="AY23" s="668"/>
      <c r="AZ23" s="668"/>
      <c r="BA23" s="668"/>
      <c r="BB23" s="668"/>
      <c r="BC23" s="668"/>
      <c r="BD23" s="668"/>
      <c r="BE23" s="668"/>
      <c r="BF23" s="668"/>
      <c r="BG23" s="668"/>
      <c r="BH23" s="668"/>
      <c r="BI23" s="668"/>
      <c r="BJ23" s="668"/>
      <c r="BK23" s="668"/>
      <c r="BL23" s="668"/>
      <c r="BM23" s="668"/>
      <c r="BN23" s="668"/>
      <c r="BO23" s="668"/>
      <c r="BP23" s="668"/>
      <c r="BQ23" s="668"/>
      <c r="BR23" s="668"/>
      <c r="BS23" s="668"/>
      <c r="BT23" s="668"/>
      <c r="BU23" s="668"/>
      <c r="BV23" s="668"/>
    </row>
    <row r="24" spans="2:74">
      <c r="B24" s="753" t="s">
        <v>763</v>
      </c>
      <c r="C24" s="754"/>
      <c r="D24" s="755"/>
      <c r="E24" s="755"/>
      <c r="F24" s="756"/>
      <c r="G24" s="756"/>
      <c r="H24" s="18"/>
      <c r="I24" s="18"/>
      <c r="J24" s="18"/>
      <c r="K24" s="18"/>
      <c r="L24" s="752"/>
      <c r="M24" s="752"/>
      <c r="N24" s="752"/>
      <c r="O24" s="752"/>
      <c r="P24" s="752"/>
      <c r="Q24" s="752"/>
      <c r="R24" s="752"/>
      <c r="S24" s="752"/>
      <c r="T24" s="752"/>
      <c r="U24" s="752"/>
      <c r="V24" s="752"/>
      <c r="W24" s="752"/>
      <c r="X24" s="752"/>
      <c r="Y24" s="668"/>
      <c r="Z24" s="668"/>
      <c r="AA24" s="668"/>
      <c r="AB24" s="668"/>
      <c r="AC24" s="668"/>
      <c r="AD24" s="668"/>
      <c r="AE24" s="668"/>
      <c r="AF24" s="668"/>
      <c r="AG24" s="668"/>
      <c r="AH24" s="668"/>
      <c r="AI24" s="668"/>
      <c r="AJ24" s="668"/>
      <c r="AK24" s="668"/>
      <c r="AL24" s="668"/>
      <c r="AM24" s="668"/>
      <c r="AN24" s="668"/>
      <c r="AO24" s="668"/>
      <c r="AP24" s="668"/>
      <c r="AQ24" s="668"/>
      <c r="AR24" s="668"/>
      <c r="AS24" s="668"/>
      <c r="AT24" s="668"/>
      <c r="AU24" s="668"/>
      <c r="AV24" s="668"/>
      <c r="AW24" s="668"/>
      <c r="AX24" s="668"/>
      <c r="AY24" s="668"/>
      <c r="AZ24" s="668"/>
      <c r="BA24" s="668"/>
      <c r="BB24" s="668"/>
      <c r="BC24" s="668"/>
      <c r="BD24" s="668"/>
      <c r="BE24" s="668"/>
      <c r="BF24" s="668"/>
      <c r="BG24" s="668"/>
      <c r="BH24" s="668"/>
      <c r="BI24" s="668"/>
      <c r="BJ24" s="668"/>
      <c r="BK24" s="668"/>
      <c r="BL24" s="668"/>
      <c r="BM24" s="668"/>
      <c r="BN24" s="668"/>
      <c r="BO24" s="668"/>
      <c r="BP24" s="668"/>
      <c r="BQ24" s="668"/>
      <c r="BR24" s="668"/>
      <c r="BS24" s="668"/>
      <c r="BT24" s="668"/>
      <c r="BU24" s="668"/>
      <c r="BV24" s="668"/>
    </row>
    <row r="25" spans="2:74" ht="15.75" thickBot="1">
      <c r="B25" s="753"/>
      <c r="C25" s="754"/>
      <c r="D25" s="755"/>
      <c r="E25" s="755"/>
      <c r="F25" s="756"/>
      <c r="G25" s="756"/>
      <c r="H25" s="18"/>
      <c r="I25" s="18"/>
      <c r="J25" s="18"/>
      <c r="K25" s="18"/>
      <c r="L25" s="752"/>
      <c r="M25" s="752"/>
      <c r="N25" s="752"/>
      <c r="O25" s="752"/>
      <c r="P25" s="752"/>
      <c r="Q25" s="752"/>
      <c r="R25" s="752"/>
      <c r="S25" s="752"/>
      <c r="T25" s="752"/>
      <c r="U25" s="752"/>
      <c r="V25" s="752"/>
      <c r="W25" s="752"/>
      <c r="X25" s="752"/>
      <c r="Y25" s="668"/>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c r="BA25" s="668"/>
      <c r="BB25" s="668"/>
      <c r="BC25" s="668"/>
      <c r="BD25" s="668"/>
      <c r="BE25" s="668"/>
      <c r="BF25" s="668"/>
      <c r="BG25" s="668"/>
      <c r="BH25" s="668"/>
      <c r="BI25" s="668"/>
      <c r="BJ25" s="668"/>
      <c r="BK25" s="668"/>
      <c r="BL25" s="668"/>
      <c r="BM25" s="668"/>
      <c r="BN25" s="668"/>
      <c r="BO25" s="668"/>
      <c r="BP25" s="668"/>
      <c r="BQ25" s="668"/>
      <c r="BR25" s="668"/>
      <c r="BS25" s="668"/>
      <c r="BT25" s="668"/>
      <c r="BU25" s="668"/>
      <c r="BV25" s="668"/>
    </row>
    <row r="26" spans="2:74" ht="30">
      <c r="B26" s="757" t="s">
        <v>764</v>
      </c>
      <c r="C26" s="758" t="s">
        <v>765</v>
      </c>
      <c r="D26" s="759" t="s">
        <v>766</v>
      </c>
      <c r="E26" s="760" t="s">
        <v>767</v>
      </c>
      <c r="F26" s="761" t="s">
        <v>768</v>
      </c>
      <c r="G26" s="761" t="s">
        <v>769</v>
      </c>
      <c r="H26" s="762"/>
      <c r="I26" s="763" t="s">
        <v>770</v>
      </c>
      <c r="J26" s="764" t="s">
        <v>771</v>
      </c>
      <c r="K26" s="764" t="s">
        <v>772</v>
      </c>
      <c r="L26" s="752"/>
      <c r="M26" s="752"/>
      <c r="N26" s="752"/>
      <c r="O26" s="752"/>
      <c r="P26" s="752"/>
      <c r="Q26" s="752"/>
      <c r="R26" s="752"/>
      <c r="S26" s="752"/>
      <c r="T26" s="752"/>
      <c r="U26" s="752"/>
      <c r="V26" s="752"/>
      <c r="W26" s="752"/>
      <c r="X26" s="752"/>
      <c r="Y26" s="668"/>
      <c r="Z26" s="668"/>
      <c r="AA26" s="668"/>
      <c r="AB26" s="668"/>
      <c r="AC26" s="668"/>
      <c r="AD26" s="668"/>
      <c r="AE26" s="668"/>
      <c r="AF26" s="668"/>
      <c r="AG26" s="668"/>
      <c r="AH26" s="668"/>
      <c r="AI26" s="668"/>
      <c r="AJ26" s="668"/>
      <c r="AK26" s="668"/>
      <c r="AL26" s="668"/>
      <c r="AM26" s="668"/>
      <c r="AN26" s="668"/>
      <c r="AO26" s="668"/>
      <c r="AP26" s="668"/>
      <c r="AQ26" s="668"/>
      <c r="AR26" s="668"/>
      <c r="AS26" s="668"/>
      <c r="AT26" s="668"/>
      <c r="AU26" s="668"/>
      <c r="AV26" s="668"/>
      <c r="AW26" s="668"/>
      <c r="AX26" s="668"/>
      <c r="AY26" s="668"/>
      <c r="AZ26" s="668"/>
      <c r="BA26" s="668"/>
      <c r="BB26" s="668"/>
      <c r="BC26" s="668"/>
      <c r="BD26" s="668"/>
      <c r="BE26" s="668"/>
      <c r="BF26" s="668"/>
      <c r="BG26" s="668"/>
      <c r="BH26" s="668"/>
      <c r="BI26" s="668"/>
      <c r="BJ26" s="668"/>
      <c r="BK26" s="668"/>
      <c r="BL26" s="668"/>
      <c r="BM26" s="668"/>
      <c r="BN26" s="668"/>
      <c r="BO26" s="668"/>
      <c r="BP26" s="668"/>
      <c r="BQ26" s="668"/>
      <c r="BR26" s="668"/>
      <c r="BS26" s="668"/>
      <c r="BT26" s="668"/>
      <c r="BU26" s="668"/>
      <c r="BV26" s="668"/>
    </row>
    <row r="27" spans="2:74">
      <c r="B27" s="765">
        <v>3</v>
      </c>
      <c r="C27" s="766">
        <v>154469</v>
      </c>
      <c r="D27" s="767" t="s">
        <v>773</v>
      </c>
      <c r="E27" s="768" t="s">
        <v>774</v>
      </c>
      <c r="F27" s="769">
        <v>6.7140000000000004</v>
      </c>
      <c r="G27" s="770">
        <v>26856</v>
      </c>
      <c r="H27" s="771"/>
      <c r="I27" s="772"/>
      <c r="J27" s="772"/>
      <c r="K27" s="772"/>
      <c r="L27" s="752"/>
      <c r="M27" s="752"/>
      <c r="N27" s="752"/>
      <c r="O27" s="752"/>
      <c r="P27" s="752"/>
      <c r="Q27" s="752"/>
      <c r="R27" s="752"/>
      <c r="S27" s="752"/>
      <c r="T27" s="752"/>
      <c r="U27" s="752"/>
      <c r="V27" s="752"/>
      <c r="W27" s="752"/>
      <c r="X27" s="752"/>
      <c r="Y27" s="668"/>
      <c r="Z27" s="668"/>
      <c r="AA27" s="668"/>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8"/>
      <c r="AZ27" s="668"/>
      <c r="BA27" s="668"/>
      <c r="BB27" s="668"/>
      <c r="BC27" s="668"/>
      <c r="BD27" s="668"/>
      <c r="BE27" s="668"/>
      <c r="BF27" s="668"/>
      <c r="BG27" s="668"/>
      <c r="BH27" s="668"/>
      <c r="BI27" s="668"/>
      <c r="BJ27" s="668"/>
      <c r="BK27" s="668"/>
      <c r="BL27" s="668"/>
      <c r="BM27" s="668"/>
      <c r="BN27" s="668"/>
      <c r="BO27" s="668"/>
      <c r="BP27" s="668"/>
      <c r="BQ27" s="668"/>
      <c r="BR27" s="668"/>
      <c r="BS27" s="668"/>
      <c r="BT27" s="668"/>
      <c r="BU27" s="668"/>
      <c r="BV27" s="668"/>
    </row>
    <row r="28" spans="2:74">
      <c r="B28" s="765">
        <v>12</v>
      </c>
      <c r="C28" s="766">
        <v>153832</v>
      </c>
      <c r="D28" s="767" t="s">
        <v>775</v>
      </c>
      <c r="E28" s="773" t="s">
        <v>776</v>
      </c>
      <c r="F28" s="769">
        <v>0</v>
      </c>
      <c r="G28" s="770">
        <v>7139</v>
      </c>
      <c r="H28" s="771"/>
      <c r="I28" s="774" t="s">
        <v>777</v>
      </c>
      <c r="J28" s="775">
        <v>1219.0778999999998</v>
      </c>
      <c r="K28" s="775">
        <v>4980955.7136000004</v>
      </c>
      <c r="L28" s="752"/>
      <c r="M28" s="752"/>
      <c r="N28" s="752"/>
      <c r="O28" s="752"/>
      <c r="P28" s="752"/>
      <c r="Q28" s="752"/>
      <c r="R28" s="752"/>
      <c r="S28" s="752"/>
      <c r="T28" s="752"/>
      <c r="U28" s="752"/>
      <c r="V28" s="752"/>
      <c r="W28" s="752"/>
      <c r="X28" s="752"/>
      <c r="Y28" s="668"/>
      <c r="Z28" s="668"/>
      <c r="AA28" s="668"/>
      <c r="AB28" s="668"/>
      <c r="AC28" s="668"/>
      <c r="AD28" s="668"/>
      <c r="AE28" s="668"/>
      <c r="AF28" s="668"/>
      <c r="AG28" s="668"/>
      <c r="AH28" s="668"/>
      <c r="AI28" s="668"/>
      <c r="AJ28" s="668"/>
      <c r="AK28" s="668"/>
      <c r="AL28" s="668"/>
      <c r="AM28" s="668"/>
      <c r="AN28" s="668"/>
      <c r="AO28" s="668"/>
      <c r="AP28" s="668"/>
      <c r="AQ28" s="668"/>
      <c r="AR28" s="668"/>
      <c r="AS28" s="668"/>
      <c r="AT28" s="668"/>
      <c r="AU28" s="668"/>
      <c r="AV28" s="668"/>
      <c r="AW28" s="668"/>
      <c r="AX28" s="668"/>
      <c r="AY28" s="668"/>
      <c r="AZ28" s="668"/>
      <c r="BA28" s="668"/>
      <c r="BB28" s="668"/>
      <c r="BC28" s="668"/>
      <c r="BD28" s="668"/>
      <c r="BE28" s="668"/>
      <c r="BF28" s="668"/>
      <c r="BG28" s="668"/>
      <c r="BH28" s="668"/>
      <c r="BI28" s="668"/>
      <c r="BJ28" s="668"/>
      <c r="BK28" s="668"/>
      <c r="BL28" s="668"/>
      <c r="BM28" s="668"/>
      <c r="BN28" s="668"/>
      <c r="BO28" s="668"/>
      <c r="BP28" s="668"/>
      <c r="BQ28" s="668"/>
      <c r="BR28" s="668"/>
      <c r="BS28" s="668"/>
      <c r="BT28" s="668"/>
      <c r="BU28" s="668"/>
      <c r="BV28" s="668"/>
    </row>
    <row r="29" spans="2:74">
      <c r="B29" s="765">
        <v>16</v>
      </c>
      <c r="C29" s="766">
        <v>156121</v>
      </c>
      <c r="D29" s="767" t="s">
        <v>778</v>
      </c>
      <c r="E29" s="776" t="s">
        <v>779</v>
      </c>
      <c r="F29" s="769">
        <v>1.08</v>
      </c>
      <c r="G29" s="770">
        <v>48067.519999999997</v>
      </c>
      <c r="H29" s="771"/>
      <c r="I29" s="777"/>
      <c r="J29" s="778">
        <v>0.43484833038542359</v>
      </c>
      <c r="K29" s="779">
        <v>0.24682871373706322</v>
      </c>
      <c r="L29" s="752"/>
      <c r="M29" s="752"/>
      <c r="N29" s="752"/>
      <c r="O29" s="752"/>
      <c r="P29" s="752"/>
      <c r="Q29" s="752"/>
      <c r="R29" s="752"/>
      <c r="S29" s="752"/>
      <c r="T29" s="752"/>
      <c r="U29" s="752"/>
      <c r="V29" s="752"/>
      <c r="W29" s="752"/>
      <c r="X29" s="752"/>
      <c r="Y29" s="668"/>
      <c r="Z29" s="668"/>
      <c r="AA29" s="668"/>
      <c r="AB29" s="668"/>
      <c r="AC29" s="668"/>
      <c r="AD29" s="668"/>
      <c r="AE29" s="668"/>
      <c r="AF29" s="668"/>
      <c r="AG29" s="668"/>
      <c r="AH29" s="668"/>
      <c r="AI29" s="668"/>
      <c r="AJ29" s="668"/>
      <c r="AK29" s="668"/>
      <c r="AL29" s="668"/>
      <c r="AM29" s="668"/>
      <c r="AN29" s="668"/>
      <c r="AO29" s="668"/>
      <c r="AP29" s="668"/>
      <c r="AQ29" s="668"/>
      <c r="AR29" s="668"/>
      <c r="AS29" s="668"/>
      <c r="AT29" s="668"/>
      <c r="AU29" s="668"/>
      <c r="AV29" s="668"/>
      <c r="AW29" s="668"/>
      <c r="AX29" s="668"/>
      <c r="AY29" s="668"/>
      <c r="AZ29" s="668"/>
      <c r="BA29" s="668"/>
      <c r="BB29" s="668"/>
      <c r="BC29" s="668"/>
      <c r="BD29" s="668"/>
      <c r="BE29" s="668"/>
      <c r="BF29" s="668"/>
      <c r="BG29" s="668"/>
      <c r="BH29" s="668"/>
      <c r="BI29" s="668"/>
      <c r="BJ29" s="668"/>
      <c r="BK29" s="668"/>
      <c r="BL29" s="668"/>
      <c r="BM29" s="668"/>
      <c r="BN29" s="668"/>
      <c r="BO29" s="668"/>
      <c r="BP29" s="668"/>
      <c r="BQ29" s="668"/>
      <c r="BR29" s="668"/>
      <c r="BS29" s="668"/>
      <c r="BT29" s="668"/>
      <c r="BU29" s="668"/>
      <c r="BV29" s="668"/>
    </row>
    <row r="30" spans="2:74">
      <c r="B30" s="765">
        <v>27</v>
      </c>
      <c r="C30" s="766">
        <v>169671</v>
      </c>
      <c r="D30" s="767" t="s">
        <v>780</v>
      </c>
      <c r="E30" s="780" t="s">
        <v>781</v>
      </c>
      <c r="F30" s="769">
        <v>1.3</v>
      </c>
      <c r="G30" s="770">
        <v>11073</v>
      </c>
      <c r="H30" s="771"/>
      <c r="I30" s="774" t="s">
        <v>782</v>
      </c>
      <c r="J30" s="775">
        <v>718.52299999999991</v>
      </c>
      <c r="K30" s="775">
        <v>7295113.2379999999</v>
      </c>
      <c r="L30" s="752"/>
      <c r="M30" s="752"/>
      <c r="N30" s="752"/>
      <c r="O30" s="752"/>
      <c r="P30" s="752"/>
      <c r="Q30" s="752"/>
      <c r="R30" s="752"/>
      <c r="S30" s="752"/>
      <c r="T30" s="752"/>
      <c r="U30" s="752"/>
      <c r="V30" s="752"/>
      <c r="W30" s="752"/>
      <c r="X30" s="752"/>
      <c r="Y30" s="668"/>
      <c r="Z30" s="668"/>
      <c r="AA30" s="668"/>
      <c r="AB30" s="668"/>
      <c r="AC30" s="668"/>
      <c r="AD30" s="668"/>
      <c r="AE30" s="668"/>
      <c r="AF30" s="668"/>
      <c r="AG30" s="668"/>
      <c r="AH30" s="668"/>
      <c r="AI30" s="668"/>
      <c r="AJ30" s="668"/>
      <c r="AK30" s="668"/>
      <c r="AL30" s="668"/>
      <c r="AM30" s="668"/>
      <c r="AN30" s="668"/>
      <c r="AO30" s="668"/>
      <c r="AP30" s="668"/>
      <c r="AQ30" s="668"/>
      <c r="AR30" s="668"/>
      <c r="AS30" s="668"/>
      <c r="AT30" s="668"/>
      <c r="AU30" s="668"/>
      <c r="AV30" s="668"/>
      <c r="AW30" s="668"/>
      <c r="AX30" s="668"/>
      <c r="AY30" s="668"/>
      <c r="AZ30" s="668"/>
      <c r="BA30" s="668"/>
      <c r="BB30" s="668"/>
      <c r="BC30" s="668"/>
      <c r="BD30" s="668"/>
      <c r="BE30" s="668"/>
      <c r="BF30" s="668"/>
      <c r="BG30" s="668"/>
      <c r="BH30" s="668"/>
      <c r="BI30" s="668"/>
      <c r="BJ30" s="668"/>
      <c r="BK30" s="668"/>
      <c r="BL30" s="668"/>
      <c r="BM30" s="668"/>
      <c r="BN30" s="668"/>
      <c r="BO30" s="668"/>
      <c r="BP30" s="668"/>
      <c r="BQ30" s="668"/>
      <c r="BR30" s="668"/>
      <c r="BS30" s="668"/>
      <c r="BT30" s="668"/>
      <c r="BU30" s="668"/>
      <c r="BV30" s="668"/>
    </row>
    <row r="31" spans="2:74">
      <c r="B31" s="765">
        <v>28</v>
      </c>
      <c r="C31" s="766">
        <v>170845</v>
      </c>
      <c r="D31" s="767" t="s">
        <v>780</v>
      </c>
      <c r="E31" s="780" t="s">
        <v>781</v>
      </c>
      <c r="F31" s="769">
        <v>8.26</v>
      </c>
      <c r="G31" s="770">
        <v>41877.24</v>
      </c>
      <c r="H31" s="771"/>
      <c r="I31" s="777"/>
      <c r="J31" s="778">
        <v>0.25629906578859785</v>
      </c>
      <c r="K31" s="779">
        <v>0.36150560668212445</v>
      </c>
      <c r="L31" s="752"/>
      <c r="M31" s="752"/>
      <c r="N31" s="752"/>
      <c r="O31" s="752"/>
      <c r="P31" s="752"/>
      <c r="Q31" s="752"/>
      <c r="R31" s="752"/>
      <c r="S31" s="752"/>
      <c r="T31" s="752"/>
      <c r="U31" s="752"/>
      <c r="V31" s="752"/>
      <c r="W31" s="752"/>
      <c r="X31" s="752"/>
      <c r="Y31" s="668"/>
      <c r="Z31" s="668"/>
      <c r="AA31" s="668"/>
      <c r="AB31" s="668"/>
      <c r="AC31" s="668"/>
      <c r="AD31" s="668"/>
      <c r="AE31" s="668"/>
      <c r="AF31" s="668"/>
      <c r="AG31" s="668"/>
      <c r="AH31" s="668"/>
      <c r="AI31" s="668"/>
      <c r="AJ31" s="668"/>
      <c r="AK31" s="668"/>
      <c r="AL31" s="668"/>
      <c r="AM31" s="668"/>
      <c r="AN31" s="668"/>
      <c r="AO31" s="668"/>
      <c r="AP31" s="668"/>
      <c r="AQ31" s="668"/>
      <c r="AR31" s="668"/>
      <c r="AS31" s="668"/>
      <c r="AT31" s="668"/>
      <c r="AU31" s="668"/>
      <c r="AV31" s="668"/>
      <c r="AW31" s="668"/>
      <c r="AX31" s="668"/>
      <c r="AY31" s="668"/>
      <c r="AZ31" s="668"/>
      <c r="BA31" s="668"/>
      <c r="BB31" s="668"/>
      <c r="BC31" s="668"/>
      <c r="BD31" s="668"/>
      <c r="BE31" s="668"/>
      <c r="BF31" s="668"/>
      <c r="BG31" s="668"/>
      <c r="BH31" s="668"/>
      <c r="BI31" s="668"/>
      <c r="BJ31" s="668"/>
      <c r="BK31" s="668"/>
      <c r="BL31" s="668"/>
      <c r="BM31" s="668"/>
      <c r="BN31" s="668"/>
      <c r="BO31" s="668"/>
      <c r="BP31" s="668"/>
      <c r="BQ31" s="668"/>
      <c r="BR31" s="668"/>
      <c r="BS31" s="668"/>
      <c r="BT31" s="668"/>
      <c r="BU31" s="668"/>
      <c r="BV31" s="668"/>
    </row>
    <row r="32" spans="2:74">
      <c r="B32" s="765">
        <v>41</v>
      </c>
      <c r="C32" s="766">
        <v>156713</v>
      </c>
      <c r="D32" s="767" t="s">
        <v>783</v>
      </c>
      <c r="E32" s="781" t="s">
        <v>776</v>
      </c>
      <c r="F32" s="769">
        <v>1.4</v>
      </c>
      <c r="G32" s="770">
        <v>12369</v>
      </c>
      <c r="H32" s="771"/>
      <c r="I32" s="773" t="s">
        <v>784</v>
      </c>
      <c r="J32" s="775">
        <v>729.33159999999998</v>
      </c>
      <c r="K32" s="775">
        <v>7112846.6400000006</v>
      </c>
      <c r="L32" s="752"/>
      <c r="M32" s="752"/>
      <c r="N32" s="752"/>
      <c r="O32" s="752"/>
      <c r="P32" s="752"/>
      <c r="Q32" s="752"/>
      <c r="R32" s="752"/>
      <c r="S32" s="752"/>
      <c r="T32" s="752"/>
      <c r="U32" s="752"/>
      <c r="V32" s="752"/>
      <c r="W32" s="752"/>
      <c r="X32" s="752"/>
      <c r="Y32" s="668"/>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668"/>
      <c r="AV32" s="668"/>
      <c r="AW32" s="668"/>
      <c r="AX32" s="668"/>
      <c r="AY32" s="668"/>
      <c r="AZ32" s="668"/>
      <c r="BA32" s="668"/>
      <c r="BB32" s="668"/>
      <c r="BC32" s="668"/>
      <c r="BD32" s="668"/>
      <c r="BE32" s="668"/>
      <c r="BF32" s="668"/>
      <c r="BG32" s="668"/>
      <c r="BH32" s="668"/>
      <c r="BI32" s="668"/>
      <c r="BJ32" s="668"/>
      <c r="BK32" s="668"/>
      <c r="BL32" s="668"/>
      <c r="BM32" s="668"/>
      <c r="BN32" s="668"/>
      <c r="BO32" s="668"/>
      <c r="BP32" s="668"/>
      <c r="BQ32" s="668"/>
      <c r="BR32" s="668"/>
      <c r="BS32" s="668"/>
      <c r="BT32" s="668"/>
      <c r="BU32" s="668"/>
      <c r="BV32" s="668"/>
    </row>
    <row r="33" spans="2:74">
      <c r="B33" s="765">
        <v>47</v>
      </c>
      <c r="C33" s="766">
        <v>172137</v>
      </c>
      <c r="D33" s="767" t="s">
        <v>780</v>
      </c>
      <c r="E33" s="780" t="s">
        <v>781</v>
      </c>
      <c r="F33" s="769">
        <v>0</v>
      </c>
      <c r="G33" s="770">
        <v>8400</v>
      </c>
      <c r="H33" s="771"/>
      <c r="I33" s="777"/>
      <c r="J33" s="778">
        <v>0.26015452216575302</v>
      </c>
      <c r="K33" s="779">
        <v>0.3524734786070377</v>
      </c>
      <c r="L33" s="752"/>
      <c r="M33" s="752"/>
      <c r="N33" s="752"/>
      <c r="O33" s="752"/>
      <c r="P33" s="752"/>
      <c r="Q33" s="752"/>
      <c r="R33" s="752"/>
      <c r="S33" s="752"/>
      <c r="T33" s="752"/>
      <c r="U33" s="752"/>
      <c r="V33" s="752"/>
      <c r="W33" s="752"/>
      <c r="X33" s="752"/>
      <c r="Y33" s="668"/>
      <c r="Z33" s="668"/>
      <c r="AA33" s="668"/>
      <c r="AB33" s="668"/>
      <c r="AC33" s="668"/>
      <c r="AD33" s="668"/>
      <c r="AE33" s="668"/>
      <c r="AF33" s="668"/>
      <c r="AG33" s="668"/>
      <c r="AH33" s="668"/>
      <c r="AI33" s="668"/>
      <c r="AJ33" s="668"/>
      <c r="AK33" s="668"/>
      <c r="AL33" s="668"/>
      <c r="AM33" s="668"/>
      <c r="AN33" s="668"/>
      <c r="AO33" s="668"/>
      <c r="AP33" s="668"/>
      <c r="AQ33" s="668"/>
      <c r="AR33" s="668"/>
      <c r="AS33" s="668"/>
      <c r="AT33" s="668"/>
      <c r="AU33" s="668"/>
      <c r="AV33" s="668"/>
      <c r="AW33" s="668"/>
      <c r="AX33" s="668"/>
      <c r="AY33" s="668"/>
      <c r="AZ33" s="668"/>
      <c r="BA33" s="668"/>
      <c r="BB33" s="668"/>
      <c r="BC33" s="668"/>
      <c r="BD33" s="668"/>
      <c r="BE33" s="668"/>
      <c r="BF33" s="668"/>
      <c r="BG33" s="668"/>
      <c r="BH33" s="668"/>
      <c r="BI33" s="668"/>
      <c r="BJ33" s="668"/>
      <c r="BK33" s="668"/>
      <c r="BL33" s="668"/>
      <c r="BM33" s="668"/>
      <c r="BN33" s="668"/>
      <c r="BO33" s="668"/>
      <c r="BP33" s="668"/>
      <c r="BQ33" s="668"/>
      <c r="BR33" s="668"/>
      <c r="BS33" s="668"/>
      <c r="BT33" s="668"/>
      <c r="BU33" s="668"/>
      <c r="BV33" s="668"/>
    </row>
    <row r="34" spans="2:74">
      <c r="B34" s="765">
        <v>52</v>
      </c>
      <c r="C34" s="766">
        <v>170946</v>
      </c>
      <c r="D34" s="767" t="s">
        <v>780</v>
      </c>
      <c r="E34" s="780" t="s">
        <v>781</v>
      </c>
      <c r="F34" s="769">
        <v>0.2</v>
      </c>
      <c r="G34" s="770">
        <v>8878.7999999999993</v>
      </c>
      <c r="H34" s="771"/>
      <c r="I34" s="782" t="s">
        <v>781</v>
      </c>
      <c r="J34" s="775">
        <v>136.52289999999999</v>
      </c>
      <c r="K34" s="775">
        <v>676004.23699999985</v>
      </c>
      <c r="L34" s="752"/>
      <c r="M34" s="752"/>
      <c r="N34" s="752"/>
      <c r="O34" s="752"/>
      <c r="P34" s="752"/>
      <c r="Q34" s="752"/>
      <c r="R34" s="752"/>
      <c r="S34" s="752"/>
      <c r="T34" s="752"/>
      <c r="U34" s="752"/>
      <c r="V34" s="752"/>
      <c r="W34" s="752"/>
      <c r="X34" s="752"/>
      <c r="Y34" s="668"/>
      <c r="Z34" s="668"/>
      <c r="AA34" s="668"/>
      <c r="AB34" s="668"/>
      <c r="AC34" s="668"/>
      <c r="AD34" s="668"/>
      <c r="AE34" s="668"/>
      <c r="AF34" s="668"/>
      <c r="AG34" s="668"/>
      <c r="AH34" s="668"/>
      <c r="AI34" s="668"/>
      <c r="AJ34" s="668"/>
      <c r="AK34" s="668"/>
      <c r="AL34" s="668"/>
      <c r="AM34" s="668"/>
      <c r="AN34" s="668"/>
      <c r="AO34" s="668"/>
      <c r="AP34" s="668"/>
      <c r="AQ34" s="668"/>
      <c r="AR34" s="668"/>
      <c r="AS34" s="668"/>
      <c r="AT34" s="668"/>
      <c r="AU34" s="668"/>
      <c r="AV34" s="668"/>
      <c r="AW34" s="668"/>
      <c r="AX34" s="668"/>
      <c r="AY34" s="668"/>
      <c r="AZ34" s="668"/>
      <c r="BA34" s="668"/>
      <c r="BB34" s="668"/>
      <c r="BC34" s="668"/>
      <c r="BD34" s="668"/>
      <c r="BE34" s="668"/>
      <c r="BF34" s="668"/>
      <c r="BG34" s="668"/>
      <c r="BH34" s="668"/>
      <c r="BI34" s="668"/>
      <c r="BJ34" s="668"/>
      <c r="BK34" s="668"/>
      <c r="BL34" s="668"/>
      <c r="BM34" s="668"/>
      <c r="BN34" s="668"/>
      <c r="BO34" s="668"/>
      <c r="BP34" s="668"/>
      <c r="BQ34" s="668"/>
      <c r="BR34" s="668"/>
      <c r="BS34" s="668"/>
      <c r="BT34" s="668"/>
      <c r="BU34" s="668"/>
      <c r="BV34" s="668"/>
    </row>
    <row r="35" spans="2:74">
      <c r="B35" s="765">
        <v>53</v>
      </c>
      <c r="C35" s="766">
        <v>170959</v>
      </c>
      <c r="D35" s="767" t="s">
        <v>780</v>
      </c>
      <c r="E35" s="780" t="s">
        <v>781</v>
      </c>
      <c r="F35" s="769">
        <v>0.2</v>
      </c>
      <c r="G35" s="770">
        <v>7215</v>
      </c>
      <c r="H35" s="771"/>
      <c r="I35" s="783"/>
      <c r="J35" s="779">
        <v>4.8698081660225448E-2</v>
      </c>
      <c r="K35" s="778">
        <v>3.3499044338805857E-2</v>
      </c>
      <c r="L35" s="752"/>
      <c r="M35" s="752"/>
      <c r="N35" s="752"/>
      <c r="O35" s="752"/>
      <c r="P35" s="752"/>
      <c r="Q35" s="752"/>
      <c r="R35" s="752"/>
      <c r="S35" s="752"/>
      <c r="T35" s="752"/>
      <c r="U35" s="752"/>
      <c r="V35" s="752"/>
      <c r="W35" s="752"/>
      <c r="X35" s="752"/>
      <c r="Y35" s="668"/>
      <c r="Z35" s="668"/>
      <c r="AA35" s="668"/>
      <c r="AB35" s="668"/>
      <c r="AC35" s="668"/>
      <c r="AD35" s="668"/>
      <c r="AE35" s="668"/>
      <c r="AF35" s="668"/>
      <c r="AG35" s="668"/>
      <c r="AH35" s="668"/>
      <c r="AI35" s="668"/>
      <c r="AJ35" s="668"/>
      <c r="AK35" s="668"/>
      <c r="AL35" s="668"/>
      <c r="AM35" s="668"/>
      <c r="AN35" s="668"/>
      <c r="AO35" s="668"/>
      <c r="AP35" s="668"/>
      <c r="AQ35" s="668"/>
      <c r="AR35" s="668"/>
      <c r="AS35" s="668"/>
      <c r="AT35" s="668"/>
      <c r="AU35" s="668"/>
      <c r="AV35" s="668"/>
      <c r="AW35" s="668"/>
      <c r="AX35" s="668"/>
      <c r="AY35" s="668"/>
      <c r="AZ35" s="668"/>
      <c r="BA35" s="668"/>
      <c r="BB35" s="668"/>
      <c r="BC35" s="668"/>
      <c r="BD35" s="668"/>
      <c r="BE35" s="668"/>
      <c r="BF35" s="668"/>
      <c r="BG35" s="668"/>
      <c r="BH35" s="668"/>
      <c r="BI35" s="668"/>
      <c r="BJ35" s="668"/>
      <c r="BK35" s="668"/>
      <c r="BL35" s="668"/>
      <c r="BM35" s="668"/>
      <c r="BN35" s="668"/>
      <c r="BO35" s="668"/>
      <c r="BP35" s="668"/>
      <c r="BQ35" s="668"/>
      <c r="BR35" s="668"/>
      <c r="BS35" s="668"/>
      <c r="BT35" s="668"/>
      <c r="BU35" s="668"/>
      <c r="BV35" s="668"/>
    </row>
    <row r="36" spans="2:74">
      <c r="B36" s="765">
        <v>56</v>
      </c>
      <c r="C36" s="766">
        <v>173474</v>
      </c>
      <c r="D36" s="767" t="s">
        <v>780</v>
      </c>
      <c r="E36" s="780" t="s">
        <v>781</v>
      </c>
      <c r="F36" s="769">
        <v>6.1188000000000002</v>
      </c>
      <c r="G36" s="770">
        <v>28109.767199999998</v>
      </c>
      <c r="H36" s="771"/>
      <c r="I36" s="782" t="s">
        <v>785</v>
      </c>
      <c r="J36" s="775">
        <v>24</v>
      </c>
      <c r="K36" s="775">
        <v>114886.8</v>
      </c>
      <c r="L36" s="752"/>
      <c r="M36" s="752"/>
      <c r="N36" s="752"/>
      <c r="O36" s="752"/>
      <c r="P36" s="752"/>
      <c r="Q36" s="752"/>
      <c r="R36" s="752"/>
      <c r="S36" s="752"/>
      <c r="T36" s="752"/>
      <c r="U36" s="752"/>
      <c r="V36" s="752"/>
      <c r="W36" s="752"/>
      <c r="X36" s="752"/>
      <c r="Y36" s="668"/>
      <c r="Z36" s="668"/>
      <c r="AA36" s="668"/>
      <c r="AB36" s="668"/>
      <c r="AC36" s="668"/>
      <c r="AD36" s="668"/>
      <c r="AE36" s="668"/>
      <c r="AF36" s="668"/>
      <c r="AG36" s="668"/>
      <c r="AH36" s="668"/>
      <c r="AI36" s="668"/>
      <c r="AJ36" s="668"/>
      <c r="AK36" s="668"/>
      <c r="AL36" s="668"/>
      <c r="AM36" s="668"/>
      <c r="AN36" s="668"/>
      <c r="AO36" s="668"/>
      <c r="AP36" s="668"/>
      <c r="AQ36" s="668"/>
      <c r="AR36" s="668"/>
      <c r="AS36" s="668"/>
      <c r="AT36" s="668"/>
      <c r="AU36" s="668"/>
      <c r="AV36" s="668"/>
      <c r="AW36" s="668"/>
      <c r="AX36" s="668"/>
      <c r="AY36" s="668"/>
      <c r="AZ36" s="668"/>
      <c r="BA36" s="668"/>
      <c r="BB36" s="668"/>
      <c r="BC36" s="668"/>
      <c r="BD36" s="668"/>
      <c r="BE36" s="668"/>
      <c r="BF36" s="668"/>
      <c r="BG36" s="668"/>
      <c r="BH36" s="668"/>
      <c r="BI36" s="668"/>
      <c r="BJ36" s="668"/>
      <c r="BK36" s="668"/>
      <c r="BL36" s="668"/>
      <c r="BM36" s="668"/>
      <c r="BN36" s="668"/>
      <c r="BO36" s="668"/>
      <c r="BP36" s="668"/>
      <c r="BQ36" s="668"/>
      <c r="BR36" s="668"/>
      <c r="BS36" s="668"/>
      <c r="BT36" s="668"/>
      <c r="BU36" s="668"/>
      <c r="BV36" s="668"/>
    </row>
    <row r="37" spans="2:74">
      <c r="B37" s="765">
        <v>66</v>
      </c>
      <c r="C37" s="766">
        <v>172215</v>
      </c>
      <c r="D37" s="767" t="s">
        <v>786</v>
      </c>
      <c r="E37" s="784" t="s">
        <v>787</v>
      </c>
      <c r="F37" s="769">
        <v>1.492</v>
      </c>
      <c r="G37" s="770">
        <v>13069.92</v>
      </c>
      <c r="H37" s="771"/>
      <c r="I37" s="783"/>
      <c r="J37" s="778">
        <v>8.4881975503486289E-3</v>
      </c>
      <c r="K37" s="779">
        <v>5.6931566349687273E-3</v>
      </c>
      <c r="L37" s="752"/>
      <c r="M37" s="752"/>
      <c r="N37" s="752"/>
      <c r="O37" s="752"/>
      <c r="P37" s="752"/>
      <c r="Q37" s="752"/>
      <c r="R37" s="752"/>
      <c r="S37" s="752"/>
      <c r="T37" s="752"/>
      <c r="U37" s="752"/>
      <c r="V37" s="752"/>
      <c r="W37" s="752"/>
      <c r="X37" s="752"/>
      <c r="Y37" s="668"/>
      <c r="Z37" s="668"/>
      <c r="AA37" s="668"/>
      <c r="AB37" s="668"/>
      <c r="AC37" s="668"/>
      <c r="AD37" s="668"/>
      <c r="AE37" s="668"/>
      <c r="AF37" s="668"/>
      <c r="AG37" s="668"/>
      <c r="AH37" s="668"/>
      <c r="AI37" s="668"/>
      <c r="AJ37" s="668"/>
      <c r="AK37" s="668"/>
      <c r="AL37" s="668"/>
      <c r="AM37" s="668"/>
      <c r="AN37" s="668"/>
      <c r="AO37" s="668"/>
      <c r="AP37" s="668"/>
      <c r="AQ37" s="668"/>
      <c r="AR37" s="668"/>
      <c r="AS37" s="668"/>
      <c r="AT37" s="668"/>
      <c r="AU37" s="668"/>
      <c r="AV37" s="668"/>
      <c r="AW37" s="668"/>
      <c r="AX37" s="668"/>
      <c r="AY37" s="668"/>
      <c r="AZ37" s="668"/>
      <c r="BA37" s="668"/>
      <c r="BB37" s="668"/>
      <c r="BC37" s="668"/>
      <c r="BD37" s="668"/>
      <c r="BE37" s="668"/>
      <c r="BF37" s="668"/>
      <c r="BG37" s="668"/>
      <c r="BH37" s="668"/>
      <c r="BI37" s="668"/>
      <c r="BJ37" s="668"/>
      <c r="BK37" s="668"/>
      <c r="BL37" s="668"/>
      <c r="BM37" s="668"/>
      <c r="BN37" s="668"/>
      <c r="BO37" s="668"/>
      <c r="BP37" s="668"/>
      <c r="BQ37" s="668"/>
      <c r="BR37" s="668"/>
      <c r="BS37" s="668"/>
      <c r="BT37" s="668"/>
      <c r="BU37" s="668"/>
      <c r="BV37" s="668"/>
    </row>
    <row r="38" spans="2:74">
      <c r="B38" s="765">
        <v>67</v>
      </c>
      <c r="C38" s="766">
        <v>172455</v>
      </c>
      <c r="D38" s="767" t="s">
        <v>786</v>
      </c>
      <c r="E38" s="784" t="s">
        <v>787</v>
      </c>
      <c r="F38" s="769">
        <v>2.6856</v>
      </c>
      <c r="G38" s="770">
        <v>10744</v>
      </c>
      <c r="H38" s="771"/>
      <c r="I38" s="785"/>
      <c r="J38" s="786"/>
      <c r="K38" s="786"/>
      <c r="L38" s="752"/>
      <c r="M38" s="752"/>
      <c r="N38" s="752"/>
      <c r="O38" s="752"/>
      <c r="P38" s="752"/>
      <c r="Q38" s="752"/>
      <c r="R38" s="752"/>
      <c r="S38" s="752"/>
      <c r="T38" s="752"/>
      <c r="U38" s="752"/>
      <c r="V38" s="752"/>
      <c r="W38" s="752"/>
      <c r="X38" s="752"/>
      <c r="Y38" s="668"/>
      <c r="Z38" s="668"/>
      <c r="AA38" s="668"/>
      <c r="AB38" s="668"/>
      <c r="AC38" s="668"/>
      <c r="AD38" s="668"/>
      <c r="AE38" s="668"/>
      <c r="AF38" s="668"/>
      <c r="AG38" s="668"/>
      <c r="AH38" s="668"/>
      <c r="AI38" s="668"/>
      <c r="AJ38" s="668"/>
      <c r="AK38" s="668"/>
      <c r="AL38" s="668"/>
      <c r="AM38" s="668"/>
      <c r="AN38" s="668"/>
      <c r="AO38" s="668"/>
      <c r="AP38" s="668"/>
      <c r="AQ38" s="668"/>
      <c r="AR38" s="668"/>
      <c r="AS38" s="668"/>
      <c r="AT38" s="668"/>
      <c r="AU38" s="668"/>
      <c r="AV38" s="668"/>
      <c r="AW38" s="668"/>
      <c r="AX38" s="668"/>
      <c r="AY38" s="668"/>
      <c r="AZ38" s="668"/>
      <c r="BA38" s="668"/>
      <c r="BB38" s="668"/>
      <c r="BC38" s="668"/>
      <c r="BD38" s="668"/>
      <c r="BE38" s="668"/>
      <c r="BF38" s="668"/>
      <c r="BG38" s="668"/>
      <c r="BH38" s="668"/>
      <c r="BI38" s="668"/>
      <c r="BJ38" s="668"/>
      <c r="BK38" s="668"/>
      <c r="BL38" s="668"/>
      <c r="BM38" s="668"/>
      <c r="BN38" s="668"/>
      <c r="BO38" s="668"/>
      <c r="BP38" s="668"/>
      <c r="BQ38" s="668"/>
      <c r="BR38" s="668"/>
      <c r="BS38" s="668"/>
      <c r="BT38" s="668"/>
      <c r="BU38" s="668"/>
      <c r="BV38" s="668"/>
    </row>
    <row r="39" spans="2:74">
      <c r="B39" s="765">
        <v>68</v>
      </c>
      <c r="C39" s="766">
        <v>172994</v>
      </c>
      <c r="D39" s="767" t="s">
        <v>780</v>
      </c>
      <c r="E39" s="780" t="s">
        <v>781</v>
      </c>
      <c r="F39" s="769">
        <v>0.8</v>
      </c>
      <c r="G39" s="770">
        <v>3675.2</v>
      </c>
      <c r="H39" s="771"/>
      <c r="I39" s="1109" t="s">
        <v>788</v>
      </c>
      <c r="J39" s="1109"/>
      <c r="K39" s="1109"/>
      <c r="L39" s="752"/>
      <c r="M39" s="752"/>
      <c r="N39" s="752"/>
      <c r="O39" s="752"/>
      <c r="P39" s="752"/>
      <c r="Q39" s="752"/>
      <c r="R39" s="752"/>
      <c r="S39" s="752"/>
      <c r="T39" s="752"/>
      <c r="U39" s="752"/>
      <c r="V39" s="752"/>
      <c r="W39" s="752"/>
      <c r="X39" s="752"/>
      <c r="Y39" s="668"/>
      <c r="Z39" s="668"/>
      <c r="AA39" s="668"/>
      <c r="AB39" s="668"/>
      <c r="AC39" s="668"/>
      <c r="AD39" s="668"/>
      <c r="AE39" s="668"/>
      <c r="AF39" s="668"/>
      <c r="AG39" s="668"/>
      <c r="AH39" s="668"/>
      <c r="AI39" s="668"/>
      <c r="AJ39" s="668"/>
      <c r="AK39" s="668"/>
      <c r="AL39" s="668"/>
      <c r="AM39" s="668"/>
      <c r="AN39" s="668"/>
      <c r="AO39" s="668"/>
      <c r="AP39" s="668"/>
      <c r="AQ39" s="668"/>
      <c r="AR39" s="668"/>
      <c r="AS39" s="668"/>
      <c r="AT39" s="668"/>
      <c r="AU39" s="668"/>
      <c r="AV39" s="668"/>
      <c r="AW39" s="668"/>
      <c r="AX39" s="668"/>
      <c r="AY39" s="668"/>
      <c r="AZ39" s="668"/>
      <c r="BA39" s="668"/>
      <c r="BB39" s="668"/>
      <c r="BC39" s="668"/>
      <c r="BD39" s="668"/>
      <c r="BE39" s="668"/>
      <c r="BF39" s="668"/>
      <c r="BG39" s="668"/>
      <c r="BH39" s="668"/>
      <c r="BI39" s="668"/>
      <c r="BJ39" s="668"/>
      <c r="BK39" s="668"/>
      <c r="BL39" s="668"/>
      <c r="BM39" s="668"/>
      <c r="BN39" s="668"/>
      <c r="BO39" s="668"/>
      <c r="BP39" s="668"/>
      <c r="BQ39" s="668"/>
      <c r="BR39" s="668"/>
      <c r="BS39" s="668"/>
      <c r="BT39" s="668"/>
      <c r="BU39" s="668"/>
      <c r="BV39" s="668"/>
    </row>
    <row r="40" spans="2:74">
      <c r="B40" s="765">
        <v>72</v>
      </c>
      <c r="C40" s="766">
        <v>169642</v>
      </c>
      <c r="D40" s="767" t="s">
        <v>780</v>
      </c>
      <c r="E40" s="780" t="s">
        <v>781</v>
      </c>
      <c r="F40" s="769">
        <v>7</v>
      </c>
      <c r="G40" s="770">
        <v>27830</v>
      </c>
      <c r="H40" s="771"/>
      <c r="I40" s="18"/>
      <c r="J40" s="18"/>
      <c r="K40" s="18"/>
      <c r="L40" s="752"/>
      <c r="M40" s="752"/>
      <c r="N40" s="752"/>
      <c r="O40" s="752"/>
      <c r="P40" s="752"/>
      <c r="Q40" s="752"/>
      <c r="R40" s="752"/>
      <c r="S40" s="752"/>
      <c r="T40" s="752"/>
      <c r="U40" s="752"/>
      <c r="V40" s="752"/>
      <c r="W40" s="752"/>
      <c r="X40" s="752"/>
      <c r="Y40" s="668"/>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c r="BA40" s="668"/>
      <c r="BB40" s="668"/>
      <c r="BC40" s="668"/>
      <c r="BD40" s="668"/>
      <c r="BE40" s="668"/>
      <c r="BF40" s="668"/>
      <c r="BG40" s="668"/>
      <c r="BH40" s="668"/>
      <c r="BI40" s="668"/>
      <c r="BJ40" s="668"/>
      <c r="BK40" s="668"/>
      <c r="BL40" s="668"/>
      <c r="BM40" s="668"/>
      <c r="BN40" s="668"/>
      <c r="BO40" s="668"/>
      <c r="BP40" s="668"/>
      <c r="BQ40" s="668"/>
      <c r="BR40" s="668"/>
      <c r="BS40" s="668"/>
      <c r="BT40" s="668"/>
      <c r="BU40" s="668"/>
      <c r="BV40" s="668"/>
    </row>
    <row r="41" spans="2:74">
      <c r="B41" s="765">
        <v>74</v>
      </c>
      <c r="C41" s="766">
        <v>167976</v>
      </c>
      <c r="D41" s="767" t="s">
        <v>775</v>
      </c>
      <c r="E41" s="773" t="s">
        <v>776</v>
      </c>
      <c r="F41" s="769">
        <v>0</v>
      </c>
      <c r="G41" s="770">
        <v>162569</v>
      </c>
      <c r="H41" s="771"/>
      <c r="I41" s="18"/>
      <c r="J41" s="18"/>
      <c r="K41" s="18"/>
      <c r="L41" s="752"/>
      <c r="M41" s="752"/>
      <c r="N41" s="752"/>
      <c r="O41" s="752"/>
      <c r="P41" s="752"/>
      <c r="Q41" s="752"/>
      <c r="R41" s="752"/>
      <c r="S41" s="752"/>
      <c r="T41" s="752"/>
      <c r="U41" s="752"/>
      <c r="V41" s="752"/>
      <c r="W41" s="752"/>
      <c r="X41" s="752"/>
      <c r="Y41" s="668"/>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c r="BA41" s="668"/>
      <c r="BB41" s="668"/>
      <c r="BC41" s="668"/>
      <c r="BD41" s="668"/>
      <c r="BE41" s="668"/>
      <c r="BF41" s="668"/>
      <c r="BG41" s="668"/>
      <c r="BH41" s="668"/>
      <c r="BI41" s="668"/>
      <c r="BJ41" s="668"/>
      <c r="BK41" s="668"/>
      <c r="BL41" s="668"/>
      <c r="BM41" s="668"/>
      <c r="BN41" s="668"/>
      <c r="BO41" s="668"/>
      <c r="BP41" s="668"/>
      <c r="BQ41" s="668"/>
      <c r="BR41" s="668"/>
      <c r="BS41" s="668"/>
      <c r="BT41" s="668"/>
      <c r="BU41" s="668"/>
      <c r="BV41" s="668"/>
    </row>
    <row r="42" spans="2:74">
      <c r="B42" s="765">
        <v>75</v>
      </c>
      <c r="C42" s="766">
        <v>169157</v>
      </c>
      <c r="D42" s="767" t="s">
        <v>778</v>
      </c>
      <c r="E42" s="776" t="s">
        <v>779</v>
      </c>
      <c r="F42" s="769">
        <v>0</v>
      </c>
      <c r="G42" s="770">
        <v>81551.399999999994</v>
      </c>
      <c r="H42" s="771"/>
      <c r="I42" s="18"/>
      <c r="J42" s="18"/>
      <c r="K42" s="18"/>
      <c r="L42" s="752"/>
      <c r="M42" s="752"/>
      <c r="N42" s="752"/>
      <c r="O42" s="752"/>
      <c r="P42" s="752"/>
      <c r="Q42" s="752"/>
      <c r="R42" s="752"/>
      <c r="S42" s="752"/>
      <c r="T42" s="752"/>
      <c r="U42" s="752"/>
      <c r="V42" s="752"/>
      <c r="W42" s="752"/>
      <c r="X42" s="752"/>
      <c r="Y42" s="668"/>
      <c r="Z42" s="668"/>
      <c r="AA42" s="668"/>
      <c r="AB42" s="668"/>
      <c r="AC42" s="668"/>
      <c r="AD42" s="668"/>
      <c r="AE42" s="668"/>
      <c r="AF42" s="668"/>
      <c r="AG42" s="668"/>
      <c r="AH42" s="668"/>
      <c r="AI42" s="668"/>
      <c r="AJ42" s="668"/>
      <c r="AK42" s="668"/>
      <c r="AL42" s="668"/>
      <c r="AM42" s="668"/>
      <c r="AN42" s="668"/>
      <c r="AO42" s="668"/>
      <c r="AP42" s="668"/>
      <c r="AQ42" s="668"/>
      <c r="AR42" s="668"/>
      <c r="AS42" s="668"/>
      <c r="AT42" s="668"/>
      <c r="AU42" s="668"/>
      <c r="AV42" s="668"/>
      <c r="AW42" s="668"/>
      <c r="AX42" s="668"/>
      <c r="AY42" s="668"/>
      <c r="AZ42" s="668"/>
      <c r="BA42" s="668"/>
      <c r="BB42" s="668"/>
      <c r="BC42" s="668"/>
      <c r="BD42" s="668"/>
      <c r="BE42" s="668"/>
      <c r="BF42" s="668"/>
      <c r="BG42" s="668"/>
      <c r="BH42" s="668"/>
      <c r="BI42" s="668"/>
      <c r="BJ42" s="668"/>
      <c r="BK42" s="668"/>
      <c r="BL42" s="668"/>
      <c r="BM42" s="668"/>
      <c r="BN42" s="668"/>
      <c r="BO42" s="668"/>
      <c r="BP42" s="668"/>
      <c r="BQ42" s="668"/>
      <c r="BR42" s="668"/>
      <c r="BS42" s="668"/>
      <c r="BT42" s="668"/>
      <c r="BU42" s="668"/>
      <c r="BV42" s="668"/>
    </row>
    <row r="43" spans="2:74">
      <c r="B43" s="765">
        <v>76</v>
      </c>
      <c r="C43" s="766">
        <v>169839</v>
      </c>
      <c r="D43" s="767" t="s">
        <v>778</v>
      </c>
      <c r="E43" s="776" t="s">
        <v>779</v>
      </c>
      <c r="F43" s="769">
        <v>5.2</v>
      </c>
      <c r="G43" s="770">
        <v>14191</v>
      </c>
      <c r="H43" s="771"/>
      <c r="I43" s="18"/>
      <c r="J43" s="18"/>
      <c r="K43" s="18"/>
      <c r="L43" s="752"/>
      <c r="M43" s="752"/>
      <c r="N43" s="752"/>
      <c r="O43" s="752"/>
      <c r="P43" s="752"/>
      <c r="Q43" s="752"/>
      <c r="R43" s="752"/>
      <c r="S43" s="752"/>
      <c r="T43" s="752"/>
      <c r="U43" s="752"/>
      <c r="V43" s="752"/>
      <c r="W43" s="752"/>
      <c r="X43" s="752"/>
      <c r="Y43" s="668"/>
      <c r="Z43" s="668"/>
      <c r="AA43" s="668"/>
      <c r="AB43" s="668"/>
      <c r="AC43" s="668"/>
      <c r="AD43" s="668"/>
      <c r="AE43" s="668"/>
      <c r="AF43" s="668"/>
      <c r="AG43" s="668"/>
      <c r="AH43" s="668"/>
      <c r="AI43" s="668"/>
      <c r="AJ43" s="668"/>
      <c r="AK43" s="668"/>
      <c r="AL43" s="668"/>
      <c r="AM43" s="668"/>
      <c r="AN43" s="668"/>
      <c r="AO43" s="668"/>
      <c r="AP43" s="668"/>
      <c r="AQ43" s="668"/>
      <c r="AR43" s="668"/>
      <c r="AS43" s="668"/>
      <c r="AT43" s="668"/>
      <c r="AU43" s="668"/>
      <c r="AV43" s="668"/>
      <c r="AW43" s="668"/>
      <c r="AX43" s="668"/>
      <c r="AY43" s="668"/>
      <c r="AZ43" s="668"/>
      <c r="BA43" s="668"/>
      <c r="BB43" s="668"/>
      <c r="BC43" s="668"/>
      <c r="BD43" s="668"/>
      <c r="BE43" s="668"/>
      <c r="BF43" s="668"/>
      <c r="BG43" s="668"/>
      <c r="BH43" s="668"/>
      <c r="BI43" s="668"/>
      <c r="BJ43" s="668"/>
      <c r="BK43" s="668"/>
      <c r="BL43" s="668"/>
      <c r="BM43" s="668"/>
      <c r="BN43" s="668"/>
      <c r="BO43" s="668"/>
      <c r="BP43" s="668"/>
      <c r="BQ43" s="668"/>
      <c r="BR43" s="668"/>
      <c r="BS43" s="668"/>
      <c r="BT43" s="668"/>
      <c r="BU43" s="668"/>
      <c r="BV43" s="668"/>
    </row>
    <row r="44" spans="2:74">
      <c r="B44" s="765">
        <v>77</v>
      </c>
      <c r="C44" s="766">
        <v>170670</v>
      </c>
      <c r="D44" s="767" t="s">
        <v>789</v>
      </c>
      <c r="E44" s="781" t="s">
        <v>776</v>
      </c>
      <c r="F44" s="769">
        <v>9.1364000000000001</v>
      </c>
      <c r="G44" s="770">
        <v>63876.46</v>
      </c>
      <c r="H44" s="771"/>
      <c r="I44" s="18"/>
      <c r="J44" s="18"/>
      <c r="K44" s="18"/>
      <c r="L44" s="752"/>
      <c r="M44" s="752"/>
      <c r="N44" s="752"/>
      <c r="O44" s="752"/>
      <c r="P44" s="752"/>
      <c r="Q44" s="752"/>
      <c r="R44" s="752"/>
      <c r="S44" s="752"/>
      <c r="T44" s="752"/>
      <c r="U44" s="752"/>
      <c r="V44" s="752"/>
      <c r="W44" s="752"/>
      <c r="X44" s="752"/>
      <c r="Y44" s="668"/>
      <c r="Z44" s="668"/>
      <c r="AA44" s="668"/>
      <c r="AB44" s="668"/>
      <c r="AC44" s="668"/>
      <c r="AD44" s="668"/>
      <c r="AE44" s="668"/>
      <c r="AF44" s="668"/>
      <c r="AG44" s="668"/>
      <c r="AH44" s="668"/>
      <c r="AI44" s="668"/>
      <c r="AJ44" s="668"/>
      <c r="AK44" s="668"/>
      <c r="AL44" s="668"/>
      <c r="AM44" s="668"/>
      <c r="AN44" s="668"/>
      <c r="AO44" s="668"/>
      <c r="AP44" s="668"/>
      <c r="AQ44" s="668"/>
      <c r="AR44" s="668"/>
      <c r="AS44" s="668"/>
      <c r="AT44" s="668"/>
      <c r="AU44" s="668"/>
      <c r="AV44" s="668"/>
      <c r="AW44" s="668"/>
      <c r="AX44" s="668"/>
      <c r="AY44" s="668"/>
      <c r="AZ44" s="668"/>
      <c r="BA44" s="668"/>
      <c r="BB44" s="668"/>
      <c r="BC44" s="668"/>
      <c r="BD44" s="668"/>
      <c r="BE44" s="668"/>
      <c r="BF44" s="668"/>
      <c r="BG44" s="668"/>
      <c r="BH44" s="668"/>
      <c r="BI44" s="668"/>
      <c r="BJ44" s="668"/>
      <c r="BK44" s="668"/>
      <c r="BL44" s="668"/>
      <c r="BM44" s="668"/>
      <c r="BN44" s="668"/>
      <c r="BO44" s="668"/>
      <c r="BP44" s="668"/>
      <c r="BQ44" s="668"/>
      <c r="BR44" s="668"/>
      <c r="BS44" s="668"/>
      <c r="BT44" s="668"/>
      <c r="BU44" s="668"/>
      <c r="BV44" s="668"/>
    </row>
    <row r="45" spans="2:74">
      <c r="B45" s="765">
        <v>78</v>
      </c>
      <c r="C45" s="766">
        <v>170720</v>
      </c>
      <c r="D45" s="767" t="s">
        <v>780</v>
      </c>
      <c r="E45" s="780" t="s">
        <v>781</v>
      </c>
      <c r="F45" s="769">
        <v>1.1000000000000001</v>
      </c>
      <c r="G45" s="770">
        <v>28541</v>
      </c>
      <c r="H45" s="771"/>
      <c r="L45" s="752"/>
      <c r="M45" s="752"/>
      <c r="N45" s="752"/>
      <c r="O45" s="752"/>
      <c r="P45" s="752"/>
      <c r="Q45" s="752"/>
      <c r="R45" s="752"/>
      <c r="S45" s="752"/>
      <c r="T45" s="752"/>
      <c r="U45" s="752"/>
      <c r="V45" s="752"/>
      <c r="W45" s="752"/>
      <c r="X45" s="752"/>
      <c r="Y45" s="668"/>
      <c r="Z45" s="668"/>
      <c r="AA45" s="668"/>
      <c r="AB45" s="668"/>
      <c r="AC45" s="668"/>
      <c r="AD45" s="668"/>
      <c r="AE45" s="668"/>
      <c r="AF45" s="668"/>
      <c r="AG45" s="668"/>
      <c r="AH45" s="668"/>
      <c r="AI45" s="668"/>
      <c r="AJ45" s="668"/>
      <c r="AK45" s="668"/>
      <c r="AL45" s="668"/>
      <c r="AM45" s="668"/>
      <c r="AN45" s="668"/>
      <c r="AO45" s="668"/>
      <c r="AP45" s="668"/>
      <c r="AQ45" s="668"/>
      <c r="AR45" s="668"/>
      <c r="AS45" s="668"/>
      <c r="AT45" s="668"/>
      <c r="AU45" s="668"/>
      <c r="AV45" s="668"/>
      <c r="AW45" s="668"/>
      <c r="AX45" s="668"/>
      <c r="AY45" s="668"/>
      <c r="AZ45" s="668"/>
      <c r="BA45" s="668"/>
      <c r="BB45" s="668"/>
      <c r="BC45" s="668"/>
      <c r="BD45" s="668"/>
      <c r="BE45" s="668"/>
      <c r="BF45" s="668"/>
      <c r="BG45" s="668"/>
      <c r="BH45" s="668"/>
      <c r="BI45" s="668"/>
      <c r="BJ45" s="668"/>
      <c r="BK45" s="668"/>
      <c r="BL45" s="668"/>
      <c r="BM45" s="668"/>
      <c r="BN45" s="668"/>
      <c r="BO45" s="668"/>
      <c r="BP45" s="668"/>
      <c r="BQ45" s="668"/>
      <c r="BR45" s="668"/>
      <c r="BS45" s="668"/>
      <c r="BT45" s="668"/>
      <c r="BU45" s="668"/>
      <c r="BV45" s="668"/>
    </row>
    <row r="46" spans="2:74">
      <c r="B46" s="765">
        <v>79</v>
      </c>
      <c r="C46" s="766">
        <v>171129</v>
      </c>
      <c r="D46" s="767" t="s">
        <v>780</v>
      </c>
      <c r="E46" s="780" t="s">
        <v>781</v>
      </c>
      <c r="F46" s="769">
        <v>6.2</v>
      </c>
      <c r="G46" s="770">
        <v>64678</v>
      </c>
      <c r="H46" s="771"/>
      <c r="L46" s="752"/>
      <c r="M46" s="752"/>
      <c r="N46" s="752"/>
      <c r="O46" s="752"/>
      <c r="P46" s="752"/>
      <c r="Q46" s="752"/>
      <c r="R46" s="752"/>
      <c r="S46" s="752"/>
      <c r="T46" s="752"/>
      <c r="U46" s="752"/>
      <c r="V46" s="752"/>
      <c r="W46" s="752"/>
      <c r="X46" s="752"/>
      <c r="Y46" s="668"/>
      <c r="Z46" s="668"/>
      <c r="AA46" s="668"/>
      <c r="AB46" s="668"/>
      <c r="AC46" s="668"/>
      <c r="AD46" s="668"/>
      <c r="AE46" s="668"/>
      <c r="AF46" s="668"/>
      <c r="AG46" s="668"/>
      <c r="AH46" s="668"/>
      <c r="AI46" s="668"/>
      <c r="AJ46" s="668"/>
      <c r="AK46" s="668"/>
      <c r="AL46" s="668"/>
      <c r="AM46" s="668"/>
      <c r="AN46" s="668"/>
      <c r="AO46" s="668"/>
      <c r="AP46" s="668"/>
      <c r="AQ46" s="668"/>
      <c r="AR46" s="668"/>
      <c r="AS46" s="668"/>
      <c r="AT46" s="668"/>
      <c r="AU46" s="668"/>
      <c r="AV46" s="668"/>
      <c r="AW46" s="668"/>
      <c r="AX46" s="668"/>
      <c r="AY46" s="668"/>
      <c r="AZ46" s="668"/>
      <c r="BA46" s="668"/>
      <c r="BB46" s="668"/>
      <c r="BC46" s="668"/>
      <c r="BD46" s="668"/>
      <c r="BE46" s="668"/>
      <c r="BF46" s="668"/>
      <c r="BG46" s="668"/>
      <c r="BH46" s="668"/>
      <c r="BI46" s="668"/>
      <c r="BJ46" s="668"/>
      <c r="BK46" s="668"/>
      <c r="BL46" s="668"/>
      <c r="BM46" s="668"/>
      <c r="BN46" s="668"/>
      <c r="BO46" s="668"/>
      <c r="BP46" s="668"/>
      <c r="BQ46" s="668"/>
      <c r="BR46" s="668"/>
      <c r="BS46" s="668"/>
      <c r="BT46" s="668"/>
      <c r="BU46" s="668"/>
      <c r="BV46" s="668"/>
    </row>
    <row r="47" spans="2:74">
      <c r="B47" s="765">
        <v>80</v>
      </c>
      <c r="C47" s="766">
        <v>168427</v>
      </c>
      <c r="D47" s="767" t="s">
        <v>780</v>
      </c>
      <c r="E47" s="780" t="s">
        <v>781</v>
      </c>
      <c r="F47" s="769">
        <v>3.9</v>
      </c>
      <c r="G47" s="770">
        <v>14918</v>
      </c>
      <c r="H47" s="771"/>
      <c r="L47" s="752"/>
      <c r="M47" s="752"/>
      <c r="N47" s="752"/>
      <c r="O47" s="752"/>
      <c r="P47" s="752"/>
      <c r="Q47" s="752"/>
      <c r="R47" s="752"/>
      <c r="S47" s="752"/>
      <c r="T47" s="752"/>
      <c r="U47" s="752"/>
      <c r="V47" s="752"/>
      <c r="W47" s="752"/>
      <c r="X47" s="752"/>
      <c r="Y47" s="668"/>
      <c r="Z47" s="668"/>
      <c r="AA47" s="668"/>
      <c r="AB47" s="668"/>
      <c r="AC47" s="668"/>
      <c r="AD47" s="668"/>
      <c r="AE47" s="668"/>
      <c r="AF47" s="668"/>
      <c r="AG47" s="668"/>
      <c r="AH47" s="668"/>
      <c r="AI47" s="668"/>
      <c r="AJ47" s="668"/>
      <c r="AK47" s="668"/>
      <c r="AL47" s="668"/>
      <c r="AM47" s="668"/>
      <c r="AN47" s="668"/>
      <c r="AO47" s="668"/>
      <c r="AP47" s="668"/>
      <c r="AQ47" s="668"/>
      <c r="AR47" s="668"/>
      <c r="AS47" s="668"/>
      <c r="AT47" s="668"/>
      <c r="AU47" s="668"/>
      <c r="AV47" s="668"/>
      <c r="AW47" s="668"/>
      <c r="AX47" s="668"/>
      <c r="AY47" s="668"/>
      <c r="AZ47" s="668"/>
      <c r="BA47" s="668"/>
      <c r="BB47" s="668"/>
      <c r="BC47" s="668"/>
      <c r="BD47" s="668"/>
      <c r="BE47" s="668"/>
      <c r="BF47" s="668"/>
      <c r="BG47" s="668"/>
      <c r="BH47" s="668"/>
      <c r="BI47" s="668"/>
      <c r="BJ47" s="668"/>
      <c r="BK47" s="668"/>
      <c r="BL47" s="668"/>
      <c r="BM47" s="668"/>
      <c r="BN47" s="668"/>
      <c r="BO47" s="668"/>
      <c r="BP47" s="668"/>
      <c r="BQ47" s="668"/>
      <c r="BR47" s="668"/>
      <c r="BS47" s="668"/>
      <c r="BT47" s="668"/>
      <c r="BU47" s="668"/>
      <c r="BV47" s="668"/>
    </row>
    <row r="48" spans="2:74">
      <c r="B48" s="765">
        <v>81</v>
      </c>
      <c r="C48" s="766">
        <v>172301</v>
      </c>
      <c r="D48" s="767" t="s">
        <v>780</v>
      </c>
      <c r="E48" s="780" t="s">
        <v>781</v>
      </c>
      <c r="F48" s="769">
        <v>3.2</v>
      </c>
      <c r="G48" s="770">
        <v>11617.8</v>
      </c>
      <c r="H48" s="771"/>
      <c r="L48" s="752"/>
      <c r="M48" s="752"/>
      <c r="N48" s="752"/>
      <c r="O48" s="752"/>
      <c r="P48" s="752"/>
      <c r="Q48" s="752"/>
      <c r="R48" s="752"/>
      <c r="S48" s="752"/>
      <c r="T48" s="752"/>
      <c r="U48" s="752"/>
      <c r="V48" s="752"/>
      <c r="W48" s="752"/>
      <c r="X48" s="752"/>
      <c r="Y48" s="668"/>
      <c r="Z48" s="668"/>
      <c r="AA48" s="668"/>
      <c r="AB48" s="668"/>
      <c r="AC48" s="668"/>
      <c r="AD48" s="668"/>
      <c r="AE48" s="668"/>
      <c r="AF48" s="668"/>
      <c r="AG48" s="668"/>
      <c r="AH48" s="668"/>
      <c r="AI48" s="668"/>
      <c r="AJ48" s="668"/>
      <c r="AK48" s="668"/>
      <c r="AL48" s="668"/>
      <c r="AM48" s="668"/>
      <c r="AN48" s="668"/>
      <c r="AO48" s="668"/>
      <c r="AP48" s="668"/>
      <c r="AQ48" s="668"/>
      <c r="AR48" s="668"/>
      <c r="AS48" s="668"/>
      <c r="AT48" s="668"/>
      <c r="AU48" s="668"/>
      <c r="AV48" s="668"/>
      <c r="AW48" s="668"/>
      <c r="AX48" s="668"/>
      <c r="AY48" s="668"/>
      <c r="AZ48" s="668"/>
      <c r="BA48" s="668"/>
      <c r="BB48" s="668"/>
      <c r="BC48" s="668"/>
      <c r="BD48" s="668"/>
      <c r="BE48" s="668"/>
      <c r="BF48" s="668"/>
      <c r="BG48" s="668"/>
      <c r="BH48" s="668"/>
      <c r="BI48" s="668"/>
      <c r="BJ48" s="668"/>
      <c r="BK48" s="668"/>
      <c r="BL48" s="668"/>
      <c r="BM48" s="668"/>
      <c r="BN48" s="668"/>
      <c r="BO48" s="668"/>
      <c r="BP48" s="668"/>
      <c r="BQ48" s="668"/>
      <c r="BR48" s="668"/>
      <c r="BS48" s="668"/>
      <c r="BT48" s="668"/>
      <c r="BU48" s="668"/>
      <c r="BV48" s="668"/>
    </row>
    <row r="49" spans="2:74">
      <c r="B49" s="765">
        <v>82</v>
      </c>
      <c r="C49" s="766">
        <v>173280</v>
      </c>
      <c r="D49" s="767" t="s">
        <v>790</v>
      </c>
      <c r="E49" s="776" t="s">
        <v>779</v>
      </c>
      <c r="F49" s="769">
        <v>4</v>
      </c>
      <c r="G49" s="770">
        <v>18376</v>
      </c>
      <c r="H49" s="771"/>
      <c r="L49" s="752"/>
      <c r="M49" s="752"/>
      <c r="N49" s="752"/>
      <c r="O49" s="752"/>
      <c r="P49" s="752"/>
      <c r="Q49" s="752"/>
      <c r="R49" s="752"/>
      <c r="S49" s="752"/>
      <c r="T49" s="752"/>
      <c r="U49" s="752"/>
      <c r="V49" s="752"/>
      <c r="W49" s="752"/>
      <c r="X49" s="752"/>
      <c r="Y49" s="668"/>
      <c r="Z49" s="668"/>
      <c r="AA49" s="668"/>
      <c r="AB49" s="668"/>
      <c r="AC49" s="668"/>
      <c r="AD49" s="668"/>
      <c r="AE49" s="668"/>
      <c r="AF49" s="668"/>
      <c r="AG49" s="668"/>
      <c r="AH49" s="668"/>
      <c r="AI49" s="668"/>
      <c r="AJ49" s="668"/>
      <c r="AK49" s="668"/>
      <c r="AL49" s="668"/>
      <c r="AM49" s="668"/>
      <c r="AN49" s="668"/>
      <c r="AO49" s="668"/>
      <c r="AP49" s="668"/>
      <c r="AQ49" s="668"/>
      <c r="AR49" s="668"/>
      <c r="AS49" s="668"/>
      <c r="AT49" s="668"/>
      <c r="AU49" s="668"/>
      <c r="AV49" s="668"/>
      <c r="AW49" s="668"/>
      <c r="AX49" s="668"/>
      <c r="AY49" s="668"/>
      <c r="AZ49" s="668"/>
      <c r="BA49" s="668"/>
      <c r="BB49" s="668"/>
      <c r="BC49" s="668"/>
      <c r="BD49" s="668"/>
      <c r="BE49" s="668"/>
      <c r="BF49" s="668"/>
      <c r="BG49" s="668"/>
      <c r="BH49" s="668"/>
      <c r="BI49" s="668"/>
      <c r="BJ49" s="668"/>
      <c r="BK49" s="668"/>
      <c r="BL49" s="668"/>
      <c r="BM49" s="668"/>
      <c r="BN49" s="668"/>
      <c r="BO49" s="668"/>
      <c r="BP49" s="668"/>
      <c r="BQ49" s="668"/>
      <c r="BR49" s="668"/>
      <c r="BS49" s="668"/>
      <c r="BT49" s="668"/>
      <c r="BU49" s="668"/>
      <c r="BV49" s="668"/>
    </row>
    <row r="50" spans="2:74">
      <c r="B50" s="765">
        <v>83</v>
      </c>
      <c r="C50" s="766">
        <v>173345</v>
      </c>
      <c r="D50" s="767" t="s">
        <v>780</v>
      </c>
      <c r="E50" s="780" t="s">
        <v>781</v>
      </c>
      <c r="F50" s="769">
        <v>0.876</v>
      </c>
      <c r="G50" s="770">
        <v>3426.0360000000001</v>
      </c>
      <c r="H50" s="771"/>
      <c r="L50" s="752"/>
      <c r="M50" s="752"/>
      <c r="N50" s="752"/>
      <c r="O50" s="752"/>
      <c r="P50" s="752"/>
      <c r="Q50" s="752"/>
      <c r="R50" s="752"/>
      <c r="S50" s="752"/>
      <c r="T50" s="752"/>
      <c r="U50" s="752"/>
      <c r="V50" s="752"/>
      <c r="W50" s="752"/>
      <c r="X50" s="752"/>
      <c r="Y50" s="668"/>
      <c r="Z50" s="668"/>
      <c r="AA50" s="668"/>
      <c r="AB50" s="668"/>
      <c r="AC50" s="668"/>
      <c r="AD50" s="668"/>
      <c r="AE50" s="668"/>
      <c r="AF50" s="668"/>
      <c r="AG50" s="668"/>
      <c r="AH50" s="668"/>
      <c r="AI50" s="668"/>
      <c r="AJ50" s="668"/>
      <c r="AK50" s="668"/>
      <c r="AL50" s="668"/>
      <c r="AM50" s="668"/>
      <c r="AN50" s="668"/>
      <c r="AO50" s="668"/>
      <c r="AP50" s="668"/>
      <c r="AQ50" s="668"/>
      <c r="AR50" s="668"/>
      <c r="AS50" s="668"/>
      <c r="AT50" s="668"/>
      <c r="AU50" s="668"/>
      <c r="AV50" s="668"/>
      <c r="AW50" s="668"/>
      <c r="AX50" s="668"/>
      <c r="AY50" s="668"/>
      <c r="AZ50" s="668"/>
      <c r="BA50" s="668"/>
      <c r="BB50" s="668"/>
      <c r="BC50" s="668"/>
      <c r="BD50" s="668"/>
      <c r="BE50" s="668"/>
      <c r="BF50" s="668"/>
      <c r="BG50" s="668"/>
      <c r="BH50" s="668"/>
      <c r="BI50" s="668"/>
      <c r="BJ50" s="668"/>
      <c r="BK50" s="668"/>
      <c r="BL50" s="668"/>
      <c r="BM50" s="668"/>
      <c r="BN50" s="668"/>
      <c r="BO50" s="668"/>
      <c r="BP50" s="668"/>
      <c r="BQ50" s="668"/>
      <c r="BR50" s="668"/>
      <c r="BS50" s="668"/>
      <c r="BT50" s="668"/>
      <c r="BU50" s="668"/>
      <c r="BV50" s="668"/>
    </row>
    <row r="51" spans="2:74">
      <c r="B51" s="765">
        <v>84</v>
      </c>
      <c r="C51" s="766">
        <v>173583</v>
      </c>
      <c r="D51" s="767" t="s">
        <v>775</v>
      </c>
      <c r="E51" s="773" t="s">
        <v>776</v>
      </c>
      <c r="F51" s="769">
        <v>0</v>
      </c>
      <c r="G51" s="770">
        <v>12259.8</v>
      </c>
      <c r="H51" s="771"/>
      <c r="L51" s="752"/>
      <c r="M51" s="752"/>
      <c r="N51" s="752"/>
      <c r="O51" s="752"/>
      <c r="P51" s="752"/>
      <c r="Q51" s="752"/>
      <c r="R51" s="752"/>
      <c r="S51" s="752"/>
      <c r="T51" s="752"/>
      <c r="U51" s="752"/>
      <c r="V51" s="752"/>
      <c r="W51" s="752"/>
      <c r="X51" s="752"/>
      <c r="Y51" s="668"/>
      <c r="Z51" s="668"/>
      <c r="AA51" s="668"/>
      <c r="AB51" s="668"/>
      <c r="AC51" s="668"/>
      <c r="AD51" s="668"/>
      <c r="AE51" s="668"/>
      <c r="AF51" s="668"/>
      <c r="AG51" s="668"/>
      <c r="AH51" s="668"/>
      <c r="AI51" s="668"/>
      <c r="AJ51" s="668"/>
      <c r="AK51" s="668"/>
      <c r="AL51" s="668"/>
      <c r="AM51" s="668"/>
      <c r="AN51" s="668"/>
      <c r="AO51" s="668"/>
      <c r="AP51" s="668"/>
      <c r="AQ51" s="668"/>
      <c r="AR51" s="668"/>
      <c r="AS51" s="668"/>
      <c r="AT51" s="668"/>
      <c r="AU51" s="668"/>
      <c r="AV51" s="668"/>
      <c r="AW51" s="668"/>
      <c r="AX51" s="668"/>
      <c r="AY51" s="668"/>
      <c r="AZ51" s="668"/>
      <c r="BA51" s="668"/>
      <c r="BB51" s="668"/>
      <c r="BC51" s="668"/>
      <c r="BD51" s="668"/>
      <c r="BE51" s="668"/>
      <c r="BF51" s="668"/>
      <c r="BG51" s="668"/>
      <c r="BH51" s="668"/>
      <c r="BI51" s="668"/>
      <c r="BJ51" s="668"/>
      <c r="BK51" s="668"/>
      <c r="BL51" s="668"/>
      <c r="BM51" s="668"/>
      <c r="BN51" s="668"/>
      <c r="BO51" s="668"/>
      <c r="BP51" s="668"/>
      <c r="BQ51" s="668"/>
      <c r="BR51" s="668"/>
      <c r="BS51" s="668"/>
      <c r="BT51" s="668"/>
      <c r="BU51" s="668"/>
      <c r="BV51" s="668"/>
    </row>
    <row r="52" spans="2:74">
      <c r="B52" s="765">
        <v>85</v>
      </c>
      <c r="C52" s="766">
        <v>174602</v>
      </c>
      <c r="D52" s="767" t="s">
        <v>775</v>
      </c>
      <c r="E52" s="773" t="s">
        <v>776</v>
      </c>
      <c r="F52" s="769">
        <v>39.799999999999997</v>
      </c>
      <c r="G52" s="770">
        <v>165446</v>
      </c>
      <c r="H52" s="771"/>
      <c r="I52" s="787"/>
      <c r="L52" s="752"/>
      <c r="M52" s="752"/>
      <c r="N52" s="752"/>
      <c r="O52" s="752"/>
      <c r="P52" s="752"/>
      <c r="Q52" s="752"/>
      <c r="R52" s="752"/>
      <c r="S52" s="752"/>
      <c r="T52" s="752"/>
      <c r="U52" s="752"/>
      <c r="V52" s="752"/>
      <c r="W52" s="752"/>
      <c r="X52" s="752"/>
      <c r="Y52" s="668"/>
      <c r="Z52" s="668"/>
      <c r="AA52" s="668"/>
      <c r="AB52" s="668"/>
      <c r="AC52" s="668"/>
      <c r="AD52" s="668"/>
      <c r="AE52" s="668"/>
      <c r="AF52" s="668"/>
      <c r="AG52" s="668"/>
      <c r="AH52" s="668"/>
      <c r="AI52" s="668"/>
      <c r="AJ52" s="668"/>
      <c r="AK52" s="668"/>
      <c r="AL52" s="668"/>
      <c r="AM52" s="668"/>
      <c r="AN52" s="668"/>
      <c r="AO52" s="668"/>
      <c r="AP52" s="668"/>
      <c r="AQ52" s="668"/>
      <c r="AR52" s="668"/>
      <c r="AS52" s="668"/>
      <c r="AT52" s="668"/>
      <c r="AU52" s="668"/>
      <c r="AV52" s="668"/>
      <c r="AW52" s="668"/>
      <c r="AX52" s="668"/>
      <c r="AY52" s="668"/>
      <c r="AZ52" s="668"/>
      <c r="BA52" s="668"/>
      <c r="BB52" s="668"/>
      <c r="BC52" s="668"/>
      <c r="BD52" s="668"/>
      <c r="BE52" s="668"/>
      <c r="BF52" s="668"/>
      <c r="BG52" s="668"/>
      <c r="BH52" s="668"/>
      <c r="BI52" s="668"/>
      <c r="BJ52" s="668"/>
      <c r="BK52" s="668"/>
      <c r="BL52" s="668"/>
      <c r="BM52" s="668"/>
      <c r="BN52" s="668"/>
      <c r="BO52" s="668"/>
      <c r="BP52" s="668"/>
      <c r="BQ52" s="668"/>
      <c r="BR52" s="668"/>
      <c r="BS52" s="668"/>
      <c r="BT52" s="668"/>
      <c r="BU52" s="668"/>
      <c r="BV52" s="668"/>
    </row>
    <row r="53" spans="2:74">
      <c r="B53" s="765">
        <v>86</v>
      </c>
      <c r="C53" s="766">
        <v>174700</v>
      </c>
      <c r="D53" s="767" t="s">
        <v>780</v>
      </c>
      <c r="E53" s="780" t="s">
        <v>781</v>
      </c>
      <c r="F53" s="769">
        <v>4.9390000000000001</v>
      </c>
      <c r="G53" s="770">
        <v>18337.688999999998</v>
      </c>
      <c r="H53" s="771"/>
      <c r="I53" s="18"/>
      <c r="J53" s="18"/>
      <c r="K53" s="18"/>
      <c r="L53" s="752"/>
      <c r="M53" s="752"/>
      <c r="N53" s="752"/>
      <c r="O53" s="752"/>
      <c r="P53" s="752"/>
      <c r="Q53" s="752"/>
      <c r="R53" s="752"/>
      <c r="S53" s="752"/>
      <c r="T53" s="752"/>
      <c r="U53" s="752"/>
      <c r="V53" s="752"/>
      <c r="W53" s="752"/>
      <c r="X53" s="752"/>
      <c r="Y53" s="668"/>
      <c r="Z53" s="668"/>
      <c r="AA53" s="668"/>
      <c r="AB53" s="668"/>
      <c r="AC53" s="668"/>
      <c r="AD53" s="668"/>
      <c r="AE53" s="668"/>
      <c r="AF53" s="668"/>
      <c r="AG53" s="668"/>
      <c r="AH53" s="668"/>
      <c r="AI53" s="668"/>
      <c r="AJ53" s="668"/>
      <c r="AK53" s="668"/>
      <c r="AL53" s="668"/>
      <c r="AM53" s="668"/>
      <c r="AN53" s="668"/>
      <c r="AO53" s="668"/>
      <c r="AP53" s="668"/>
      <c r="AQ53" s="668"/>
      <c r="AR53" s="668"/>
      <c r="AS53" s="668"/>
      <c r="AT53" s="668"/>
      <c r="AU53" s="668"/>
      <c r="AV53" s="668"/>
      <c r="AW53" s="668"/>
      <c r="AX53" s="668"/>
      <c r="AY53" s="668"/>
      <c r="AZ53" s="668"/>
      <c r="BA53" s="668"/>
      <c r="BB53" s="668"/>
      <c r="BC53" s="668"/>
      <c r="BD53" s="668"/>
      <c r="BE53" s="668"/>
      <c r="BF53" s="668"/>
      <c r="BG53" s="668"/>
      <c r="BH53" s="668"/>
      <c r="BI53" s="668"/>
      <c r="BJ53" s="668"/>
      <c r="BK53" s="668"/>
      <c r="BL53" s="668"/>
      <c r="BM53" s="668"/>
      <c r="BN53" s="668"/>
      <c r="BO53" s="668"/>
      <c r="BP53" s="668"/>
      <c r="BQ53" s="668"/>
      <c r="BR53" s="668"/>
      <c r="BS53" s="668"/>
      <c r="BT53" s="668"/>
      <c r="BU53" s="668"/>
      <c r="BV53" s="668"/>
    </row>
    <row r="54" spans="2:74">
      <c r="B54" s="765">
        <v>87</v>
      </c>
      <c r="C54" s="766">
        <v>174705</v>
      </c>
      <c r="D54" s="767" t="s">
        <v>780</v>
      </c>
      <c r="E54" s="780" t="s">
        <v>781</v>
      </c>
      <c r="F54" s="769">
        <v>0</v>
      </c>
      <c r="G54" s="770">
        <v>4086.6</v>
      </c>
      <c r="H54" s="771"/>
      <c r="I54" s="18"/>
      <c r="J54" s="18"/>
      <c r="K54" s="18"/>
      <c r="L54" s="752"/>
      <c r="M54" s="752"/>
      <c r="N54" s="752"/>
      <c r="O54" s="752"/>
      <c r="P54" s="752"/>
      <c r="Q54" s="752"/>
      <c r="R54" s="752"/>
      <c r="S54" s="752"/>
      <c r="T54" s="752"/>
      <c r="U54" s="752"/>
      <c r="V54" s="752"/>
      <c r="W54" s="752"/>
      <c r="X54" s="752"/>
      <c r="Y54" s="668"/>
      <c r="Z54" s="668"/>
      <c r="AA54" s="668"/>
      <c r="AB54" s="668"/>
      <c r="AC54" s="668"/>
      <c r="AD54" s="668"/>
      <c r="AE54" s="668"/>
      <c r="AF54" s="668"/>
      <c r="AG54" s="668"/>
      <c r="AH54" s="668"/>
      <c r="AI54" s="668"/>
      <c r="AJ54" s="668"/>
      <c r="AK54" s="668"/>
      <c r="AL54" s="668"/>
      <c r="AM54" s="668"/>
      <c r="AN54" s="668"/>
      <c r="AO54" s="668"/>
      <c r="AP54" s="668"/>
      <c r="AQ54" s="668"/>
      <c r="AR54" s="668"/>
      <c r="AS54" s="668"/>
      <c r="AT54" s="668"/>
      <c r="AU54" s="668"/>
      <c r="AV54" s="668"/>
      <c r="AW54" s="668"/>
      <c r="AX54" s="668"/>
      <c r="AY54" s="668"/>
      <c r="AZ54" s="668"/>
      <c r="BA54" s="668"/>
      <c r="BB54" s="668"/>
      <c r="BC54" s="668"/>
      <c r="BD54" s="668"/>
      <c r="BE54" s="668"/>
      <c r="BF54" s="668"/>
      <c r="BG54" s="668"/>
      <c r="BH54" s="668"/>
      <c r="BI54" s="668"/>
      <c r="BJ54" s="668"/>
      <c r="BK54" s="668"/>
      <c r="BL54" s="668"/>
      <c r="BM54" s="668"/>
      <c r="BN54" s="668"/>
      <c r="BO54" s="668"/>
      <c r="BP54" s="668"/>
      <c r="BQ54" s="668"/>
      <c r="BR54" s="668"/>
      <c r="BS54" s="668"/>
      <c r="BT54" s="668"/>
      <c r="BU54" s="668"/>
      <c r="BV54" s="668"/>
    </row>
    <row r="55" spans="2:74">
      <c r="B55" s="765">
        <v>91</v>
      </c>
      <c r="C55" s="766">
        <v>171481</v>
      </c>
      <c r="D55" s="767" t="s">
        <v>791</v>
      </c>
      <c r="E55" s="776" t="s">
        <v>779</v>
      </c>
      <c r="F55" s="769">
        <v>0</v>
      </c>
      <c r="G55" s="770">
        <v>113001</v>
      </c>
      <c r="H55" s="771"/>
      <c r="L55" s="752"/>
      <c r="M55" s="752"/>
      <c r="N55" s="752"/>
      <c r="O55" s="752"/>
      <c r="P55" s="752"/>
      <c r="Q55" s="752"/>
      <c r="R55" s="752"/>
      <c r="S55" s="752"/>
      <c r="T55" s="752"/>
      <c r="U55" s="752"/>
      <c r="V55" s="752"/>
      <c r="W55" s="752"/>
      <c r="X55" s="752"/>
      <c r="Y55" s="668"/>
      <c r="Z55" s="668"/>
      <c r="AA55" s="668"/>
      <c r="AB55" s="668"/>
      <c r="AC55" s="668"/>
      <c r="AD55" s="668"/>
      <c r="AE55" s="668"/>
      <c r="AF55" s="668"/>
      <c r="AG55" s="668"/>
      <c r="AH55" s="668"/>
      <c r="AI55" s="668"/>
      <c r="AJ55" s="668"/>
      <c r="AK55" s="668"/>
      <c r="AL55" s="668"/>
      <c r="AM55" s="668"/>
      <c r="AN55" s="668"/>
      <c r="AO55" s="668"/>
      <c r="AP55" s="668"/>
      <c r="AQ55" s="668"/>
      <c r="AR55" s="668"/>
      <c r="AS55" s="668"/>
      <c r="AT55" s="668"/>
      <c r="AU55" s="668"/>
      <c r="AV55" s="668"/>
      <c r="AW55" s="668"/>
      <c r="AX55" s="668"/>
      <c r="AY55" s="668"/>
      <c r="AZ55" s="668"/>
      <c r="BA55" s="668"/>
      <c r="BB55" s="668"/>
      <c r="BC55" s="668"/>
      <c r="BD55" s="668"/>
      <c r="BE55" s="668"/>
      <c r="BF55" s="668"/>
      <c r="BG55" s="668"/>
      <c r="BH55" s="668"/>
      <c r="BI55" s="668"/>
      <c r="BJ55" s="668"/>
      <c r="BK55" s="668"/>
      <c r="BL55" s="668"/>
      <c r="BM55" s="668"/>
      <c r="BN55" s="668"/>
      <c r="BO55" s="668"/>
      <c r="BP55" s="668"/>
      <c r="BQ55" s="668"/>
      <c r="BR55" s="668"/>
      <c r="BS55" s="668"/>
      <c r="BT55" s="668"/>
      <c r="BU55" s="668"/>
      <c r="BV55" s="668"/>
    </row>
    <row r="56" spans="2:74">
      <c r="B56" s="765">
        <v>92</v>
      </c>
      <c r="C56" s="766">
        <v>171928</v>
      </c>
      <c r="D56" s="767" t="s">
        <v>789</v>
      </c>
      <c r="E56" s="781" t="s">
        <v>776</v>
      </c>
      <c r="F56" s="769">
        <v>17.2698</v>
      </c>
      <c r="G56" s="770">
        <v>109378.41039999999</v>
      </c>
      <c r="H56" s="771"/>
      <c r="L56" s="752"/>
      <c r="M56" s="752"/>
      <c r="N56" s="752"/>
      <c r="O56" s="752"/>
      <c r="P56" s="752"/>
      <c r="Q56" s="752"/>
      <c r="R56" s="752"/>
      <c r="S56" s="752"/>
      <c r="T56" s="752"/>
      <c r="U56" s="752"/>
      <c r="V56" s="752"/>
      <c r="W56" s="752"/>
      <c r="X56" s="752"/>
      <c r="Y56" s="668"/>
      <c r="Z56" s="668"/>
      <c r="AA56" s="668"/>
      <c r="AB56" s="668"/>
      <c r="AC56" s="668"/>
      <c r="AD56" s="668"/>
      <c r="AE56" s="668"/>
      <c r="AF56" s="668"/>
      <c r="AG56" s="668"/>
      <c r="AH56" s="668"/>
      <c r="AI56" s="668"/>
      <c r="AJ56" s="668"/>
      <c r="AK56" s="668"/>
      <c r="AL56" s="668"/>
      <c r="AM56" s="668"/>
      <c r="AN56" s="668"/>
      <c r="AO56" s="668"/>
      <c r="AP56" s="668"/>
      <c r="AQ56" s="668"/>
      <c r="AR56" s="668"/>
      <c r="AS56" s="668"/>
      <c r="AT56" s="668"/>
      <c r="AU56" s="668"/>
      <c r="AV56" s="668"/>
      <c r="AW56" s="668"/>
      <c r="AX56" s="668"/>
      <c r="AY56" s="668"/>
      <c r="AZ56" s="668"/>
      <c r="BA56" s="668"/>
      <c r="BB56" s="668"/>
      <c r="BC56" s="668"/>
      <c r="BD56" s="668"/>
      <c r="BE56" s="668"/>
      <c r="BF56" s="668"/>
      <c r="BG56" s="668"/>
      <c r="BH56" s="668"/>
      <c r="BI56" s="668"/>
      <c r="BJ56" s="668"/>
      <c r="BK56" s="668"/>
      <c r="BL56" s="668"/>
      <c r="BM56" s="668"/>
      <c r="BN56" s="668"/>
      <c r="BO56" s="668"/>
      <c r="BP56" s="668"/>
      <c r="BQ56" s="668"/>
      <c r="BR56" s="668"/>
      <c r="BS56" s="668"/>
      <c r="BT56" s="668"/>
      <c r="BU56" s="668"/>
      <c r="BV56" s="668"/>
    </row>
    <row r="57" spans="2:74">
      <c r="B57" s="765">
        <v>93</v>
      </c>
      <c r="C57" s="766">
        <v>173002</v>
      </c>
      <c r="D57" s="767" t="s">
        <v>780</v>
      </c>
      <c r="E57" s="780" t="s">
        <v>781</v>
      </c>
      <c r="F57" s="769">
        <v>1.1856</v>
      </c>
      <c r="G57" s="770">
        <v>4930.5983999999999</v>
      </c>
      <c r="H57" s="771"/>
      <c r="L57" s="752"/>
      <c r="M57" s="752"/>
      <c r="N57" s="752"/>
      <c r="O57" s="752"/>
      <c r="P57" s="752"/>
      <c r="Q57" s="752"/>
      <c r="R57" s="752"/>
      <c r="S57" s="752"/>
      <c r="T57" s="752"/>
      <c r="U57" s="752"/>
      <c r="V57" s="752"/>
      <c r="W57" s="752"/>
      <c r="X57" s="752"/>
      <c r="Y57" s="668"/>
      <c r="Z57" s="668"/>
      <c r="AA57" s="668"/>
      <c r="AB57" s="668"/>
      <c r="AC57" s="668"/>
      <c r="AD57" s="668"/>
      <c r="AE57" s="668"/>
      <c r="AF57" s="668"/>
      <c r="AG57" s="668"/>
      <c r="AH57" s="668"/>
      <c r="AI57" s="668"/>
      <c r="AJ57" s="668"/>
      <c r="AK57" s="668"/>
      <c r="AL57" s="668"/>
      <c r="AM57" s="668"/>
      <c r="AN57" s="668"/>
      <c r="AO57" s="668"/>
      <c r="AP57" s="668"/>
      <c r="AQ57" s="668"/>
      <c r="AR57" s="668"/>
      <c r="AS57" s="668"/>
      <c r="AT57" s="668"/>
      <c r="AU57" s="668"/>
      <c r="AV57" s="668"/>
      <c r="AW57" s="668"/>
      <c r="AX57" s="668"/>
      <c r="AY57" s="668"/>
      <c r="AZ57" s="668"/>
      <c r="BA57" s="668"/>
      <c r="BB57" s="668"/>
      <c r="BC57" s="668"/>
      <c r="BD57" s="668"/>
      <c r="BE57" s="668"/>
      <c r="BF57" s="668"/>
      <c r="BG57" s="668"/>
      <c r="BH57" s="668"/>
      <c r="BI57" s="668"/>
      <c r="BJ57" s="668"/>
      <c r="BK57" s="668"/>
      <c r="BL57" s="668"/>
      <c r="BM57" s="668"/>
      <c r="BN57" s="668"/>
      <c r="BO57" s="668"/>
      <c r="BP57" s="668"/>
      <c r="BQ57" s="668"/>
      <c r="BR57" s="668"/>
      <c r="BS57" s="668"/>
      <c r="BT57" s="668"/>
      <c r="BU57" s="668"/>
      <c r="BV57" s="668"/>
    </row>
    <row r="58" spans="2:74">
      <c r="B58" s="765">
        <v>95</v>
      </c>
      <c r="C58" s="766">
        <v>167613</v>
      </c>
      <c r="D58" s="767" t="s">
        <v>775</v>
      </c>
      <c r="E58" s="773" t="s">
        <v>776</v>
      </c>
      <c r="F58" s="769">
        <v>21.66</v>
      </c>
      <c r="G58" s="770">
        <v>134962</v>
      </c>
      <c r="H58" s="771"/>
      <c r="L58" s="752"/>
      <c r="M58" s="752"/>
      <c r="N58" s="752"/>
      <c r="O58" s="752"/>
      <c r="P58" s="752"/>
      <c r="Q58" s="752"/>
      <c r="R58" s="752"/>
      <c r="S58" s="752"/>
      <c r="T58" s="752"/>
      <c r="U58" s="752"/>
      <c r="V58" s="752"/>
      <c r="W58" s="752"/>
      <c r="X58" s="752"/>
      <c r="Y58" s="668"/>
      <c r="Z58" s="668"/>
      <c r="AA58" s="668"/>
      <c r="AB58" s="668"/>
      <c r="AC58" s="668"/>
      <c r="AD58" s="668"/>
      <c r="AE58" s="668"/>
      <c r="AF58" s="668"/>
      <c r="AG58" s="668"/>
      <c r="AH58" s="668"/>
      <c r="AI58" s="668"/>
      <c r="AJ58" s="668"/>
      <c r="AK58" s="668"/>
      <c r="AL58" s="668"/>
      <c r="AM58" s="668"/>
      <c r="AN58" s="668"/>
      <c r="AO58" s="668"/>
      <c r="AP58" s="668"/>
      <c r="AQ58" s="668"/>
      <c r="AR58" s="668"/>
      <c r="AS58" s="668"/>
      <c r="AT58" s="668"/>
      <c r="AU58" s="668"/>
      <c r="AV58" s="668"/>
      <c r="AW58" s="668"/>
      <c r="AX58" s="668"/>
      <c r="AY58" s="668"/>
      <c r="AZ58" s="668"/>
      <c r="BA58" s="668"/>
      <c r="BB58" s="668"/>
      <c r="BC58" s="668"/>
      <c r="BD58" s="668"/>
      <c r="BE58" s="668"/>
      <c r="BF58" s="668"/>
      <c r="BG58" s="668"/>
      <c r="BH58" s="668"/>
      <c r="BI58" s="668"/>
      <c r="BJ58" s="668"/>
      <c r="BK58" s="668"/>
      <c r="BL58" s="668"/>
      <c r="BM58" s="668"/>
      <c r="BN58" s="668"/>
      <c r="BO58" s="668"/>
      <c r="BP58" s="668"/>
      <c r="BQ58" s="668"/>
      <c r="BR58" s="668"/>
      <c r="BS58" s="668"/>
      <c r="BT58" s="668"/>
      <c r="BU58" s="668"/>
      <c r="BV58" s="668"/>
    </row>
    <row r="59" spans="2:74">
      <c r="B59" s="765">
        <v>96</v>
      </c>
      <c r="C59" s="766">
        <v>170912</v>
      </c>
      <c r="D59" s="767" t="s">
        <v>789</v>
      </c>
      <c r="E59" s="781" t="s">
        <v>776</v>
      </c>
      <c r="F59" s="769">
        <v>14.5809</v>
      </c>
      <c r="G59" s="770">
        <v>112913.67</v>
      </c>
      <c r="H59" s="771"/>
      <c r="L59" s="752"/>
      <c r="M59" s="752"/>
      <c r="N59" s="752"/>
      <c r="O59" s="752"/>
      <c r="P59" s="752"/>
      <c r="Q59" s="752"/>
      <c r="R59" s="752"/>
      <c r="S59" s="752"/>
      <c r="T59" s="752"/>
      <c r="U59" s="752"/>
      <c r="V59" s="752"/>
      <c r="W59" s="752"/>
      <c r="X59" s="752"/>
      <c r="Y59" s="668"/>
      <c r="Z59" s="668"/>
      <c r="AA59" s="668"/>
      <c r="AB59" s="668"/>
      <c r="AC59" s="668"/>
      <c r="AD59" s="668"/>
      <c r="AE59" s="668"/>
      <c r="AF59" s="668"/>
      <c r="AG59" s="668"/>
      <c r="AH59" s="668"/>
      <c r="AI59" s="668"/>
      <c r="AJ59" s="668"/>
      <c r="AK59" s="668"/>
      <c r="AL59" s="668"/>
      <c r="AM59" s="668"/>
      <c r="AN59" s="668"/>
      <c r="AO59" s="668"/>
      <c r="AP59" s="668"/>
      <c r="AQ59" s="668"/>
      <c r="AR59" s="668"/>
      <c r="AS59" s="668"/>
      <c r="AT59" s="668"/>
      <c r="AU59" s="668"/>
      <c r="AV59" s="668"/>
      <c r="AW59" s="668"/>
      <c r="AX59" s="668"/>
      <c r="AY59" s="668"/>
      <c r="AZ59" s="668"/>
      <c r="BA59" s="668"/>
      <c r="BB59" s="668"/>
      <c r="BC59" s="668"/>
      <c r="BD59" s="668"/>
      <c r="BE59" s="668"/>
      <c r="BF59" s="668"/>
      <c r="BG59" s="668"/>
      <c r="BH59" s="668"/>
      <c r="BI59" s="668"/>
      <c r="BJ59" s="668"/>
      <c r="BK59" s="668"/>
      <c r="BL59" s="668"/>
      <c r="BM59" s="668"/>
      <c r="BN59" s="668"/>
      <c r="BO59" s="668"/>
      <c r="BP59" s="668"/>
      <c r="BQ59" s="668"/>
      <c r="BR59" s="668"/>
      <c r="BS59" s="668"/>
      <c r="BT59" s="668"/>
      <c r="BU59" s="668"/>
      <c r="BV59" s="668"/>
    </row>
    <row r="60" spans="2:74">
      <c r="B60" s="765">
        <v>97</v>
      </c>
      <c r="C60" s="766">
        <v>172520</v>
      </c>
      <c r="D60" s="767" t="s">
        <v>775</v>
      </c>
      <c r="E60" s="773" t="s">
        <v>776</v>
      </c>
      <c r="F60" s="769">
        <v>0</v>
      </c>
      <c r="G60" s="770">
        <v>65990.399999999994</v>
      </c>
      <c r="H60" s="771"/>
      <c r="L60" s="752"/>
      <c r="M60" s="752"/>
      <c r="N60" s="752"/>
      <c r="O60" s="752"/>
      <c r="P60" s="752"/>
      <c r="Q60" s="752"/>
      <c r="R60" s="752"/>
      <c r="S60" s="752"/>
      <c r="T60" s="752"/>
      <c r="U60" s="752"/>
      <c r="V60" s="752"/>
      <c r="W60" s="752"/>
      <c r="X60" s="752"/>
      <c r="Y60" s="668"/>
      <c r="Z60" s="668"/>
      <c r="AA60" s="668"/>
      <c r="AB60" s="668"/>
      <c r="AC60" s="668"/>
      <c r="AD60" s="668"/>
      <c r="AE60" s="668"/>
      <c r="AF60" s="668"/>
      <c r="AG60" s="668"/>
      <c r="AH60" s="668"/>
      <c r="AI60" s="668"/>
      <c r="AJ60" s="668"/>
      <c r="AK60" s="668"/>
      <c r="AL60" s="668"/>
      <c r="AM60" s="668"/>
      <c r="AN60" s="668"/>
      <c r="AO60" s="668"/>
      <c r="AP60" s="668"/>
      <c r="AQ60" s="668"/>
      <c r="AR60" s="668"/>
      <c r="AS60" s="668"/>
      <c r="AT60" s="668"/>
      <c r="AU60" s="668"/>
      <c r="AV60" s="668"/>
      <c r="AW60" s="668"/>
      <c r="AX60" s="668"/>
      <c r="AY60" s="668"/>
      <c r="AZ60" s="668"/>
      <c r="BA60" s="668"/>
      <c r="BB60" s="668"/>
      <c r="BC60" s="668"/>
      <c r="BD60" s="668"/>
      <c r="BE60" s="668"/>
      <c r="BF60" s="668"/>
      <c r="BG60" s="668"/>
      <c r="BH60" s="668"/>
      <c r="BI60" s="668"/>
      <c r="BJ60" s="668"/>
      <c r="BK60" s="668"/>
      <c r="BL60" s="668"/>
      <c r="BM60" s="668"/>
      <c r="BN60" s="668"/>
      <c r="BO60" s="668"/>
      <c r="BP60" s="668"/>
      <c r="BQ60" s="668"/>
      <c r="BR60" s="668"/>
      <c r="BS60" s="668"/>
      <c r="BT60" s="668"/>
      <c r="BU60" s="668"/>
      <c r="BV60" s="668"/>
    </row>
    <row r="61" spans="2:74">
      <c r="B61" s="765">
        <v>98</v>
      </c>
      <c r="C61" s="766">
        <v>156638</v>
      </c>
      <c r="D61" s="767" t="s">
        <v>792</v>
      </c>
      <c r="E61" s="776" t="s">
        <v>779</v>
      </c>
      <c r="F61" s="769">
        <v>0</v>
      </c>
      <c r="G61" s="770">
        <v>700827.2</v>
      </c>
      <c r="H61" s="771"/>
      <c r="L61" s="752"/>
      <c r="M61" s="752"/>
      <c r="N61" s="752"/>
      <c r="O61" s="752"/>
      <c r="P61" s="752"/>
      <c r="Q61" s="752"/>
      <c r="R61" s="752"/>
      <c r="S61" s="752"/>
      <c r="T61" s="752"/>
      <c r="U61" s="752"/>
      <c r="V61" s="752"/>
      <c r="W61" s="752"/>
      <c r="X61" s="752"/>
      <c r="Y61" s="668"/>
      <c r="Z61" s="668"/>
      <c r="AA61" s="668"/>
      <c r="AB61" s="668"/>
      <c r="AC61" s="668"/>
      <c r="AD61" s="668"/>
      <c r="AE61" s="668"/>
      <c r="AF61" s="668"/>
      <c r="AG61" s="668"/>
      <c r="AH61" s="668"/>
      <c r="AI61" s="668"/>
      <c r="AJ61" s="668"/>
      <c r="AK61" s="668"/>
      <c r="AL61" s="668"/>
      <c r="AM61" s="668"/>
      <c r="AN61" s="668"/>
      <c r="AO61" s="668"/>
      <c r="AP61" s="668"/>
      <c r="AQ61" s="668"/>
      <c r="AR61" s="668"/>
      <c r="AS61" s="668"/>
      <c r="AT61" s="668"/>
      <c r="AU61" s="668"/>
      <c r="AV61" s="668"/>
      <c r="AW61" s="668"/>
      <c r="AX61" s="668"/>
      <c r="AY61" s="668"/>
      <c r="AZ61" s="668"/>
      <c r="BA61" s="668"/>
      <c r="BB61" s="668"/>
      <c r="BC61" s="668"/>
      <c r="BD61" s="668"/>
      <c r="BE61" s="668"/>
      <c r="BF61" s="668"/>
      <c r="BG61" s="668"/>
      <c r="BH61" s="668"/>
      <c r="BI61" s="668"/>
      <c r="BJ61" s="668"/>
      <c r="BK61" s="668"/>
      <c r="BL61" s="668"/>
      <c r="BM61" s="668"/>
      <c r="BN61" s="668"/>
      <c r="BO61" s="668"/>
      <c r="BP61" s="668"/>
      <c r="BQ61" s="668"/>
      <c r="BR61" s="668"/>
      <c r="BS61" s="668"/>
      <c r="BT61" s="668"/>
      <c r="BU61" s="668"/>
      <c r="BV61" s="668"/>
    </row>
    <row r="62" spans="2:74">
      <c r="B62" s="765">
        <v>101</v>
      </c>
      <c r="C62" s="766">
        <v>170573</v>
      </c>
      <c r="D62" s="767" t="s">
        <v>793</v>
      </c>
      <c r="E62" s="781" t="s">
        <v>776</v>
      </c>
      <c r="F62" s="769">
        <v>0</v>
      </c>
      <c r="G62" s="770">
        <v>74032</v>
      </c>
      <c r="H62" s="771"/>
      <c r="L62" s="752"/>
      <c r="M62" s="752"/>
      <c r="N62" s="752"/>
      <c r="O62" s="752"/>
      <c r="P62" s="752"/>
      <c r="Q62" s="752"/>
      <c r="R62" s="752"/>
      <c r="S62" s="752"/>
      <c r="T62" s="752"/>
      <c r="U62" s="752"/>
      <c r="V62" s="752"/>
      <c r="W62" s="752"/>
      <c r="X62" s="752"/>
      <c r="Y62" s="668"/>
      <c r="Z62" s="668"/>
      <c r="AA62" s="668"/>
      <c r="AB62" s="668"/>
      <c r="AC62" s="668"/>
      <c r="AD62" s="668"/>
      <c r="AE62" s="668"/>
      <c r="AF62" s="668"/>
      <c r="AG62" s="668"/>
      <c r="AH62" s="668"/>
      <c r="AI62" s="668"/>
      <c r="AJ62" s="668"/>
      <c r="AK62" s="668"/>
      <c r="AL62" s="668"/>
      <c r="AM62" s="668"/>
      <c r="AN62" s="668"/>
      <c r="AO62" s="668"/>
      <c r="AP62" s="668"/>
      <c r="AQ62" s="668"/>
      <c r="AR62" s="668"/>
      <c r="AS62" s="668"/>
      <c r="AT62" s="668"/>
      <c r="AU62" s="668"/>
      <c r="AV62" s="668"/>
      <c r="AW62" s="668"/>
      <c r="AX62" s="668"/>
      <c r="AY62" s="668"/>
      <c r="AZ62" s="668"/>
      <c r="BA62" s="668"/>
      <c r="BB62" s="668"/>
      <c r="BC62" s="668"/>
      <c r="BD62" s="668"/>
      <c r="BE62" s="668"/>
      <c r="BF62" s="668"/>
      <c r="BG62" s="668"/>
      <c r="BH62" s="668"/>
      <c r="BI62" s="668"/>
      <c r="BJ62" s="668"/>
      <c r="BK62" s="668"/>
      <c r="BL62" s="668"/>
      <c r="BM62" s="668"/>
      <c r="BN62" s="668"/>
      <c r="BO62" s="668"/>
      <c r="BP62" s="668"/>
      <c r="BQ62" s="668"/>
      <c r="BR62" s="668"/>
      <c r="BS62" s="668"/>
      <c r="BT62" s="668"/>
      <c r="BU62" s="668"/>
      <c r="BV62" s="668"/>
    </row>
    <row r="63" spans="2:74">
      <c r="B63" s="765">
        <v>102</v>
      </c>
      <c r="C63" s="766">
        <v>175510</v>
      </c>
      <c r="D63" s="767" t="s">
        <v>791</v>
      </c>
      <c r="E63" s="776" t="s">
        <v>779</v>
      </c>
      <c r="F63" s="769">
        <v>0</v>
      </c>
      <c r="G63" s="770">
        <v>80650</v>
      </c>
      <c r="H63" s="771"/>
      <c r="L63" s="752"/>
      <c r="M63" s="752"/>
      <c r="N63" s="752"/>
      <c r="O63" s="752"/>
      <c r="P63" s="752"/>
      <c r="Q63" s="752"/>
      <c r="R63" s="752"/>
      <c r="S63" s="752"/>
      <c r="T63" s="752"/>
      <c r="U63" s="752"/>
      <c r="V63" s="752"/>
      <c r="W63" s="752"/>
      <c r="X63" s="752"/>
      <c r="Y63" s="668"/>
      <c r="Z63" s="668"/>
      <c r="AA63" s="668"/>
      <c r="AB63" s="668"/>
      <c r="AC63" s="668"/>
      <c r="AD63" s="668"/>
      <c r="AE63" s="668"/>
      <c r="AF63" s="668"/>
      <c r="AG63" s="668"/>
      <c r="AH63" s="668"/>
      <c r="AI63" s="668"/>
      <c r="AJ63" s="668"/>
      <c r="AK63" s="668"/>
      <c r="AL63" s="668"/>
      <c r="AM63" s="668"/>
      <c r="AN63" s="668"/>
      <c r="AO63" s="668"/>
      <c r="AP63" s="668"/>
      <c r="AQ63" s="668"/>
      <c r="AR63" s="668"/>
      <c r="AS63" s="668"/>
      <c r="AT63" s="668"/>
      <c r="AU63" s="668"/>
      <c r="AV63" s="668"/>
      <c r="AW63" s="668"/>
      <c r="AX63" s="668"/>
      <c r="AY63" s="668"/>
      <c r="AZ63" s="668"/>
      <c r="BA63" s="668"/>
      <c r="BB63" s="668"/>
      <c r="BC63" s="668"/>
      <c r="BD63" s="668"/>
      <c r="BE63" s="668"/>
      <c r="BF63" s="668"/>
      <c r="BG63" s="668"/>
      <c r="BH63" s="668"/>
      <c r="BI63" s="668"/>
      <c r="BJ63" s="668"/>
      <c r="BK63" s="668"/>
      <c r="BL63" s="668"/>
      <c r="BM63" s="668"/>
      <c r="BN63" s="668"/>
      <c r="BO63" s="668"/>
      <c r="BP63" s="668"/>
      <c r="BQ63" s="668"/>
      <c r="BR63" s="668"/>
      <c r="BS63" s="668"/>
      <c r="BT63" s="668"/>
      <c r="BU63" s="668"/>
      <c r="BV63" s="668"/>
    </row>
    <row r="64" spans="2:74">
      <c r="B64" s="765">
        <v>103</v>
      </c>
      <c r="C64" s="766">
        <v>173445</v>
      </c>
      <c r="D64" s="767" t="s">
        <v>780</v>
      </c>
      <c r="E64" s="780" t="s">
        <v>781</v>
      </c>
      <c r="F64" s="769">
        <v>10.039999999999999</v>
      </c>
      <c r="G64" s="770">
        <v>41520.36</v>
      </c>
      <c r="H64" s="771"/>
      <c r="L64" s="752"/>
      <c r="M64" s="752"/>
      <c r="N64" s="752"/>
      <c r="O64" s="752"/>
      <c r="P64" s="752"/>
      <c r="Q64" s="752"/>
      <c r="R64" s="752"/>
      <c r="S64" s="752"/>
      <c r="T64" s="752"/>
      <c r="U64" s="752"/>
      <c r="V64" s="752"/>
      <c r="W64" s="752"/>
      <c r="X64" s="752"/>
      <c r="Y64" s="668"/>
      <c r="Z64" s="668"/>
      <c r="AA64" s="668"/>
      <c r="AB64" s="668"/>
      <c r="AC64" s="668"/>
      <c r="AD64" s="668"/>
      <c r="AE64" s="668"/>
      <c r="AF64" s="668"/>
      <c r="AG64" s="668"/>
      <c r="AH64" s="668"/>
      <c r="AI64" s="668"/>
      <c r="AJ64" s="668"/>
      <c r="AK64" s="668"/>
      <c r="AL64" s="668"/>
      <c r="AM64" s="668"/>
      <c r="AN64" s="668"/>
      <c r="AO64" s="668"/>
      <c r="AP64" s="668"/>
      <c r="AQ64" s="668"/>
      <c r="AR64" s="668"/>
      <c r="AS64" s="668"/>
      <c r="AT64" s="668"/>
      <c r="AU64" s="668"/>
      <c r="AV64" s="668"/>
      <c r="AW64" s="668"/>
      <c r="AX64" s="668"/>
      <c r="AY64" s="668"/>
      <c r="AZ64" s="668"/>
      <c r="BA64" s="668"/>
      <c r="BB64" s="668"/>
      <c r="BC64" s="668"/>
      <c r="BD64" s="668"/>
      <c r="BE64" s="668"/>
      <c r="BF64" s="668"/>
      <c r="BG64" s="668"/>
      <c r="BH64" s="668"/>
      <c r="BI64" s="668"/>
      <c r="BJ64" s="668"/>
      <c r="BK64" s="668"/>
      <c r="BL64" s="668"/>
      <c r="BM64" s="668"/>
      <c r="BN64" s="668"/>
      <c r="BO64" s="668"/>
      <c r="BP64" s="668"/>
      <c r="BQ64" s="668"/>
      <c r="BR64" s="668"/>
      <c r="BS64" s="668"/>
      <c r="BT64" s="668"/>
      <c r="BU64" s="668"/>
      <c r="BV64" s="668"/>
    </row>
    <row r="65" spans="2:74">
      <c r="B65" s="765">
        <v>104</v>
      </c>
      <c r="C65" s="766">
        <v>174852</v>
      </c>
      <c r="D65" s="767" t="s">
        <v>775</v>
      </c>
      <c r="E65" s="781" t="s">
        <v>776</v>
      </c>
      <c r="F65" s="769">
        <v>12.1</v>
      </c>
      <c r="G65" s="770">
        <v>51622</v>
      </c>
      <c r="H65" s="771"/>
      <c r="L65" s="752"/>
      <c r="M65" s="752"/>
      <c r="N65" s="752"/>
      <c r="O65" s="752"/>
      <c r="P65" s="752"/>
      <c r="Q65" s="752"/>
      <c r="R65" s="752"/>
      <c r="S65" s="752"/>
      <c r="T65" s="752"/>
      <c r="U65" s="752"/>
      <c r="V65" s="752"/>
      <c r="W65" s="752"/>
      <c r="X65" s="752"/>
      <c r="Y65" s="668"/>
      <c r="Z65" s="668"/>
      <c r="AA65" s="668"/>
      <c r="AB65" s="668"/>
      <c r="AC65" s="668"/>
      <c r="AD65" s="668"/>
      <c r="AE65" s="668"/>
      <c r="AF65" s="668"/>
      <c r="AG65" s="668"/>
      <c r="AH65" s="668"/>
      <c r="AI65" s="668"/>
      <c r="AJ65" s="668"/>
      <c r="AK65" s="668"/>
      <c r="AL65" s="668"/>
      <c r="AM65" s="668"/>
      <c r="AN65" s="668"/>
      <c r="AO65" s="668"/>
      <c r="AP65" s="668"/>
      <c r="AQ65" s="668"/>
      <c r="AR65" s="668"/>
      <c r="AS65" s="668"/>
      <c r="AT65" s="668"/>
      <c r="AU65" s="668"/>
      <c r="AV65" s="668"/>
      <c r="AW65" s="668"/>
      <c r="AX65" s="668"/>
      <c r="AY65" s="668"/>
      <c r="AZ65" s="668"/>
      <c r="BA65" s="668"/>
      <c r="BB65" s="668"/>
      <c r="BC65" s="668"/>
      <c r="BD65" s="668"/>
      <c r="BE65" s="668"/>
      <c r="BF65" s="668"/>
      <c r="BG65" s="668"/>
      <c r="BH65" s="668"/>
      <c r="BI65" s="668"/>
      <c r="BJ65" s="668"/>
      <c r="BK65" s="668"/>
      <c r="BL65" s="668"/>
      <c r="BM65" s="668"/>
      <c r="BN65" s="668"/>
      <c r="BO65" s="668"/>
      <c r="BP65" s="668"/>
      <c r="BQ65" s="668"/>
      <c r="BR65" s="668"/>
      <c r="BS65" s="668"/>
      <c r="BT65" s="668"/>
      <c r="BU65" s="668"/>
      <c r="BV65" s="668"/>
    </row>
    <row r="66" spans="2:74">
      <c r="B66" s="765">
        <v>106</v>
      </c>
      <c r="C66" s="766">
        <v>167703</v>
      </c>
      <c r="D66" s="767" t="s">
        <v>790</v>
      </c>
      <c r="E66" s="776" t="s">
        <v>779</v>
      </c>
      <c r="F66" s="769">
        <v>105.27</v>
      </c>
      <c r="G66" s="770">
        <v>917517</v>
      </c>
      <c r="H66" s="18"/>
      <c r="L66" s="752"/>
      <c r="M66" s="752"/>
      <c r="N66" s="752"/>
      <c r="O66" s="752"/>
      <c r="P66" s="752"/>
      <c r="Q66" s="752"/>
      <c r="R66" s="752"/>
      <c r="S66" s="752"/>
      <c r="T66" s="752"/>
      <c r="U66" s="752"/>
      <c r="V66" s="752"/>
      <c r="W66" s="752"/>
      <c r="X66" s="752"/>
      <c r="Y66" s="668"/>
      <c r="Z66" s="668"/>
      <c r="AA66" s="668"/>
      <c r="AB66" s="668"/>
      <c r="AC66" s="668"/>
      <c r="AD66" s="668"/>
      <c r="AE66" s="668"/>
      <c r="AF66" s="668"/>
      <c r="AG66" s="668"/>
      <c r="AH66" s="668"/>
      <c r="AI66" s="668"/>
      <c r="AJ66" s="668"/>
      <c r="AK66" s="668"/>
      <c r="AL66" s="668"/>
      <c r="AM66" s="668"/>
      <c r="AN66" s="668"/>
      <c r="AO66" s="668"/>
      <c r="AP66" s="668"/>
      <c r="AQ66" s="668"/>
      <c r="AR66" s="668"/>
      <c r="AS66" s="668"/>
      <c r="AT66" s="668"/>
      <c r="AU66" s="668"/>
      <c r="AV66" s="668"/>
      <c r="AW66" s="668"/>
      <c r="AX66" s="668"/>
      <c r="AY66" s="668"/>
      <c r="AZ66" s="668"/>
      <c r="BA66" s="668"/>
      <c r="BB66" s="668"/>
      <c r="BC66" s="668"/>
      <c r="BD66" s="668"/>
      <c r="BE66" s="668"/>
      <c r="BF66" s="668"/>
      <c r="BG66" s="668"/>
      <c r="BH66" s="668"/>
      <c r="BI66" s="668"/>
      <c r="BJ66" s="668"/>
      <c r="BK66" s="668"/>
      <c r="BL66" s="668"/>
      <c r="BM66" s="668"/>
      <c r="BN66" s="668"/>
      <c r="BO66" s="668"/>
      <c r="BP66" s="668"/>
      <c r="BQ66" s="668"/>
      <c r="BR66" s="668"/>
      <c r="BS66" s="668"/>
      <c r="BT66" s="668"/>
      <c r="BU66" s="668"/>
      <c r="BV66" s="668"/>
    </row>
    <row r="67" spans="2:74">
      <c r="B67" s="765">
        <v>107</v>
      </c>
      <c r="C67" s="766">
        <v>155773</v>
      </c>
      <c r="D67" s="767" t="s">
        <v>790</v>
      </c>
      <c r="E67" s="776" t="s">
        <v>779</v>
      </c>
      <c r="F67" s="769">
        <v>32.9</v>
      </c>
      <c r="G67" s="770">
        <v>255924</v>
      </c>
      <c r="H67" s="18"/>
      <c r="I67" s="18"/>
      <c r="J67" s="18"/>
      <c r="K67" s="18"/>
      <c r="L67" s="752"/>
      <c r="M67" s="752"/>
      <c r="N67" s="752"/>
      <c r="O67" s="752"/>
      <c r="P67" s="752"/>
      <c r="Q67" s="752"/>
      <c r="R67" s="752"/>
      <c r="S67" s="752"/>
      <c r="T67" s="752"/>
      <c r="U67" s="752"/>
      <c r="V67" s="752"/>
      <c r="W67" s="752"/>
      <c r="X67" s="752"/>
      <c r="Y67" s="668"/>
      <c r="Z67" s="668"/>
      <c r="AA67" s="668"/>
      <c r="AB67" s="668"/>
      <c r="AC67" s="668"/>
      <c r="AD67" s="668"/>
      <c r="AE67" s="668"/>
      <c r="AF67" s="668"/>
      <c r="AG67" s="668"/>
      <c r="AH67" s="668"/>
      <c r="AI67" s="668"/>
      <c r="AJ67" s="668"/>
      <c r="AK67" s="668"/>
      <c r="AL67" s="668"/>
      <c r="AM67" s="668"/>
      <c r="AN67" s="668"/>
      <c r="AO67" s="668"/>
      <c r="AP67" s="668"/>
      <c r="AQ67" s="668"/>
      <c r="AR67" s="668"/>
      <c r="AS67" s="668"/>
      <c r="AT67" s="668"/>
      <c r="AU67" s="668"/>
      <c r="AV67" s="668"/>
      <c r="AW67" s="668"/>
      <c r="AX67" s="668"/>
      <c r="AY67" s="668"/>
      <c r="AZ67" s="668"/>
      <c r="BA67" s="668"/>
      <c r="BB67" s="668"/>
      <c r="BC67" s="668"/>
      <c r="BD67" s="668"/>
      <c r="BE67" s="668"/>
      <c r="BF67" s="668"/>
      <c r="BG67" s="668"/>
      <c r="BH67" s="668"/>
      <c r="BI67" s="668"/>
      <c r="BJ67" s="668"/>
      <c r="BK67" s="668"/>
      <c r="BL67" s="668"/>
      <c r="BM67" s="668"/>
      <c r="BN67" s="668"/>
      <c r="BO67" s="668"/>
      <c r="BP67" s="668"/>
      <c r="BQ67" s="668"/>
      <c r="BR67" s="668"/>
      <c r="BS67" s="668"/>
      <c r="BT67" s="668"/>
      <c r="BU67" s="668"/>
      <c r="BV67" s="668"/>
    </row>
    <row r="68" spans="2:74">
      <c r="B68" s="765">
        <v>108</v>
      </c>
      <c r="C68" s="766">
        <v>171935</v>
      </c>
      <c r="D68" s="767" t="s">
        <v>780</v>
      </c>
      <c r="E68" s="780" t="s">
        <v>781</v>
      </c>
      <c r="F68" s="769">
        <v>1.8</v>
      </c>
      <c r="G68" s="770">
        <v>28435</v>
      </c>
      <c r="H68" s="18"/>
      <c r="I68" s="18"/>
      <c r="J68" s="18"/>
      <c r="K68" s="18"/>
      <c r="L68" s="752"/>
      <c r="M68" s="752"/>
      <c r="N68" s="752"/>
      <c r="O68" s="752"/>
      <c r="P68" s="752"/>
      <c r="Q68" s="752"/>
      <c r="R68" s="752"/>
      <c r="S68" s="752"/>
      <c r="T68" s="752"/>
      <c r="U68" s="752"/>
      <c r="V68" s="752"/>
      <c r="W68" s="752"/>
      <c r="X68" s="752"/>
      <c r="Y68" s="668"/>
      <c r="Z68" s="668"/>
      <c r="AA68" s="668"/>
      <c r="AB68" s="668"/>
      <c r="AC68" s="668"/>
      <c r="AD68" s="668"/>
      <c r="AE68" s="668"/>
      <c r="AF68" s="668"/>
      <c r="AG68" s="668"/>
      <c r="AH68" s="668"/>
      <c r="AI68" s="668"/>
      <c r="AJ68" s="668"/>
      <c r="AK68" s="668"/>
      <c r="AL68" s="668"/>
      <c r="AM68" s="668"/>
      <c r="AN68" s="668"/>
      <c r="AO68" s="668"/>
      <c r="AP68" s="668"/>
      <c r="AQ68" s="668"/>
      <c r="AR68" s="668"/>
      <c r="AS68" s="668"/>
      <c r="AT68" s="668"/>
      <c r="AU68" s="668"/>
      <c r="AV68" s="668"/>
      <c r="AW68" s="668"/>
      <c r="AX68" s="668"/>
      <c r="AY68" s="668"/>
      <c r="AZ68" s="668"/>
      <c r="BA68" s="668"/>
      <c r="BB68" s="668"/>
      <c r="BC68" s="668"/>
      <c r="BD68" s="668"/>
      <c r="BE68" s="668"/>
      <c r="BF68" s="668"/>
      <c r="BG68" s="668"/>
      <c r="BH68" s="668"/>
      <c r="BI68" s="668"/>
      <c r="BJ68" s="668"/>
      <c r="BK68" s="668"/>
      <c r="BL68" s="668"/>
      <c r="BM68" s="668"/>
      <c r="BN68" s="668"/>
      <c r="BO68" s="668"/>
      <c r="BP68" s="668"/>
      <c r="BQ68" s="668"/>
      <c r="BR68" s="668"/>
      <c r="BS68" s="668"/>
      <c r="BT68" s="668"/>
      <c r="BU68" s="668"/>
      <c r="BV68" s="668"/>
    </row>
    <row r="69" spans="2:74">
      <c r="B69" s="765">
        <v>109</v>
      </c>
      <c r="C69" s="766">
        <v>176185</v>
      </c>
      <c r="D69" s="767" t="s">
        <v>775</v>
      </c>
      <c r="E69" s="781" t="s">
        <v>776</v>
      </c>
      <c r="F69" s="769">
        <v>0</v>
      </c>
      <c r="G69" s="770">
        <v>38220</v>
      </c>
      <c r="H69" s="18"/>
      <c r="I69" s="18"/>
      <c r="J69" s="18"/>
      <c r="K69" s="18"/>
      <c r="L69" s="752"/>
      <c r="M69" s="752"/>
      <c r="N69" s="752"/>
      <c r="O69" s="752"/>
      <c r="P69" s="752"/>
      <c r="Q69" s="752"/>
      <c r="R69" s="752"/>
      <c r="S69" s="752"/>
      <c r="T69" s="752"/>
      <c r="U69" s="752"/>
      <c r="V69" s="752"/>
      <c r="W69" s="752"/>
      <c r="X69" s="752"/>
      <c r="Y69" s="668"/>
      <c r="Z69" s="668"/>
      <c r="AA69" s="668"/>
      <c r="AB69" s="668"/>
      <c r="AC69" s="668"/>
      <c r="AD69" s="668"/>
      <c r="AE69" s="668"/>
      <c r="AF69" s="668"/>
      <c r="AG69" s="668"/>
      <c r="AH69" s="668"/>
      <c r="AI69" s="668"/>
      <c r="AJ69" s="668"/>
      <c r="AK69" s="668"/>
      <c r="AL69" s="668"/>
      <c r="AM69" s="668"/>
      <c r="AN69" s="668"/>
      <c r="AO69" s="668"/>
      <c r="AP69" s="668"/>
      <c r="AQ69" s="668"/>
      <c r="AR69" s="668"/>
      <c r="AS69" s="668"/>
      <c r="AT69" s="668"/>
      <c r="AU69" s="668"/>
      <c r="AV69" s="668"/>
      <c r="AW69" s="668"/>
      <c r="AX69" s="668"/>
      <c r="AY69" s="668"/>
      <c r="AZ69" s="668"/>
      <c r="BA69" s="668"/>
      <c r="BB69" s="668"/>
      <c r="BC69" s="668"/>
      <c r="BD69" s="668"/>
      <c r="BE69" s="668"/>
      <c r="BF69" s="668"/>
      <c r="BG69" s="668"/>
      <c r="BH69" s="668"/>
      <c r="BI69" s="668"/>
      <c r="BJ69" s="668"/>
      <c r="BK69" s="668"/>
      <c r="BL69" s="668"/>
      <c r="BM69" s="668"/>
      <c r="BN69" s="668"/>
      <c r="BO69" s="668"/>
      <c r="BP69" s="668"/>
      <c r="BQ69" s="668"/>
      <c r="BR69" s="668"/>
      <c r="BS69" s="668"/>
      <c r="BT69" s="668"/>
      <c r="BU69" s="668"/>
      <c r="BV69" s="668"/>
    </row>
    <row r="70" spans="2:74">
      <c r="B70" s="765">
        <v>110</v>
      </c>
      <c r="C70" s="766">
        <v>176520</v>
      </c>
      <c r="D70" s="767" t="s">
        <v>775</v>
      </c>
      <c r="E70" s="781" t="s">
        <v>776</v>
      </c>
      <c r="F70" s="769">
        <v>28.4</v>
      </c>
      <c r="G70" s="770">
        <v>78236</v>
      </c>
      <c r="H70" s="18"/>
      <c r="I70" s="18"/>
      <c r="J70" s="18"/>
      <c r="K70" s="18"/>
      <c r="L70" s="752"/>
      <c r="M70" s="752"/>
      <c r="N70" s="752"/>
      <c r="O70" s="752"/>
      <c r="P70" s="752"/>
      <c r="Q70" s="752"/>
      <c r="R70" s="752"/>
      <c r="S70" s="752"/>
      <c r="T70" s="752"/>
      <c r="U70" s="752"/>
      <c r="V70" s="752"/>
      <c r="W70" s="752"/>
      <c r="X70" s="752"/>
      <c r="Y70" s="668"/>
      <c r="Z70" s="668"/>
      <c r="AA70" s="668"/>
      <c r="AB70" s="668"/>
      <c r="AC70" s="668"/>
      <c r="AD70" s="668"/>
      <c r="AE70" s="668"/>
      <c r="AF70" s="668"/>
      <c r="AG70" s="668"/>
      <c r="AH70" s="668"/>
      <c r="AI70" s="668"/>
      <c r="AJ70" s="668"/>
      <c r="AK70" s="668"/>
      <c r="AL70" s="668"/>
      <c r="AM70" s="668"/>
      <c r="AN70" s="668"/>
      <c r="AO70" s="668"/>
      <c r="AP70" s="668"/>
      <c r="AQ70" s="668"/>
      <c r="AR70" s="668"/>
      <c r="AS70" s="668"/>
      <c r="AT70" s="668"/>
      <c r="AU70" s="668"/>
      <c r="AV70" s="668"/>
      <c r="AW70" s="668"/>
      <c r="AX70" s="668"/>
      <c r="AY70" s="668"/>
      <c r="AZ70" s="668"/>
      <c r="BA70" s="668"/>
      <c r="BB70" s="668"/>
      <c r="BC70" s="668"/>
      <c r="BD70" s="668"/>
      <c r="BE70" s="668"/>
      <c r="BF70" s="668"/>
      <c r="BG70" s="668"/>
      <c r="BH70" s="668"/>
      <c r="BI70" s="668"/>
      <c r="BJ70" s="668"/>
      <c r="BK70" s="668"/>
      <c r="BL70" s="668"/>
      <c r="BM70" s="668"/>
      <c r="BN70" s="668"/>
      <c r="BO70" s="668"/>
      <c r="BP70" s="668"/>
      <c r="BQ70" s="668"/>
      <c r="BR70" s="668"/>
      <c r="BS70" s="668"/>
      <c r="BT70" s="668"/>
      <c r="BU70" s="668"/>
      <c r="BV70" s="668"/>
    </row>
    <row r="71" spans="2:74">
      <c r="B71" s="765">
        <v>111</v>
      </c>
      <c r="C71" s="766">
        <v>177371</v>
      </c>
      <c r="D71" s="767" t="s">
        <v>794</v>
      </c>
      <c r="E71" s="781" t="s">
        <v>776</v>
      </c>
      <c r="F71" s="769">
        <v>14.5</v>
      </c>
      <c r="G71" s="770">
        <v>89741.4</v>
      </c>
      <c r="H71" s="18"/>
      <c r="I71" s="18"/>
      <c r="J71" s="18"/>
      <c r="K71" s="18"/>
      <c r="L71" s="752"/>
      <c r="M71" s="752"/>
      <c r="N71" s="752"/>
      <c r="O71" s="752"/>
      <c r="P71" s="752"/>
      <c r="Q71" s="752"/>
      <c r="R71" s="752"/>
      <c r="S71" s="752"/>
      <c r="T71" s="752"/>
      <c r="U71" s="752"/>
      <c r="V71" s="752"/>
      <c r="W71" s="752"/>
      <c r="X71" s="752"/>
      <c r="Y71" s="668"/>
      <c r="Z71" s="668"/>
      <c r="AA71" s="668"/>
      <c r="AB71" s="668"/>
      <c r="AC71" s="668"/>
      <c r="AD71" s="668"/>
      <c r="AE71" s="668"/>
      <c r="AF71" s="668"/>
      <c r="AG71" s="668"/>
      <c r="AH71" s="668"/>
      <c r="AI71" s="668"/>
      <c r="AJ71" s="668"/>
      <c r="AK71" s="668"/>
      <c r="AL71" s="668"/>
      <c r="AM71" s="668"/>
      <c r="AN71" s="668"/>
      <c r="AO71" s="668"/>
      <c r="AP71" s="668"/>
      <c r="AQ71" s="668"/>
      <c r="AR71" s="668"/>
      <c r="AS71" s="668"/>
      <c r="AT71" s="668"/>
      <c r="AU71" s="668"/>
      <c r="AV71" s="668"/>
      <c r="AW71" s="668"/>
      <c r="AX71" s="668"/>
      <c r="AY71" s="668"/>
      <c r="AZ71" s="668"/>
      <c r="BA71" s="668"/>
      <c r="BB71" s="668"/>
      <c r="BC71" s="668"/>
      <c r="BD71" s="668"/>
      <c r="BE71" s="668"/>
      <c r="BF71" s="668"/>
      <c r="BG71" s="668"/>
      <c r="BH71" s="668"/>
      <c r="BI71" s="668"/>
      <c r="BJ71" s="668"/>
      <c r="BK71" s="668"/>
      <c r="BL71" s="668"/>
      <c r="BM71" s="668"/>
      <c r="BN71" s="668"/>
      <c r="BO71" s="668"/>
      <c r="BP71" s="668"/>
      <c r="BQ71" s="668"/>
      <c r="BR71" s="668"/>
      <c r="BS71" s="668"/>
      <c r="BT71" s="668"/>
      <c r="BU71" s="668"/>
      <c r="BV71" s="668"/>
    </row>
    <row r="72" spans="2:74">
      <c r="B72" s="765">
        <v>112</v>
      </c>
      <c r="C72" s="766">
        <v>180713</v>
      </c>
      <c r="D72" s="767" t="s">
        <v>780</v>
      </c>
      <c r="E72" s="780" t="s">
        <v>781</v>
      </c>
      <c r="F72" s="769">
        <v>5.4</v>
      </c>
      <c r="G72" s="770">
        <v>22016.799999999999</v>
      </c>
      <c r="H72" s="18"/>
      <c r="I72" s="18"/>
      <c r="J72" s="18"/>
      <c r="K72" s="18"/>
      <c r="L72" s="752"/>
      <c r="M72" s="752"/>
      <c r="N72" s="752"/>
      <c r="O72" s="752"/>
      <c r="P72" s="752"/>
      <c r="Q72" s="752"/>
      <c r="R72" s="752"/>
      <c r="S72" s="752"/>
      <c r="T72" s="752"/>
      <c r="U72" s="752"/>
      <c r="V72" s="752"/>
      <c r="W72" s="752"/>
      <c r="X72" s="752"/>
      <c r="Y72" s="668"/>
      <c r="Z72" s="668"/>
      <c r="AA72" s="668"/>
      <c r="AB72" s="668"/>
      <c r="AC72" s="668"/>
      <c r="AD72" s="668"/>
      <c r="AE72" s="668"/>
      <c r="AF72" s="668"/>
      <c r="AG72" s="668"/>
      <c r="AH72" s="668"/>
      <c r="AI72" s="668"/>
      <c r="AJ72" s="668"/>
      <c r="AK72" s="668"/>
      <c r="AL72" s="668"/>
      <c r="AM72" s="668"/>
      <c r="AN72" s="668"/>
      <c r="AO72" s="668"/>
      <c r="AP72" s="668"/>
      <c r="AQ72" s="668"/>
      <c r="AR72" s="668"/>
      <c r="AS72" s="668"/>
      <c r="AT72" s="668"/>
      <c r="AU72" s="668"/>
      <c r="AV72" s="668"/>
      <c r="AW72" s="668"/>
      <c r="AX72" s="668"/>
      <c r="AY72" s="668"/>
      <c r="AZ72" s="668"/>
      <c r="BA72" s="668"/>
      <c r="BB72" s="668"/>
      <c r="BC72" s="668"/>
      <c r="BD72" s="668"/>
      <c r="BE72" s="668"/>
      <c r="BF72" s="668"/>
      <c r="BG72" s="668"/>
      <c r="BH72" s="668"/>
      <c r="BI72" s="668"/>
      <c r="BJ72" s="668"/>
      <c r="BK72" s="668"/>
      <c r="BL72" s="668"/>
      <c r="BM72" s="668"/>
      <c r="BN72" s="668"/>
      <c r="BO72" s="668"/>
      <c r="BP72" s="668"/>
      <c r="BQ72" s="668"/>
      <c r="BR72" s="668"/>
      <c r="BS72" s="668"/>
      <c r="BT72" s="668"/>
      <c r="BU72" s="668"/>
      <c r="BV72" s="668"/>
    </row>
    <row r="73" spans="2:74">
      <c r="B73" s="765">
        <v>113</v>
      </c>
      <c r="C73" s="766">
        <v>180714</v>
      </c>
      <c r="D73" s="767" t="s">
        <v>780</v>
      </c>
      <c r="E73" s="780" t="s">
        <v>781</v>
      </c>
      <c r="F73" s="769">
        <v>5.24</v>
      </c>
      <c r="G73" s="770">
        <v>19800.856</v>
      </c>
      <c r="H73" s="18"/>
      <c r="I73" s="18"/>
      <c r="J73" s="18"/>
      <c r="K73" s="18"/>
      <c r="L73" s="752"/>
      <c r="M73" s="752"/>
      <c r="N73" s="752"/>
      <c r="O73" s="752"/>
      <c r="P73" s="752"/>
      <c r="Q73" s="752"/>
      <c r="R73" s="752"/>
      <c r="S73" s="752"/>
      <c r="T73" s="752"/>
      <c r="U73" s="752"/>
      <c r="V73" s="752"/>
      <c r="W73" s="752"/>
      <c r="X73" s="752"/>
      <c r="Y73" s="668"/>
      <c r="Z73" s="668"/>
      <c r="AA73" s="668"/>
      <c r="AB73" s="668"/>
      <c r="AC73" s="668"/>
      <c r="AD73" s="668"/>
      <c r="AE73" s="668"/>
      <c r="AF73" s="668"/>
      <c r="AG73" s="668"/>
      <c r="AH73" s="668"/>
      <c r="AI73" s="668"/>
      <c r="AJ73" s="668"/>
      <c r="AK73" s="668"/>
      <c r="AL73" s="668"/>
      <c r="AM73" s="668"/>
      <c r="AN73" s="668"/>
      <c r="AO73" s="668"/>
      <c r="AP73" s="668"/>
      <c r="AQ73" s="668"/>
      <c r="AR73" s="668"/>
      <c r="AS73" s="668"/>
      <c r="AT73" s="668"/>
      <c r="AU73" s="668"/>
      <c r="AV73" s="668"/>
      <c r="AW73" s="668"/>
      <c r="AX73" s="668"/>
      <c r="AY73" s="668"/>
      <c r="AZ73" s="668"/>
      <c r="BA73" s="668"/>
      <c r="BB73" s="668"/>
      <c r="BC73" s="668"/>
      <c r="BD73" s="668"/>
      <c r="BE73" s="668"/>
      <c r="BF73" s="668"/>
      <c r="BG73" s="668"/>
      <c r="BH73" s="668"/>
      <c r="BI73" s="668"/>
      <c r="BJ73" s="668"/>
      <c r="BK73" s="668"/>
      <c r="BL73" s="668"/>
      <c r="BM73" s="668"/>
      <c r="BN73" s="668"/>
      <c r="BO73" s="668"/>
      <c r="BP73" s="668"/>
      <c r="BQ73" s="668"/>
      <c r="BR73" s="668"/>
      <c r="BS73" s="668"/>
      <c r="BT73" s="668"/>
      <c r="BU73" s="668"/>
      <c r="BV73" s="668"/>
    </row>
    <row r="74" spans="2:74">
      <c r="B74" s="765">
        <v>114</v>
      </c>
      <c r="C74" s="766">
        <v>182179</v>
      </c>
      <c r="D74" s="767" t="s">
        <v>786</v>
      </c>
      <c r="E74" s="784" t="s">
        <v>787</v>
      </c>
      <c r="F74" s="769">
        <v>3.33</v>
      </c>
      <c r="G74" s="770">
        <v>22688.400000000001</v>
      </c>
      <c r="H74" s="18"/>
      <c r="I74" s="18"/>
      <c r="J74" s="18"/>
      <c r="K74" s="18"/>
      <c r="L74" s="752"/>
      <c r="M74" s="752"/>
      <c r="N74" s="752"/>
      <c r="O74" s="752"/>
      <c r="P74" s="752"/>
      <c r="Q74" s="752"/>
      <c r="R74" s="752"/>
      <c r="S74" s="752"/>
      <c r="T74" s="752"/>
      <c r="U74" s="752"/>
      <c r="V74" s="752"/>
      <c r="W74" s="752"/>
      <c r="X74" s="752"/>
      <c r="Y74" s="668"/>
      <c r="Z74" s="668"/>
      <c r="AA74" s="668"/>
      <c r="AB74" s="668"/>
      <c r="AC74" s="668"/>
      <c r="AD74" s="668"/>
      <c r="AE74" s="668"/>
      <c r="AF74" s="668"/>
      <c r="AG74" s="668"/>
      <c r="AH74" s="668"/>
      <c r="AI74" s="668"/>
      <c r="AJ74" s="668"/>
      <c r="AK74" s="668"/>
      <c r="AL74" s="668"/>
      <c r="AM74" s="668"/>
      <c r="AN74" s="668"/>
      <c r="AO74" s="668"/>
      <c r="AP74" s="668"/>
      <c r="AQ74" s="668"/>
      <c r="AR74" s="668"/>
      <c r="AS74" s="668"/>
      <c r="AT74" s="668"/>
      <c r="AU74" s="668"/>
      <c r="AV74" s="668"/>
      <c r="AW74" s="668"/>
      <c r="AX74" s="668"/>
      <c r="AY74" s="668"/>
      <c r="AZ74" s="668"/>
      <c r="BA74" s="668"/>
      <c r="BB74" s="668"/>
      <c r="BC74" s="668"/>
      <c r="BD74" s="668"/>
      <c r="BE74" s="668"/>
      <c r="BF74" s="668"/>
      <c r="BG74" s="668"/>
      <c r="BH74" s="668"/>
      <c r="BI74" s="668"/>
      <c r="BJ74" s="668"/>
      <c r="BK74" s="668"/>
      <c r="BL74" s="668"/>
      <c r="BM74" s="668"/>
      <c r="BN74" s="668"/>
      <c r="BO74" s="668"/>
      <c r="BP74" s="668"/>
      <c r="BQ74" s="668"/>
      <c r="BR74" s="668"/>
      <c r="BS74" s="668"/>
      <c r="BT74" s="668"/>
      <c r="BU74" s="668"/>
      <c r="BV74" s="668"/>
    </row>
    <row r="75" spans="2:74">
      <c r="B75" s="765">
        <v>115</v>
      </c>
      <c r="C75" s="766">
        <v>182259</v>
      </c>
      <c r="D75" s="767" t="s">
        <v>786</v>
      </c>
      <c r="E75" s="784" t="s">
        <v>787</v>
      </c>
      <c r="F75" s="769">
        <v>1.98</v>
      </c>
      <c r="G75" s="770">
        <v>13490.4</v>
      </c>
      <c r="H75" s="18"/>
      <c r="I75" s="18"/>
      <c r="J75" s="18"/>
      <c r="K75" s="18"/>
      <c r="L75" s="752"/>
      <c r="M75" s="752"/>
      <c r="N75" s="752"/>
      <c r="O75" s="752"/>
      <c r="P75" s="752"/>
      <c r="Q75" s="752"/>
      <c r="R75" s="752"/>
      <c r="S75" s="752"/>
      <c r="T75" s="752"/>
      <c r="U75" s="752"/>
      <c r="V75" s="752"/>
      <c r="W75" s="752"/>
      <c r="X75" s="752"/>
      <c r="Y75" s="668"/>
      <c r="Z75" s="668"/>
      <c r="AA75" s="668"/>
      <c r="AB75" s="668"/>
      <c r="AC75" s="668"/>
      <c r="AD75" s="668"/>
      <c r="AE75" s="668"/>
      <c r="AF75" s="668"/>
      <c r="AG75" s="668"/>
      <c r="AH75" s="668"/>
      <c r="AI75" s="668"/>
      <c r="AJ75" s="668"/>
      <c r="AK75" s="668"/>
      <c r="AL75" s="668"/>
      <c r="AM75" s="668"/>
      <c r="AN75" s="668"/>
      <c r="AO75" s="668"/>
      <c r="AP75" s="668"/>
      <c r="AQ75" s="668"/>
      <c r="AR75" s="668"/>
      <c r="AS75" s="668"/>
      <c r="AT75" s="668"/>
      <c r="AU75" s="668"/>
      <c r="AV75" s="668"/>
      <c r="AW75" s="668"/>
      <c r="AX75" s="668"/>
      <c r="AY75" s="668"/>
      <c r="AZ75" s="668"/>
      <c r="BA75" s="668"/>
      <c r="BB75" s="668"/>
      <c r="BC75" s="668"/>
      <c r="BD75" s="668"/>
      <c r="BE75" s="668"/>
      <c r="BF75" s="668"/>
      <c r="BG75" s="668"/>
      <c r="BH75" s="668"/>
      <c r="BI75" s="668"/>
      <c r="BJ75" s="668"/>
      <c r="BK75" s="668"/>
      <c r="BL75" s="668"/>
      <c r="BM75" s="668"/>
      <c r="BN75" s="668"/>
      <c r="BO75" s="668"/>
      <c r="BP75" s="668"/>
      <c r="BQ75" s="668"/>
      <c r="BR75" s="668"/>
      <c r="BS75" s="668"/>
      <c r="BT75" s="668"/>
      <c r="BU75" s="668"/>
      <c r="BV75" s="668"/>
    </row>
    <row r="76" spans="2:74">
      <c r="B76" s="765">
        <v>118</v>
      </c>
      <c r="C76" s="766">
        <v>172550</v>
      </c>
      <c r="D76" s="767" t="s">
        <v>792</v>
      </c>
      <c r="E76" s="776" t="s">
        <v>779</v>
      </c>
      <c r="F76" s="769">
        <v>16.846</v>
      </c>
      <c r="G76" s="770">
        <v>119573</v>
      </c>
      <c r="H76" s="18"/>
      <c r="I76" s="18"/>
      <c r="J76" s="18"/>
      <c r="K76" s="18"/>
      <c r="L76" s="752"/>
      <c r="M76" s="752"/>
      <c r="N76" s="752"/>
      <c r="O76" s="752"/>
      <c r="P76" s="752"/>
      <c r="Q76" s="752"/>
      <c r="R76" s="752"/>
      <c r="S76" s="752"/>
      <c r="T76" s="752"/>
      <c r="U76" s="752"/>
      <c r="V76" s="752"/>
      <c r="W76" s="752"/>
      <c r="X76" s="752"/>
      <c r="Y76" s="668"/>
      <c r="Z76" s="668"/>
      <c r="AA76" s="668"/>
      <c r="AB76" s="668"/>
      <c r="AC76" s="668"/>
      <c r="AD76" s="668"/>
      <c r="AE76" s="668"/>
      <c r="AF76" s="668"/>
      <c r="AG76" s="668"/>
      <c r="AH76" s="668"/>
      <c r="AI76" s="668"/>
      <c r="AJ76" s="668"/>
      <c r="AK76" s="668"/>
      <c r="AL76" s="668"/>
      <c r="AM76" s="668"/>
      <c r="AN76" s="668"/>
      <c r="AO76" s="668"/>
      <c r="AP76" s="668"/>
      <c r="AQ76" s="668"/>
      <c r="AR76" s="668"/>
      <c r="AS76" s="668"/>
      <c r="AT76" s="668"/>
      <c r="AU76" s="668"/>
      <c r="AV76" s="668"/>
      <c r="AW76" s="668"/>
      <c r="AX76" s="668"/>
      <c r="AY76" s="668"/>
      <c r="AZ76" s="668"/>
      <c r="BA76" s="668"/>
      <c r="BB76" s="668"/>
      <c r="BC76" s="668"/>
      <c r="BD76" s="668"/>
      <c r="BE76" s="668"/>
      <c r="BF76" s="668"/>
      <c r="BG76" s="668"/>
      <c r="BH76" s="668"/>
      <c r="BI76" s="668"/>
      <c r="BJ76" s="668"/>
      <c r="BK76" s="668"/>
      <c r="BL76" s="668"/>
      <c r="BM76" s="668"/>
      <c r="BN76" s="668"/>
      <c r="BO76" s="668"/>
      <c r="BP76" s="668"/>
      <c r="BQ76" s="668"/>
      <c r="BR76" s="668"/>
      <c r="BS76" s="668"/>
      <c r="BT76" s="668"/>
      <c r="BU76" s="668"/>
      <c r="BV76" s="668"/>
    </row>
    <row r="77" spans="2:74">
      <c r="B77" s="765">
        <v>119</v>
      </c>
      <c r="C77" s="766">
        <v>176411</v>
      </c>
      <c r="D77" s="767" t="s">
        <v>790</v>
      </c>
      <c r="E77" s="776" t="s">
        <v>779</v>
      </c>
      <c r="F77" s="769">
        <v>0</v>
      </c>
      <c r="G77" s="770">
        <v>61803</v>
      </c>
      <c r="H77" s="18"/>
      <c r="I77" s="18"/>
      <c r="J77" s="18"/>
      <c r="K77" s="18"/>
      <c r="L77" s="752"/>
      <c r="M77" s="752"/>
      <c r="N77" s="752"/>
      <c r="O77" s="752"/>
      <c r="P77" s="752"/>
      <c r="Q77" s="752"/>
      <c r="R77" s="752"/>
      <c r="S77" s="752"/>
      <c r="T77" s="752"/>
      <c r="U77" s="752"/>
      <c r="V77" s="752"/>
      <c r="W77" s="752"/>
      <c r="X77" s="752"/>
      <c r="Y77" s="668"/>
      <c r="Z77" s="668"/>
      <c r="AA77" s="668"/>
      <c r="AB77" s="668"/>
      <c r="AC77" s="668"/>
      <c r="AD77" s="668"/>
      <c r="AE77" s="668"/>
      <c r="AF77" s="668"/>
      <c r="AG77" s="668"/>
      <c r="AH77" s="668"/>
      <c r="AI77" s="668"/>
      <c r="AJ77" s="668"/>
      <c r="AK77" s="668"/>
      <c r="AL77" s="668"/>
      <c r="AM77" s="668"/>
      <c r="AN77" s="668"/>
      <c r="AO77" s="668"/>
      <c r="AP77" s="668"/>
      <c r="AQ77" s="668"/>
      <c r="AR77" s="668"/>
      <c r="AS77" s="668"/>
      <c r="AT77" s="668"/>
      <c r="AU77" s="668"/>
      <c r="AV77" s="668"/>
      <c r="AW77" s="668"/>
      <c r="AX77" s="668"/>
      <c r="AY77" s="668"/>
      <c r="AZ77" s="668"/>
      <c r="BA77" s="668"/>
      <c r="BB77" s="668"/>
      <c r="BC77" s="668"/>
      <c r="BD77" s="668"/>
      <c r="BE77" s="668"/>
      <c r="BF77" s="668"/>
      <c r="BG77" s="668"/>
      <c r="BH77" s="668"/>
      <c r="BI77" s="668"/>
      <c r="BJ77" s="668"/>
      <c r="BK77" s="668"/>
      <c r="BL77" s="668"/>
      <c r="BM77" s="668"/>
      <c r="BN77" s="668"/>
      <c r="BO77" s="668"/>
      <c r="BP77" s="668"/>
      <c r="BQ77" s="668"/>
      <c r="BR77" s="668"/>
      <c r="BS77" s="668"/>
      <c r="BT77" s="668"/>
      <c r="BU77" s="668"/>
      <c r="BV77" s="668"/>
    </row>
    <row r="78" spans="2:74">
      <c r="B78" s="788">
        <v>120</v>
      </c>
      <c r="C78" s="789">
        <v>178833</v>
      </c>
      <c r="D78" s="790" t="s">
        <v>775</v>
      </c>
      <c r="E78" s="791" t="s">
        <v>776</v>
      </c>
      <c r="F78" s="792">
        <v>0.5</v>
      </c>
      <c r="G78" s="793">
        <v>2297</v>
      </c>
      <c r="H78" s="18"/>
      <c r="I78" s="18"/>
      <c r="J78" s="18"/>
      <c r="K78" s="18"/>
      <c r="L78" s="752"/>
      <c r="M78" s="752"/>
      <c r="N78" s="752"/>
      <c r="O78" s="752"/>
      <c r="P78" s="752"/>
      <c r="Q78" s="752"/>
      <c r="R78" s="752"/>
      <c r="S78" s="752"/>
      <c r="T78" s="752"/>
      <c r="U78" s="752"/>
      <c r="V78" s="752"/>
      <c r="W78" s="752"/>
      <c r="X78" s="752"/>
      <c r="Y78" s="668"/>
      <c r="Z78" s="668"/>
      <c r="AA78" s="668"/>
      <c r="AB78" s="668"/>
      <c r="AC78" s="668"/>
      <c r="AD78" s="668"/>
      <c r="AE78" s="668"/>
      <c r="AF78" s="668"/>
      <c r="AG78" s="668"/>
      <c r="AH78" s="668"/>
      <c r="AI78" s="668"/>
      <c r="AJ78" s="668"/>
      <c r="AK78" s="668"/>
      <c r="AL78" s="668"/>
      <c r="AM78" s="668"/>
      <c r="AN78" s="668"/>
      <c r="AO78" s="668"/>
      <c r="AP78" s="668"/>
      <c r="AQ78" s="668"/>
      <c r="AR78" s="668"/>
      <c r="AS78" s="668"/>
      <c r="AT78" s="668"/>
      <c r="AU78" s="668"/>
      <c r="AV78" s="668"/>
      <c r="AW78" s="668"/>
      <c r="AX78" s="668"/>
      <c r="AY78" s="668"/>
      <c r="AZ78" s="668"/>
      <c r="BA78" s="668"/>
      <c r="BB78" s="668"/>
      <c r="BC78" s="668"/>
      <c r="BD78" s="668"/>
      <c r="BE78" s="668"/>
      <c r="BF78" s="668"/>
      <c r="BG78" s="668"/>
      <c r="BH78" s="668"/>
      <c r="BI78" s="668"/>
      <c r="BJ78" s="668"/>
      <c r="BK78" s="668"/>
      <c r="BL78" s="668"/>
      <c r="BM78" s="668"/>
      <c r="BN78" s="668"/>
      <c r="BO78" s="668"/>
      <c r="BP78" s="668"/>
      <c r="BQ78" s="668"/>
      <c r="BR78" s="668"/>
      <c r="BS78" s="668"/>
      <c r="BT78" s="668"/>
      <c r="BU78" s="668"/>
      <c r="BV78" s="668"/>
    </row>
    <row r="79" spans="2:74">
      <c r="B79" s="765">
        <v>121</v>
      </c>
      <c r="C79" s="766">
        <v>181070</v>
      </c>
      <c r="D79" s="767" t="s">
        <v>780</v>
      </c>
      <c r="E79" s="780" t="s">
        <v>781</v>
      </c>
      <c r="F79" s="769">
        <v>14.8</v>
      </c>
      <c r="G79" s="770">
        <v>72398</v>
      </c>
      <c r="H79" s="18"/>
      <c r="I79" s="18"/>
      <c r="J79" s="18"/>
      <c r="K79" s="18"/>
      <c r="L79" s="752"/>
      <c r="M79" s="752"/>
      <c r="N79" s="752"/>
      <c r="O79" s="752"/>
      <c r="P79" s="752"/>
      <c r="Q79" s="752"/>
      <c r="R79" s="752"/>
      <c r="S79" s="752"/>
      <c r="T79" s="752"/>
      <c r="U79" s="752"/>
      <c r="V79" s="752"/>
      <c r="W79" s="752"/>
      <c r="X79" s="752"/>
      <c r="Y79" s="668"/>
      <c r="Z79" s="668"/>
      <c r="AA79" s="668"/>
      <c r="AB79" s="668"/>
      <c r="AC79" s="668"/>
      <c r="AD79" s="668"/>
      <c r="AE79" s="668"/>
      <c r="AF79" s="668"/>
      <c r="AG79" s="668"/>
      <c r="AH79" s="668"/>
      <c r="AI79" s="668"/>
      <c r="AJ79" s="668"/>
      <c r="AK79" s="668"/>
      <c r="AL79" s="668"/>
      <c r="AM79" s="668"/>
      <c r="AN79" s="668"/>
      <c r="AO79" s="668"/>
      <c r="AP79" s="668"/>
      <c r="AQ79" s="668"/>
      <c r="AR79" s="668"/>
      <c r="AS79" s="668"/>
      <c r="AT79" s="668"/>
      <c r="AU79" s="668"/>
      <c r="AV79" s="668"/>
      <c r="AW79" s="668"/>
      <c r="AX79" s="668"/>
      <c r="AY79" s="668"/>
      <c r="AZ79" s="668"/>
      <c r="BA79" s="668"/>
      <c r="BB79" s="668"/>
      <c r="BC79" s="668"/>
      <c r="BD79" s="668"/>
      <c r="BE79" s="668"/>
      <c r="BF79" s="668"/>
      <c r="BG79" s="668"/>
      <c r="BH79" s="668"/>
      <c r="BI79" s="668"/>
      <c r="BJ79" s="668"/>
      <c r="BK79" s="668"/>
      <c r="BL79" s="668"/>
      <c r="BM79" s="668"/>
      <c r="BN79" s="668"/>
      <c r="BO79" s="668"/>
      <c r="BP79" s="668"/>
      <c r="BQ79" s="668"/>
      <c r="BR79" s="668"/>
      <c r="BS79" s="668"/>
      <c r="BT79" s="668"/>
      <c r="BU79" s="668"/>
      <c r="BV79" s="668"/>
    </row>
    <row r="80" spans="2:74">
      <c r="B80" s="765">
        <v>123</v>
      </c>
      <c r="C80" s="794">
        <v>174060</v>
      </c>
      <c r="D80" s="767" t="s">
        <v>775</v>
      </c>
      <c r="E80" s="781" t="s">
        <v>776</v>
      </c>
      <c r="F80" s="795">
        <v>1.7</v>
      </c>
      <c r="G80" s="796">
        <v>26030</v>
      </c>
      <c r="H80" s="18"/>
      <c r="I80" s="18"/>
      <c r="J80" s="18"/>
      <c r="K80" s="18"/>
      <c r="L80" s="752"/>
      <c r="M80" s="752"/>
      <c r="N80" s="752"/>
      <c r="O80" s="752"/>
      <c r="P80" s="752"/>
      <c r="Q80" s="752"/>
      <c r="R80" s="752"/>
      <c r="S80" s="752"/>
      <c r="T80" s="752"/>
      <c r="U80" s="752"/>
      <c r="V80" s="752"/>
      <c r="W80" s="752"/>
      <c r="X80" s="752"/>
      <c r="Y80" s="668"/>
      <c r="Z80" s="668"/>
      <c r="AA80" s="668"/>
      <c r="AB80" s="668"/>
      <c r="AC80" s="668"/>
      <c r="AD80" s="668"/>
      <c r="AE80" s="668"/>
      <c r="AF80" s="668"/>
      <c r="AG80" s="668"/>
      <c r="AH80" s="668"/>
      <c r="AI80" s="668"/>
      <c r="AJ80" s="668"/>
      <c r="AK80" s="668"/>
      <c r="AL80" s="668"/>
      <c r="AM80" s="668"/>
      <c r="AN80" s="668"/>
      <c r="AO80" s="668"/>
      <c r="AP80" s="668"/>
      <c r="AQ80" s="668"/>
      <c r="AR80" s="668"/>
      <c r="AS80" s="668"/>
      <c r="AT80" s="668"/>
      <c r="AU80" s="668"/>
      <c r="AV80" s="668"/>
      <c r="AW80" s="668"/>
      <c r="AX80" s="668"/>
      <c r="AY80" s="668"/>
      <c r="AZ80" s="668"/>
      <c r="BA80" s="668"/>
      <c r="BB80" s="668"/>
      <c r="BC80" s="668"/>
      <c r="BD80" s="668"/>
      <c r="BE80" s="668"/>
      <c r="BF80" s="668"/>
      <c r="BG80" s="668"/>
      <c r="BH80" s="668"/>
      <c r="BI80" s="668"/>
      <c r="BJ80" s="668"/>
      <c r="BK80" s="668"/>
      <c r="BL80" s="668"/>
      <c r="BM80" s="668"/>
      <c r="BN80" s="668"/>
      <c r="BO80" s="668"/>
      <c r="BP80" s="668"/>
      <c r="BQ80" s="668"/>
      <c r="BR80" s="668"/>
      <c r="BS80" s="668"/>
      <c r="BT80" s="668"/>
      <c r="BU80" s="668"/>
      <c r="BV80" s="668"/>
    </row>
    <row r="81" spans="2:74">
      <c r="B81" s="765">
        <v>124</v>
      </c>
      <c r="C81" s="794">
        <v>176463</v>
      </c>
      <c r="D81" s="767" t="s">
        <v>780</v>
      </c>
      <c r="E81" s="780" t="s">
        <v>781</v>
      </c>
      <c r="F81" s="795">
        <v>12.1</v>
      </c>
      <c r="G81" s="796">
        <v>42034</v>
      </c>
      <c r="H81" s="18"/>
      <c r="I81" s="18"/>
      <c r="J81" s="18"/>
      <c r="K81" s="18"/>
      <c r="L81" s="752"/>
      <c r="M81" s="752"/>
      <c r="N81" s="752"/>
      <c r="O81" s="752"/>
      <c r="P81" s="752"/>
      <c r="Q81" s="752"/>
      <c r="R81" s="752"/>
      <c r="S81" s="752"/>
      <c r="T81" s="752"/>
      <c r="U81" s="752"/>
      <c r="V81" s="752"/>
      <c r="W81" s="752"/>
      <c r="X81" s="752"/>
      <c r="Y81" s="668"/>
      <c r="Z81" s="668"/>
      <c r="AA81" s="668"/>
      <c r="AB81" s="668"/>
      <c r="AC81" s="668"/>
      <c r="AD81" s="668"/>
      <c r="AE81" s="668"/>
      <c r="AF81" s="668"/>
      <c r="AG81" s="668"/>
      <c r="AH81" s="668"/>
      <c r="AI81" s="668"/>
      <c r="AJ81" s="668"/>
      <c r="AK81" s="668"/>
      <c r="AL81" s="668"/>
      <c r="AM81" s="668"/>
      <c r="AN81" s="668"/>
      <c r="AO81" s="668"/>
      <c r="AP81" s="668"/>
      <c r="AQ81" s="668"/>
      <c r="AR81" s="668"/>
      <c r="AS81" s="668"/>
      <c r="AT81" s="668"/>
      <c r="AU81" s="668"/>
      <c r="AV81" s="668"/>
      <c r="AW81" s="668"/>
      <c r="AX81" s="668"/>
      <c r="AY81" s="668"/>
      <c r="AZ81" s="668"/>
      <c r="BA81" s="668"/>
      <c r="BB81" s="668"/>
      <c r="BC81" s="668"/>
      <c r="BD81" s="668"/>
      <c r="BE81" s="668"/>
      <c r="BF81" s="668"/>
      <c r="BG81" s="668"/>
      <c r="BH81" s="668"/>
      <c r="BI81" s="668"/>
      <c r="BJ81" s="668"/>
      <c r="BK81" s="668"/>
      <c r="BL81" s="668"/>
      <c r="BM81" s="668"/>
      <c r="BN81" s="668"/>
      <c r="BO81" s="668"/>
      <c r="BP81" s="668"/>
      <c r="BQ81" s="668"/>
      <c r="BR81" s="668"/>
      <c r="BS81" s="668"/>
      <c r="BT81" s="668"/>
      <c r="BU81" s="668"/>
      <c r="BV81" s="668"/>
    </row>
    <row r="82" spans="2:74">
      <c r="B82" s="765">
        <v>125</v>
      </c>
      <c r="C82" s="794">
        <v>178879</v>
      </c>
      <c r="D82" s="767" t="s">
        <v>775</v>
      </c>
      <c r="E82" s="781" t="s">
        <v>776</v>
      </c>
      <c r="F82" s="795">
        <v>25.998000000000001</v>
      </c>
      <c r="G82" s="796">
        <v>192492.34</v>
      </c>
      <c r="H82" s="18"/>
      <c r="I82" s="18"/>
      <c r="J82" s="18"/>
      <c r="K82" s="18"/>
      <c r="L82" s="752"/>
      <c r="M82" s="752"/>
      <c r="N82" s="752"/>
      <c r="O82" s="752"/>
      <c r="P82" s="752"/>
      <c r="Q82" s="752"/>
      <c r="R82" s="752"/>
      <c r="S82" s="752"/>
      <c r="T82" s="752"/>
      <c r="U82" s="752"/>
      <c r="V82" s="752"/>
      <c r="W82" s="752"/>
      <c r="X82" s="752"/>
      <c r="Y82" s="668"/>
      <c r="Z82" s="668"/>
      <c r="AA82" s="668"/>
      <c r="AB82" s="668"/>
      <c r="AC82" s="668"/>
      <c r="AD82" s="668"/>
      <c r="AE82" s="668"/>
      <c r="AF82" s="668"/>
      <c r="AG82" s="668"/>
      <c r="AH82" s="668"/>
      <c r="AI82" s="668"/>
      <c r="AJ82" s="668"/>
      <c r="AK82" s="668"/>
      <c r="AL82" s="668"/>
      <c r="AM82" s="668"/>
      <c r="AN82" s="668"/>
      <c r="AO82" s="668"/>
      <c r="AP82" s="668"/>
      <c r="AQ82" s="668"/>
      <c r="AR82" s="668"/>
      <c r="AS82" s="668"/>
      <c r="AT82" s="668"/>
      <c r="AU82" s="668"/>
      <c r="AV82" s="668"/>
      <c r="AW82" s="668"/>
      <c r="AX82" s="668"/>
      <c r="AY82" s="668"/>
      <c r="AZ82" s="668"/>
      <c r="BA82" s="668"/>
      <c r="BB82" s="668"/>
      <c r="BC82" s="668"/>
      <c r="BD82" s="668"/>
      <c r="BE82" s="668"/>
      <c r="BF82" s="668"/>
      <c r="BG82" s="668"/>
      <c r="BH82" s="668"/>
      <c r="BI82" s="668"/>
      <c r="BJ82" s="668"/>
      <c r="BK82" s="668"/>
      <c r="BL82" s="668"/>
      <c r="BM82" s="668"/>
      <c r="BN82" s="668"/>
      <c r="BO82" s="668"/>
      <c r="BP82" s="668"/>
      <c r="BQ82" s="668"/>
      <c r="BR82" s="668"/>
      <c r="BS82" s="668"/>
      <c r="BT82" s="668"/>
      <c r="BU82" s="668"/>
      <c r="BV82" s="668"/>
    </row>
    <row r="83" spans="2:74">
      <c r="B83" s="765">
        <v>126</v>
      </c>
      <c r="C83" s="794">
        <v>183121</v>
      </c>
      <c r="D83" s="767" t="s">
        <v>786</v>
      </c>
      <c r="E83" s="784" t="s">
        <v>787</v>
      </c>
      <c r="F83" s="795">
        <v>7.03</v>
      </c>
      <c r="G83" s="796">
        <v>45376.800000000003</v>
      </c>
      <c r="H83" s="18"/>
      <c r="I83" s="18"/>
      <c r="J83" s="18"/>
      <c r="K83" s="18"/>
      <c r="L83" s="752"/>
      <c r="M83" s="752"/>
      <c r="N83" s="752"/>
      <c r="O83" s="752"/>
      <c r="P83" s="752"/>
      <c r="Q83" s="752"/>
      <c r="R83" s="752"/>
      <c r="S83" s="752"/>
      <c r="T83" s="752"/>
      <c r="U83" s="752"/>
      <c r="V83" s="752"/>
      <c r="W83" s="752"/>
      <c r="X83" s="752"/>
      <c r="Y83" s="668"/>
      <c r="Z83" s="668"/>
      <c r="AA83" s="668"/>
      <c r="AB83" s="668"/>
      <c r="AC83" s="668"/>
      <c r="AD83" s="668"/>
      <c r="AE83" s="668"/>
      <c r="AF83" s="668"/>
      <c r="AG83" s="668"/>
      <c r="AH83" s="668"/>
      <c r="AI83" s="668"/>
      <c r="AJ83" s="668"/>
      <c r="AK83" s="668"/>
      <c r="AL83" s="668"/>
      <c r="AM83" s="668"/>
      <c r="AN83" s="668"/>
      <c r="AO83" s="668"/>
      <c r="AP83" s="668"/>
      <c r="AQ83" s="668"/>
      <c r="AR83" s="668"/>
      <c r="AS83" s="668"/>
      <c r="AT83" s="668"/>
      <c r="AU83" s="668"/>
      <c r="AV83" s="668"/>
      <c r="AW83" s="668"/>
      <c r="AX83" s="668"/>
      <c r="AY83" s="668"/>
      <c r="AZ83" s="668"/>
      <c r="BA83" s="668"/>
      <c r="BB83" s="668"/>
      <c r="BC83" s="668"/>
      <c r="BD83" s="668"/>
      <c r="BE83" s="668"/>
      <c r="BF83" s="668"/>
      <c r="BG83" s="668"/>
      <c r="BH83" s="668"/>
      <c r="BI83" s="668"/>
      <c r="BJ83" s="668"/>
      <c r="BK83" s="668"/>
      <c r="BL83" s="668"/>
      <c r="BM83" s="668"/>
      <c r="BN83" s="668"/>
      <c r="BO83" s="668"/>
      <c r="BP83" s="668"/>
      <c r="BQ83" s="668"/>
      <c r="BR83" s="668"/>
      <c r="BS83" s="668"/>
      <c r="BT83" s="668"/>
      <c r="BU83" s="668"/>
      <c r="BV83" s="668"/>
    </row>
    <row r="84" spans="2:74">
      <c r="B84" s="765">
        <v>127</v>
      </c>
      <c r="C84" s="794">
        <v>183562</v>
      </c>
      <c r="D84" s="767" t="s">
        <v>794</v>
      </c>
      <c r="E84" s="781" t="s">
        <v>776</v>
      </c>
      <c r="F84" s="795">
        <v>11.5</v>
      </c>
      <c r="G84" s="796">
        <v>52831</v>
      </c>
      <c r="H84" s="18"/>
      <c r="I84" s="18"/>
      <c r="J84" s="18"/>
      <c r="K84" s="18"/>
      <c r="L84" s="752"/>
      <c r="M84" s="752"/>
      <c r="N84" s="752"/>
      <c r="O84" s="752"/>
      <c r="P84" s="752"/>
      <c r="Q84" s="752"/>
      <c r="R84" s="752"/>
      <c r="S84" s="752"/>
      <c r="T84" s="752"/>
      <c r="U84" s="752"/>
      <c r="V84" s="752"/>
      <c r="W84" s="752"/>
      <c r="X84" s="752"/>
      <c r="Y84" s="668"/>
      <c r="Z84" s="668"/>
      <c r="AA84" s="668"/>
      <c r="AB84" s="668"/>
      <c r="AC84" s="668"/>
      <c r="AD84" s="668"/>
      <c r="AE84" s="668"/>
      <c r="AF84" s="668"/>
      <c r="AG84" s="668"/>
      <c r="AH84" s="668"/>
      <c r="AI84" s="668"/>
      <c r="AJ84" s="668"/>
      <c r="AK84" s="668"/>
      <c r="AL84" s="668"/>
      <c r="AM84" s="668"/>
      <c r="AN84" s="668"/>
      <c r="AO84" s="668"/>
      <c r="AP84" s="668"/>
      <c r="AQ84" s="668"/>
      <c r="AR84" s="668"/>
      <c r="AS84" s="668"/>
      <c r="AT84" s="668"/>
      <c r="AU84" s="668"/>
      <c r="AV84" s="668"/>
      <c r="AW84" s="668"/>
      <c r="AX84" s="668"/>
      <c r="AY84" s="668"/>
      <c r="AZ84" s="668"/>
      <c r="BA84" s="668"/>
      <c r="BB84" s="668"/>
      <c r="BC84" s="668"/>
      <c r="BD84" s="668"/>
      <c r="BE84" s="668"/>
      <c r="BF84" s="668"/>
      <c r="BG84" s="668"/>
      <c r="BH84" s="668"/>
      <c r="BI84" s="668"/>
      <c r="BJ84" s="668"/>
      <c r="BK84" s="668"/>
      <c r="BL84" s="668"/>
      <c r="BM84" s="668"/>
      <c r="BN84" s="668"/>
      <c r="BO84" s="668"/>
      <c r="BP84" s="668"/>
      <c r="BQ84" s="668"/>
      <c r="BR84" s="668"/>
      <c r="BS84" s="668"/>
      <c r="BT84" s="668"/>
      <c r="BU84" s="668"/>
      <c r="BV84" s="668"/>
    </row>
    <row r="85" spans="2:74">
      <c r="B85" s="765">
        <v>128</v>
      </c>
      <c r="C85" s="794">
        <v>153636</v>
      </c>
      <c r="D85" s="767" t="s">
        <v>775</v>
      </c>
      <c r="E85" s="781" t="s">
        <v>776</v>
      </c>
      <c r="F85" s="795">
        <v>0</v>
      </c>
      <c r="G85" s="796">
        <v>7548</v>
      </c>
      <c r="H85" s="18"/>
      <c r="I85" s="18"/>
      <c r="J85" s="18"/>
      <c r="K85" s="18"/>
      <c r="L85" s="752"/>
      <c r="M85" s="752"/>
      <c r="N85" s="752"/>
      <c r="O85" s="752"/>
      <c r="P85" s="752"/>
      <c r="Q85" s="752"/>
      <c r="R85" s="752"/>
      <c r="S85" s="752"/>
      <c r="T85" s="752"/>
      <c r="U85" s="752"/>
      <c r="V85" s="752"/>
      <c r="W85" s="752"/>
      <c r="X85" s="752"/>
      <c r="Y85" s="668"/>
      <c r="Z85" s="668"/>
      <c r="AA85" s="668"/>
      <c r="AB85" s="668"/>
      <c r="AC85" s="668"/>
      <c r="AD85" s="668"/>
      <c r="AE85" s="668"/>
      <c r="AF85" s="668"/>
      <c r="AG85" s="668"/>
      <c r="AH85" s="668"/>
      <c r="AI85" s="668"/>
      <c r="AJ85" s="668"/>
      <c r="AK85" s="668"/>
      <c r="AL85" s="668"/>
      <c r="AM85" s="668"/>
      <c r="AN85" s="668"/>
      <c r="AO85" s="668"/>
      <c r="AP85" s="668"/>
      <c r="AQ85" s="668"/>
      <c r="AR85" s="668"/>
      <c r="AS85" s="668"/>
      <c r="AT85" s="668"/>
      <c r="AU85" s="668"/>
      <c r="AV85" s="668"/>
      <c r="AW85" s="668"/>
      <c r="AX85" s="668"/>
      <c r="AY85" s="668"/>
      <c r="AZ85" s="668"/>
      <c r="BA85" s="668"/>
      <c r="BB85" s="668"/>
      <c r="BC85" s="668"/>
      <c r="BD85" s="668"/>
      <c r="BE85" s="668"/>
      <c r="BF85" s="668"/>
      <c r="BG85" s="668"/>
      <c r="BH85" s="668"/>
      <c r="BI85" s="668"/>
      <c r="BJ85" s="668"/>
      <c r="BK85" s="668"/>
      <c r="BL85" s="668"/>
      <c r="BM85" s="668"/>
      <c r="BN85" s="668"/>
      <c r="BO85" s="668"/>
      <c r="BP85" s="668"/>
      <c r="BQ85" s="668"/>
      <c r="BR85" s="668"/>
      <c r="BS85" s="668"/>
      <c r="BT85" s="668"/>
      <c r="BU85" s="668"/>
      <c r="BV85" s="668"/>
    </row>
    <row r="86" spans="2:74">
      <c r="B86" s="765">
        <v>129</v>
      </c>
      <c r="C86" s="794">
        <v>159328</v>
      </c>
      <c r="D86" s="767" t="s">
        <v>773</v>
      </c>
      <c r="E86" s="768" t="s">
        <v>774</v>
      </c>
      <c r="F86" s="795">
        <v>0</v>
      </c>
      <c r="G86" s="796">
        <v>16449</v>
      </c>
      <c r="H86" s="18"/>
      <c r="I86" s="18"/>
      <c r="J86" s="18"/>
      <c r="K86" s="18"/>
      <c r="L86" s="752"/>
      <c r="M86" s="752"/>
      <c r="N86" s="752"/>
      <c r="O86" s="752"/>
      <c r="P86" s="752"/>
      <c r="Q86" s="752"/>
      <c r="R86" s="752"/>
      <c r="S86" s="752"/>
      <c r="T86" s="752"/>
      <c r="U86" s="752"/>
      <c r="V86" s="752"/>
      <c r="W86" s="752"/>
      <c r="X86" s="752"/>
      <c r="Y86" s="668"/>
      <c r="Z86" s="668"/>
      <c r="AA86" s="668"/>
      <c r="AB86" s="668"/>
      <c r="AC86" s="668"/>
      <c r="AD86" s="668"/>
      <c r="AE86" s="668"/>
      <c r="AF86" s="668"/>
      <c r="AG86" s="668"/>
      <c r="AH86" s="668"/>
      <c r="AI86" s="668"/>
      <c r="AJ86" s="668"/>
      <c r="AK86" s="668"/>
      <c r="AL86" s="668"/>
      <c r="AM86" s="668"/>
      <c r="AN86" s="668"/>
      <c r="AO86" s="668"/>
      <c r="AP86" s="668"/>
      <c r="AQ86" s="668"/>
      <c r="AR86" s="668"/>
      <c r="AS86" s="668"/>
      <c r="AT86" s="668"/>
      <c r="AU86" s="668"/>
      <c r="AV86" s="668"/>
      <c r="AW86" s="668"/>
      <c r="AX86" s="668"/>
      <c r="AY86" s="668"/>
      <c r="AZ86" s="668"/>
      <c r="BA86" s="668"/>
      <c r="BB86" s="668"/>
      <c r="BC86" s="668"/>
      <c r="BD86" s="668"/>
      <c r="BE86" s="668"/>
      <c r="BF86" s="668"/>
      <c r="BG86" s="668"/>
      <c r="BH86" s="668"/>
      <c r="BI86" s="668"/>
      <c r="BJ86" s="668"/>
      <c r="BK86" s="668"/>
      <c r="BL86" s="668"/>
      <c r="BM86" s="668"/>
      <c r="BN86" s="668"/>
      <c r="BO86" s="668"/>
      <c r="BP86" s="668"/>
      <c r="BQ86" s="668"/>
      <c r="BR86" s="668"/>
      <c r="BS86" s="668"/>
      <c r="BT86" s="668"/>
      <c r="BU86" s="668"/>
      <c r="BV86" s="668"/>
    </row>
    <row r="87" spans="2:74">
      <c r="B87" s="765">
        <v>131</v>
      </c>
      <c r="C87" s="794">
        <v>164311</v>
      </c>
      <c r="D87" s="767" t="s">
        <v>786</v>
      </c>
      <c r="E87" s="784" t="s">
        <v>787</v>
      </c>
      <c r="F87" s="795">
        <v>5.33</v>
      </c>
      <c r="G87" s="796">
        <v>24486.02</v>
      </c>
      <c r="H87" s="18"/>
      <c r="I87" s="18"/>
      <c r="J87" s="18"/>
      <c r="K87" s="18"/>
      <c r="L87" s="752"/>
      <c r="M87" s="752"/>
      <c r="N87" s="752"/>
      <c r="O87" s="752"/>
      <c r="P87" s="752"/>
      <c r="Q87" s="752"/>
      <c r="R87" s="752"/>
      <c r="S87" s="752"/>
      <c r="T87" s="752"/>
      <c r="U87" s="752"/>
      <c r="V87" s="752"/>
      <c r="W87" s="752"/>
      <c r="X87" s="752"/>
      <c r="Y87" s="668"/>
      <c r="Z87" s="668"/>
      <c r="AA87" s="668"/>
      <c r="AB87" s="668"/>
      <c r="AC87" s="668"/>
      <c r="AD87" s="668"/>
      <c r="AE87" s="668"/>
      <c r="AF87" s="668"/>
      <c r="AG87" s="668"/>
      <c r="AH87" s="668"/>
      <c r="AI87" s="668"/>
      <c r="AJ87" s="668"/>
      <c r="AK87" s="668"/>
      <c r="AL87" s="668"/>
      <c r="AM87" s="668"/>
      <c r="AN87" s="668"/>
      <c r="AO87" s="668"/>
      <c r="AP87" s="668"/>
      <c r="AQ87" s="668"/>
      <c r="AR87" s="668"/>
      <c r="AS87" s="668"/>
      <c r="AT87" s="668"/>
      <c r="AU87" s="668"/>
      <c r="AV87" s="668"/>
      <c r="AW87" s="668"/>
      <c r="AX87" s="668"/>
      <c r="AY87" s="668"/>
      <c r="AZ87" s="668"/>
      <c r="BA87" s="668"/>
      <c r="BB87" s="668"/>
      <c r="BC87" s="668"/>
      <c r="BD87" s="668"/>
      <c r="BE87" s="668"/>
      <c r="BF87" s="668"/>
      <c r="BG87" s="668"/>
      <c r="BH87" s="668"/>
      <c r="BI87" s="668"/>
      <c r="BJ87" s="668"/>
      <c r="BK87" s="668"/>
      <c r="BL87" s="668"/>
      <c r="BM87" s="668"/>
      <c r="BN87" s="668"/>
      <c r="BO87" s="668"/>
      <c r="BP87" s="668"/>
      <c r="BQ87" s="668"/>
      <c r="BR87" s="668"/>
      <c r="BS87" s="668"/>
      <c r="BT87" s="668"/>
      <c r="BU87" s="668"/>
      <c r="BV87" s="668"/>
    </row>
    <row r="88" spans="2:74">
      <c r="B88" s="765">
        <v>132</v>
      </c>
      <c r="C88" s="794">
        <v>174040</v>
      </c>
      <c r="D88" s="767" t="s">
        <v>775</v>
      </c>
      <c r="E88" s="781" t="s">
        <v>776</v>
      </c>
      <c r="F88" s="795">
        <v>1.3962000000000001</v>
      </c>
      <c r="G88" s="796">
        <v>6414.1427999999996</v>
      </c>
      <c r="H88" s="18"/>
      <c r="I88" s="18"/>
      <c r="J88" s="18"/>
      <c r="K88" s="18"/>
      <c r="L88" s="752"/>
      <c r="M88" s="752"/>
      <c r="N88" s="752"/>
      <c r="O88" s="752"/>
      <c r="P88" s="752"/>
      <c r="Q88" s="752"/>
      <c r="R88" s="752"/>
      <c r="S88" s="752"/>
      <c r="T88" s="752"/>
      <c r="U88" s="752"/>
      <c r="V88" s="752"/>
      <c r="W88" s="752"/>
      <c r="X88" s="752"/>
      <c r="Y88" s="668"/>
      <c r="Z88" s="668"/>
      <c r="AA88" s="668"/>
      <c r="AB88" s="668"/>
      <c r="AC88" s="668"/>
      <c r="AD88" s="668"/>
      <c r="AE88" s="668"/>
      <c r="AF88" s="668"/>
      <c r="AG88" s="668"/>
      <c r="AH88" s="668"/>
      <c r="AI88" s="668"/>
      <c r="AJ88" s="668"/>
      <c r="AK88" s="668"/>
      <c r="AL88" s="668"/>
      <c r="AM88" s="668"/>
      <c r="AN88" s="668"/>
      <c r="AO88" s="668"/>
      <c r="AP88" s="668"/>
      <c r="AQ88" s="668"/>
      <c r="AR88" s="668"/>
      <c r="AS88" s="668"/>
      <c r="AT88" s="668"/>
      <c r="AU88" s="668"/>
      <c r="AV88" s="668"/>
      <c r="AW88" s="668"/>
      <c r="AX88" s="668"/>
      <c r="AY88" s="668"/>
      <c r="AZ88" s="668"/>
      <c r="BA88" s="668"/>
      <c r="BB88" s="668"/>
      <c r="BC88" s="668"/>
      <c r="BD88" s="668"/>
      <c r="BE88" s="668"/>
      <c r="BF88" s="668"/>
      <c r="BG88" s="668"/>
      <c r="BH88" s="668"/>
      <c r="BI88" s="668"/>
      <c r="BJ88" s="668"/>
      <c r="BK88" s="668"/>
      <c r="BL88" s="668"/>
      <c r="BM88" s="668"/>
      <c r="BN88" s="668"/>
      <c r="BO88" s="668"/>
      <c r="BP88" s="668"/>
      <c r="BQ88" s="668"/>
      <c r="BR88" s="668"/>
      <c r="BS88" s="668"/>
      <c r="BT88" s="668"/>
      <c r="BU88" s="668"/>
      <c r="BV88" s="668"/>
    </row>
    <row r="89" spans="2:74">
      <c r="B89" s="765">
        <v>133</v>
      </c>
      <c r="C89" s="794">
        <v>175976</v>
      </c>
      <c r="D89" s="767" t="s">
        <v>775</v>
      </c>
      <c r="E89" s="781" t="s">
        <v>776</v>
      </c>
      <c r="F89" s="795">
        <v>14</v>
      </c>
      <c r="G89" s="796">
        <v>64316</v>
      </c>
      <c r="H89" s="18"/>
      <c r="I89" s="18"/>
      <c r="J89" s="18"/>
      <c r="K89" s="18"/>
      <c r="L89" s="752"/>
      <c r="M89" s="752"/>
      <c r="N89" s="752"/>
      <c r="O89" s="752"/>
      <c r="P89" s="752"/>
      <c r="Q89" s="752"/>
      <c r="R89" s="752"/>
      <c r="S89" s="752"/>
      <c r="T89" s="752"/>
      <c r="U89" s="752"/>
      <c r="V89" s="752"/>
      <c r="W89" s="752"/>
      <c r="X89" s="752"/>
      <c r="Y89" s="668"/>
      <c r="Z89" s="668"/>
      <c r="AA89" s="668"/>
      <c r="AB89" s="668"/>
      <c r="AC89" s="668"/>
      <c r="AD89" s="668"/>
      <c r="AE89" s="668"/>
      <c r="AF89" s="668"/>
      <c r="AG89" s="668"/>
      <c r="AH89" s="668"/>
      <c r="AI89" s="668"/>
      <c r="AJ89" s="668"/>
      <c r="AK89" s="668"/>
      <c r="AL89" s="668"/>
      <c r="AM89" s="668"/>
      <c r="AN89" s="668"/>
      <c r="AO89" s="668"/>
      <c r="AP89" s="668"/>
      <c r="AQ89" s="668"/>
      <c r="AR89" s="668"/>
      <c r="AS89" s="668"/>
      <c r="AT89" s="668"/>
      <c r="AU89" s="668"/>
      <c r="AV89" s="668"/>
      <c r="AW89" s="668"/>
      <c r="AX89" s="668"/>
      <c r="AY89" s="668"/>
      <c r="AZ89" s="668"/>
      <c r="BA89" s="668"/>
      <c r="BB89" s="668"/>
      <c r="BC89" s="668"/>
      <c r="BD89" s="668"/>
      <c r="BE89" s="668"/>
      <c r="BF89" s="668"/>
      <c r="BG89" s="668"/>
      <c r="BH89" s="668"/>
      <c r="BI89" s="668"/>
      <c r="BJ89" s="668"/>
      <c r="BK89" s="668"/>
      <c r="BL89" s="668"/>
      <c r="BM89" s="668"/>
      <c r="BN89" s="668"/>
      <c r="BO89" s="668"/>
      <c r="BP89" s="668"/>
      <c r="BQ89" s="668"/>
      <c r="BR89" s="668"/>
      <c r="BS89" s="668"/>
      <c r="BT89" s="668"/>
      <c r="BU89" s="668"/>
      <c r="BV89" s="668"/>
    </row>
    <row r="90" spans="2:74">
      <c r="B90" s="765">
        <v>134</v>
      </c>
      <c r="C90" s="794">
        <v>176008</v>
      </c>
      <c r="D90" s="767" t="s">
        <v>780</v>
      </c>
      <c r="E90" s="780" t="s">
        <v>781</v>
      </c>
      <c r="F90" s="795">
        <v>0</v>
      </c>
      <c r="G90" s="796">
        <v>5838</v>
      </c>
      <c r="H90" s="18"/>
      <c r="I90" s="18"/>
      <c r="J90" s="18"/>
      <c r="K90" s="18"/>
      <c r="L90" s="752"/>
      <c r="M90" s="752"/>
      <c r="N90" s="752"/>
      <c r="O90" s="752"/>
      <c r="P90" s="752"/>
      <c r="Q90" s="752"/>
      <c r="R90" s="752"/>
      <c r="S90" s="752"/>
      <c r="T90" s="752"/>
      <c r="U90" s="752"/>
      <c r="V90" s="752"/>
      <c r="W90" s="752"/>
      <c r="X90" s="752"/>
      <c r="Y90" s="668"/>
      <c r="Z90" s="668"/>
      <c r="AA90" s="668"/>
      <c r="AB90" s="668"/>
      <c r="AC90" s="668"/>
      <c r="AD90" s="668"/>
      <c r="AE90" s="668"/>
      <c r="AF90" s="668"/>
      <c r="AG90" s="668"/>
      <c r="AH90" s="668"/>
      <c r="AI90" s="668"/>
      <c r="AJ90" s="668"/>
      <c r="AK90" s="668"/>
      <c r="AL90" s="668"/>
      <c r="AM90" s="668"/>
      <c r="AN90" s="668"/>
      <c r="AO90" s="668"/>
      <c r="AP90" s="668"/>
      <c r="AQ90" s="668"/>
      <c r="AR90" s="668"/>
      <c r="AS90" s="668"/>
      <c r="AT90" s="668"/>
      <c r="AU90" s="668"/>
      <c r="AV90" s="668"/>
      <c r="AW90" s="668"/>
      <c r="AX90" s="668"/>
      <c r="AY90" s="668"/>
      <c r="AZ90" s="668"/>
      <c r="BA90" s="668"/>
      <c r="BB90" s="668"/>
      <c r="BC90" s="668"/>
      <c r="BD90" s="668"/>
      <c r="BE90" s="668"/>
      <c r="BF90" s="668"/>
      <c r="BG90" s="668"/>
      <c r="BH90" s="668"/>
      <c r="BI90" s="668"/>
      <c r="BJ90" s="668"/>
      <c r="BK90" s="668"/>
      <c r="BL90" s="668"/>
      <c r="BM90" s="668"/>
      <c r="BN90" s="668"/>
      <c r="BO90" s="668"/>
      <c r="BP90" s="668"/>
      <c r="BQ90" s="668"/>
      <c r="BR90" s="668"/>
      <c r="BS90" s="668"/>
      <c r="BT90" s="668"/>
      <c r="BU90" s="668"/>
      <c r="BV90" s="668"/>
    </row>
    <row r="91" spans="2:74">
      <c r="B91" s="765">
        <v>135</v>
      </c>
      <c r="C91" s="794">
        <v>179147</v>
      </c>
      <c r="D91" s="767" t="s">
        <v>775</v>
      </c>
      <c r="E91" s="781" t="s">
        <v>776</v>
      </c>
      <c r="F91" s="795">
        <v>0</v>
      </c>
      <c r="G91" s="796">
        <v>23142</v>
      </c>
      <c r="H91" s="18"/>
      <c r="I91" s="18"/>
      <c r="J91" s="18"/>
      <c r="K91" s="18"/>
      <c r="L91" s="752"/>
      <c r="M91" s="752"/>
      <c r="N91" s="752"/>
      <c r="O91" s="752"/>
      <c r="P91" s="752"/>
      <c r="Q91" s="752"/>
      <c r="R91" s="752"/>
      <c r="S91" s="752"/>
      <c r="T91" s="752"/>
      <c r="U91" s="752"/>
      <c r="V91" s="752"/>
      <c r="W91" s="752"/>
      <c r="X91" s="752"/>
      <c r="Y91" s="668"/>
      <c r="Z91" s="668"/>
      <c r="AA91" s="668"/>
      <c r="AB91" s="668"/>
      <c r="AC91" s="668"/>
      <c r="AD91" s="668"/>
      <c r="AE91" s="668"/>
      <c r="AF91" s="668"/>
      <c r="AG91" s="668"/>
      <c r="AH91" s="668"/>
      <c r="AI91" s="668"/>
      <c r="AJ91" s="668"/>
      <c r="AK91" s="668"/>
      <c r="AL91" s="668"/>
      <c r="AM91" s="668"/>
      <c r="AN91" s="668"/>
      <c r="AO91" s="668"/>
      <c r="AP91" s="668"/>
      <c r="AQ91" s="668"/>
      <c r="AR91" s="668"/>
      <c r="AS91" s="668"/>
      <c r="AT91" s="668"/>
      <c r="AU91" s="668"/>
      <c r="AV91" s="668"/>
      <c r="AW91" s="668"/>
      <c r="AX91" s="668"/>
      <c r="AY91" s="668"/>
      <c r="AZ91" s="668"/>
      <c r="BA91" s="668"/>
      <c r="BB91" s="668"/>
      <c r="BC91" s="668"/>
      <c r="BD91" s="668"/>
      <c r="BE91" s="668"/>
      <c r="BF91" s="668"/>
      <c r="BG91" s="668"/>
      <c r="BH91" s="668"/>
      <c r="BI91" s="668"/>
      <c r="BJ91" s="668"/>
      <c r="BK91" s="668"/>
      <c r="BL91" s="668"/>
      <c r="BM91" s="668"/>
      <c r="BN91" s="668"/>
      <c r="BO91" s="668"/>
      <c r="BP91" s="668"/>
      <c r="BQ91" s="668"/>
      <c r="BR91" s="668"/>
      <c r="BS91" s="668"/>
      <c r="BT91" s="668"/>
      <c r="BU91" s="668"/>
      <c r="BV91" s="668"/>
    </row>
    <row r="92" spans="2:74">
      <c r="B92" s="765">
        <v>136</v>
      </c>
      <c r="C92" s="794">
        <v>183282</v>
      </c>
      <c r="D92" s="767" t="s">
        <v>775</v>
      </c>
      <c r="E92" s="781" t="s">
        <v>776</v>
      </c>
      <c r="F92" s="795">
        <v>0.58499999999999996</v>
      </c>
      <c r="G92" s="796">
        <v>524.5</v>
      </c>
      <c r="H92" s="18"/>
      <c r="I92" s="18"/>
      <c r="J92" s="18"/>
      <c r="K92" s="18"/>
      <c r="L92" s="752"/>
      <c r="M92" s="752"/>
      <c r="N92" s="752"/>
      <c r="O92" s="752"/>
      <c r="P92" s="752"/>
      <c r="Q92" s="752"/>
      <c r="R92" s="752"/>
      <c r="S92" s="752"/>
      <c r="T92" s="752"/>
      <c r="U92" s="752"/>
      <c r="V92" s="752"/>
      <c r="W92" s="752"/>
      <c r="X92" s="752"/>
      <c r="Y92" s="668"/>
      <c r="Z92" s="668"/>
      <c r="AA92" s="668"/>
      <c r="AB92" s="668"/>
      <c r="AC92" s="668"/>
      <c r="AD92" s="668"/>
      <c r="AE92" s="668"/>
      <c r="AF92" s="668"/>
      <c r="AG92" s="668"/>
      <c r="AH92" s="668"/>
      <c r="AI92" s="668"/>
      <c r="AJ92" s="668"/>
      <c r="AK92" s="668"/>
      <c r="AL92" s="668"/>
      <c r="AM92" s="668"/>
      <c r="AN92" s="668"/>
      <c r="AO92" s="668"/>
      <c r="AP92" s="668"/>
      <c r="AQ92" s="668"/>
      <c r="AR92" s="668"/>
      <c r="AS92" s="668"/>
      <c r="AT92" s="668"/>
      <c r="AU92" s="668"/>
      <c r="AV92" s="668"/>
      <c r="AW92" s="668"/>
      <c r="AX92" s="668"/>
      <c r="AY92" s="668"/>
      <c r="AZ92" s="668"/>
      <c r="BA92" s="668"/>
      <c r="BB92" s="668"/>
      <c r="BC92" s="668"/>
      <c r="BD92" s="668"/>
      <c r="BE92" s="668"/>
      <c r="BF92" s="668"/>
      <c r="BG92" s="668"/>
      <c r="BH92" s="668"/>
      <c r="BI92" s="668"/>
      <c r="BJ92" s="668"/>
      <c r="BK92" s="668"/>
      <c r="BL92" s="668"/>
      <c r="BM92" s="668"/>
      <c r="BN92" s="668"/>
      <c r="BO92" s="668"/>
      <c r="BP92" s="668"/>
      <c r="BQ92" s="668"/>
      <c r="BR92" s="668"/>
      <c r="BS92" s="668"/>
      <c r="BT92" s="668"/>
      <c r="BU92" s="668"/>
      <c r="BV92" s="668"/>
    </row>
    <row r="93" spans="2:74">
      <c r="B93" s="765">
        <v>137</v>
      </c>
      <c r="C93" s="794">
        <v>165266</v>
      </c>
      <c r="D93" s="767" t="s">
        <v>795</v>
      </c>
      <c r="E93" s="776" t="s">
        <v>779</v>
      </c>
      <c r="F93" s="795">
        <v>126</v>
      </c>
      <c r="G93" s="796">
        <v>1079815</v>
      </c>
      <c r="H93" s="18"/>
      <c r="I93" s="18"/>
      <c r="J93" s="18"/>
      <c r="K93" s="18"/>
      <c r="L93" s="752"/>
      <c r="M93" s="752"/>
      <c r="N93" s="752"/>
      <c r="O93" s="752"/>
      <c r="P93" s="752"/>
      <c r="Q93" s="752"/>
      <c r="R93" s="752"/>
      <c r="S93" s="752"/>
      <c r="T93" s="752"/>
      <c r="U93" s="752"/>
      <c r="V93" s="752"/>
      <c r="W93" s="752"/>
      <c r="X93" s="752"/>
      <c r="Y93" s="668"/>
      <c r="Z93" s="668"/>
      <c r="AA93" s="668"/>
      <c r="AB93" s="668"/>
      <c r="AC93" s="668"/>
      <c r="AD93" s="668"/>
      <c r="AE93" s="668"/>
      <c r="AF93" s="668"/>
      <c r="AG93" s="668"/>
      <c r="AH93" s="668"/>
      <c r="AI93" s="668"/>
      <c r="AJ93" s="668"/>
      <c r="AK93" s="668"/>
      <c r="AL93" s="668"/>
      <c r="AM93" s="668"/>
      <c r="AN93" s="668"/>
      <c r="AO93" s="668"/>
      <c r="AP93" s="668"/>
      <c r="AQ93" s="668"/>
      <c r="AR93" s="668"/>
      <c r="AS93" s="668"/>
      <c r="AT93" s="668"/>
      <c r="AU93" s="668"/>
      <c r="AV93" s="668"/>
      <c r="AW93" s="668"/>
      <c r="AX93" s="668"/>
      <c r="AY93" s="668"/>
      <c r="AZ93" s="668"/>
      <c r="BA93" s="668"/>
      <c r="BB93" s="668"/>
      <c r="BC93" s="668"/>
      <c r="BD93" s="668"/>
      <c r="BE93" s="668"/>
      <c r="BF93" s="668"/>
      <c r="BG93" s="668"/>
      <c r="BH93" s="668"/>
      <c r="BI93" s="668"/>
      <c r="BJ93" s="668"/>
      <c r="BK93" s="668"/>
      <c r="BL93" s="668"/>
      <c r="BM93" s="668"/>
      <c r="BN93" s="668"/>
      <c r="BO93" s="668"/>
      <c r="BP93" s="668"/>
      <c r="BQ93" s="668"/>
      <c r="BR93" s="668"/>
      <c r="BS93" s="668"/>
      <c r="BT93" s="668"/>
      <c r="BU93" s="668"/>
      <c r="BV93" s="668"/>
    </row>
    <row r="94" spans="2:74">
      <c r="B94" s="765">
        <v>138</v>
      </c>
      <c r="C94" s="794">
        <v>165546</v>
      </c>
      <c r="D94" s="767" t="s">
        <v>790</v>
      </c>
      <c r="E94" s="776" t="s">
        <v>779</v>
      </c>
      <c r="F94" s="795">
        <v>293.89999999999998</v>
      </c>
      <c r="G94" s="796">
        <v>2497001</v>
      </c>
      <c r="H94" s="18"/>
      <c r="I94" s="18"/>
      <c r="J94" s="18"/>
      <c r="K94" s="18"/>
      <c r="L94" s="752"/>
      <c r="M94" s="752"/>
      <c r="N94" s="752"/>
      <c r="O94" s="752"/>
      <c r="P94" s="752"/>
      <c r="Q94" s="752"/>
      <c r="R94" s="752"/>
      <c r="S94" s="752"/>
      <c r="T94" s="752"/>
      <c r="U94" s="752"/>
      <c r="V94" s="752"/>
      <c r="W94" s="752"/>
      <c r="X94" s="752"/>
      <c r="Y94" s="668"/>
      <c r="Z94" s="668"/>
      <c r="AA94" s="668"/>
      <c r="AB94" s="668"/>
      <c r="AC94" s="668"/>
      <c r="AD94" s="668"/>
      <c r="AE94" s="668"/>
      <c r="AF94" s="668"/>
      <c r="AG94" s="668"/>
      <c r="AH94" s="668"/>
      <c r="AI94" s="668"/>
      <c r="AJ94" s="668"/>
      <c r="AK94" s="668"/>
      <c r="AL94" s="668"/>
      <c r="AM94" s="668"/>
      <c r="AN94" s="668"/>
      <c r="AO94" s="668"/>
      <c r="AP94" s="668"/>
      <c r="AQ94" s="668"/>
      <c r="AR94" s="668"/>
      <c r="AS94" s="668"/>
      <c r="AT94" s="668"/>
      <c r="AU94" s="668"/>
      <c r="AV94" s="668"/>
      <c r="AW94" s="668"/>
      <c r="AX94" s="668"/>
      <c r="AY94" s="668"/>
      <c r="AZ94" s="668"/>
      <c r="BA94" s="668"/>
      <c r="BB94" s="668"/>
      <c r="BC94" s="668"/>
      <c r="BD94" s="668"/>
      <c r="BE94" s="668"/>
      <c r="BF94" s="668"/>
      <c r="BG94" s="668"/>
      <c r="BH94" s="668"/>
      <c r="BI94" s="668"/>
      <c r="BJ94" s="668"/>
      <c r="BK94" s="668"/>
      <c r="BL94" s="668"/>
      <c r="BM94" s="668"/>
      <c r="BN94" s="668"/>
      <c r="BO94" s="668"/>
      <c r="BP94" s="668"/>
      <c r="BQ94" s="668"/>
      <c r="BR94" s="668"/>
      <c r="BS94" s="668"/>
      <c r="BT94" s="668"/>
      <c r="BU94" s="668"/>
      <c r="BV94" s="668"/>
    </row>
    <row r="95" spans="2:74">
      <c r="B95" s="765">
        <v>139</v>
      </c>
      <c r="C95" s="794">
        <v>165830</v>
      </c>
      <c r="D95" s="767" t="s">
        <v>786</v>
      </c>
      <c r="E95" s="784" t="s">
        <v>787</v>
      </c>
      <c r="F95" s="795">
        <v>229.4</v>
      </c>
      <c r="G95" s="796">
        <v>1949083</v>
      </c>
      <c r="H95" s="18"/>
      <c r="I95" s="18"/>
      <c r="J95" s="18"/>
      <c r="K95" s="18"/>
      <c r="L95" s="752"/>
      <c r="M95" s="752"/>
      <c r="N95" s="752"/>
      <c r="O95" s="752"/>
      <c r="P95" s="752"/>
      <c r="Q95" s="752"/>
      <c r="R95" s="752"/>
      <c r="S95" s="752"/>
      <c r="T95" s="752"/>
      <c r="U95" s="752"/>
      <c r="V95" s="752"/>
      <c r="W95" s="752"/>
      <c r="X95" s="752"/>
      <c r="Y95" s="668"/>
      <c r="Z95" s="668"/>
      <c r="AA95" s="668"/>
      <c r="AB95" s="668"/>
      <c r="AC95" s="668"/>
      <c r="AD95" s="668"/>
      <c r="AE95" s="668"/>
      <c r="AF95" s="668"/>
      <c r="AG95" s="668"/>
      <c r="AH95" s="668"/>
      <c r="AI95" s="668"/>
      <c r="AJ95" s="668"/>
      <c r="AK95" s="668"/>
      <c r="AL95" s="668"/>
      <c r="AM95" s="668"/>
      <c r="AN95" s="668"/>
      <c r="AO95" s="668"/>
      <c r="AP95" s="668"/>
      <c r="AQ95" s="668"/>
      <c r="AR95" s="668"/>
      <c r="AS95" s="668"/>
      <c r="AT95" s="668"/>
      <c r="AU95" s="668"/>
      <c r="AV95" s="668"/>
      <c r="AW95" s="668"/>
      <c r="AX95" s="668"/>
      <c r="AY95" s="668"/>
      <c r="AZ95" s="668"/>
      <c r="BA95" s="668"/>
      <c r="BB95" s="668"/>
      <c r="BC95" s="668"/>
      <c r="BD95" s="668"/>
      <c r="BE95" s="668"/>
      <c r="BF95" s="668"/>
      <c r="BG95" s="668"/>
      <c r="BH95" s="668"/>
      <c r="BI95" s="668"/>
      <c r="BJ95" s="668"/>
      <c r="BK95" s="668"/>
      <c r="BL95" s="668"/>
      <c r="BM95" s="668"/>
      <c r="BN95" s="668"/>
      <c r="BO95" s="668"/>
      <c r="BP95" s="668"/>
      <c r="BQ95" s="668"/>
      <c r="BR95" s="668"/>
      <c r="BS95" s="668"/>
      <c r="BT95" s="668"/>
      <c r="BU95" s="668"/>
      <c r="BV95" s="668"/>
    </row>
    <row r="96" spans="2:74">
      <c r="B96" s="765">
        <v>140</v>
      </c>
      <c r="C96" s="794">
        <v>178411</v>
      </c>
      <c r="D96" s="767" t="s">
        <v>775</v>
      </c>
      <c r="E96" s="781" t="s">
        <v>776</v>
      </c>
      <c r="F96" s="795">
        <v>4.9000000000000004</v>
      </c>
      <c r="G96" s="796">
        <v>14765</v>
      </c>
      <c r="H96" s="18"/>
      <c r="I96" s="18"/>
      <c r="J96" s="18"/>
      <c r="K96" s="18"/>
      <c r="L96" s="752"/>
      <c r="M96" s="752"/>
      <c r="N96" s="752"/>
      <c r="O96" s="752"/>
      <c r="P96" s="752"/>
      <c r="Q96" s="752"/>
      <c r="R96" s="752"/>
      <c r="S96" s="752"/>
      <c r="T96" s="752"/>
      <c r="U96" s="752"/>
      <c r="V96" s="752"/>
      <c r="W96" s="752"/>
      <c r="X96" s="752"/>
      <c r="Y96" s="668"/>
      <c r="Z96" s="668"/>
      <c r="AA96" s="668"/>
      <c r="AB96" s="668"/>
      <c r="AC96" s="668"/>
      <c r="AD96" s="668"/>
      <c r="AE96" s="668"/>
      <c r="AF96" s="668"/>
      <c r="AG96" s="668"/>
      <c r="AH96" s="668"/>
      <c r="AI96" s="668"/>
      <c r="AJ96" s="668"/>
      <c r="AK96" s="668"/>
      <c r="AL96" s="668"/>
      <c r="AM96" s="668"/>
      <c r="AN96" s="668"/>
      <c r="AO96" s="668"/>
      <c r="AP96" s="668"/>
      <c r="AQ96" s="668"/>
      <c r="AR96" s="668"/>
      <c r="AS96" s="668"/>
      <c r="AT96" s="668"/>
      <c r="AU96" s="668"/>
      <c r="AV96" s="668"/>
      <c r="AW96" s="668"/>
      <c r="AX96" s="668"/>
      <c r="AY96" s="668"/>
      <c r="AZ96" s="668"/>
      <c r="BA96" s="668"/>
      <c r="BB96" s="668"/>
      <c r="BC96" s="668"/>
      <c r="BD96" s="668"/>
      <c r="BE96" s="668"/>
      <c r="BF96" s="668"/>
      <c r="BG96" s="668"/>
      <c r="BH96" s="668"/>
      <c r="BI96" s="668"/>
      <c r="BJ96" s="668"/>
      <c r="BK96" s="668"/>
      <c r="BL96" s="668"/>
      <c r="BM96" s="668"/>
      <c r="BN96" s="668"/>
      <c r="BO96" s="668"/>
      <c r="BP96" s="668"/>
      <c r="BQ96" s="668"/>
      <c r="BR96" s="668"/>
      <c r="BS96" s="668"/>
      <c r="BT96" s="668"/>
      <c r="BU96" s="668"/>
      <c r="BV96" s="668"/>
    </row>
    <row r="97" spans="2:74">
      <c r="B97" s="765">
        <v>141</v>
      </c>
      <c r="C97" s="794">
        <v>181296</v>
      </c>
      <c r="D97" s="767" t="s">
        <v>775</v>
      </c>
      <c r="E97" s="781" t="s">
        <v>776</v>
      </c>
      <c r="F97" s="795">
        <v>30.5</v>
      </c>
      <c r="G97" s="796">
        <v>147864</v>
      </c>
      <c r="H97" s="18"/>
      <c r="I97" s="18"/>
      <c r="J97" s="18"/>
      <c r="K97" s="18"/>
      <c r="L97" s="752"/>
      <c r="M97" s="752"/>
      <c r="N97" s="752"/>
      <c r="O97" s="752"/>
      <c r="P97" s="752"/>
      <c r="Q97" s="752"/>
      <c r="R97" s="752"/>
      <c r="S97" s="752"/>
      <c r="T97" s="752"/>
      <c r="U97" s="752"/>
      <c r="V97" s="752"/>
      <c r="W97" s="752"/>
      <c r="X97" s="752"/>
      <c r="Y97" s="668"/>
      <c r="Z97" s="668"/>
      <c r="AA97" s="668"/>
      <c r="AB97" s="668"/>
      <c r="AC97" s="668"/>
      <c r="AD97" s="668"/>
      <c r="AE97" s="668"/>
      <c r="AF97" s="668"/>
      <c r="AG97" s="668"/>
      <c r="AH97" s="668"/>
      <c r="AI97" s="668"/>
      <c r="AJ97" s="668"/>
      <c r="AK97" s="668"/>
      <c r="AL97" s="668"/>
      <c r="AM97" s="668"/>
      <c r="AN97" s="668"/>
      <c r="AO97" s="668"/>
      <c r="AP97" s="668"/>
      <c r="AQ97" s="668"/>
      <c r="AR97" s="668"/>
      <c r="AS97" s="668"/>
      <c r="AT97" s="668"/>
      <c r="AU97" s="668"/>
      <c r="AV97" s="668"/>
      <c r="AW97" s="668"/>
      <c r="AX97" s="668"/>
      <c r="AY97" s="668"/>
      <c r="AZ97" s="668"/>
      <c r="BA97" s="668"/>
      <c r="BB97" s="668"/>
      <c r="BC97" s="668"/>
      <c r="BD97" s="668"/>
      <c r="BE97" s="668"/>
      <c r="BF97" s="668"/>
      <c r="BG97" s="668"/>
      <c r="BH97" s="668"/>
      <c r="BI97" s="668"/>
      <c r="BJ97" s="668"/>
      <c r="BK97" s="668"/>
      <c r="BL97" s="668"/>
      <c r="BM97" s="668"/>
      <c r="BN97" s="668"/>
      <c r="BO97" s="668"/>
      <c r="BP97" s="668"/>
      <c r="BQ97" s="668"/>
      <c r="BR97" s="668"/>
      <c r="BS97" s="668"/>
      <c r="BT97" s="668"/>
      <c r="BU97" s="668"/>
      <c r="BV97" s="668"/>
    </row>
    <row r="98" spans="2:74">
      <c r="B98" s="765">
        <v>142</v>
      </c>
      <c r="C98" s="794">
        <v>181653</v>
      </c>
      <c r="D98" s="767" t="s">
        <v>780</v>
      </c>
      <c r="E98" s="780" t="s">
        <v>781</v>
      </c>
      <c r="F98" s="795">
        <v>2</v>
      </c>
      <c r="G98" s="796">
        <v>7325.6</v>
      </c>
      <c r="H98" s="18"/>
      <c r="I98" s="18"/>
      <c r="J98" s="18"/>
      <c r="K98" s="18"/>
      <c r="L98" s="752"/>
      <c r="M98" s="752"/>
      <c r="N98" s="752"/>
      <c r="O98" s="752"/>
      <c r="P98" s="752"/>
      <c r="Q98" s="752"/>
      <c r="R98" s="752"/>
      <c r="S98" s="752"/>
      <c r="T98" s="752"/>
      <c r="U98" s="752"/>
      <c r="V98" s="752"/>
      <c r="W98" s="752"/>
      <c r="X98" s="752"/>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8"/>
      <c r="AY98" s="668"/>
      <c r="AZ98" s="668"/>
      <c r="BA98" s="668"/>
      <c r="BB98" s="668"/>
      <c r="BC98" s="668"/>
      <c r="BD98" s="668"/>
      <c r="BE98" s="668"/>
      <c r="BF98" s="668"/>
      <c r="BG98" s="668"/>
      <c r="BH98" s="668"/>
      <c r="BI98" s="668"/>
      <c r="BJ98" s="668"/>
      <c r="BK98" s="668"/>
      <c r="BL98" s="668"/>
      <c r="BM98" s="668"/>
      <c r="BN98" s="668"/>
      <c r="BO98" s="668"/>
      <c r="BP98" s="668"/>
      <c r="BQ98" s="668"/>
      <c r="BR98" s="668"/>
      <c r="BS98" s="668"/>
      <c r="BT98" s="668"/>
      <c r="BU98" s="668"/>
      <c r="BV98" s="668"/>
    </row>
    <row r="99" spans="2:74">
      <c r="B99" s="765">
        <v>143</v>
      </c>
      <c r="C99" s="794">
        <v>181917</v>
      </c>
      <c r="D99" s="767" t="s">
        <v>796</v>
      </c>
      <c r="E99" s="797" t="s">
        <v>785</v>
      </c>
      <c r="F99" s="798">
        <v>24</v>
      </c>
      <c r="G99" s="796">
        <v>114886.8</v>
      </c>
      <c r="H99" s="18"/>
      <c r="I99" s="18"/>
      <c r="J99" s="18"/>
      <c r="K99" s="18"/>
      <c r="L99" s="752"/>
      <c r="M99" s="752"/>
      <c r="N99" s="752"/>
      <c r="O99" s="752"/>
      <c r="P99" s="752"/>
      <c r="Q99" s="752"/>
      <c r="R99" s="752"/>
      <c r="S99" s="752"/>
      <c r="T99" s="752"/>
      <c r="U99" s="752"/>
      <c r="V99" s="752"/>
      <c r="W99" s="752"/>
      <c r="X99" s="752"/>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8"/>
      <c r="AY99" s="668"/>
      <c r="AZ99" s="668"/>
      <c r="BA99" s="668"/>
      <c r="BB99" s="668"/>
      <c r="BC99" s="668"/>
      <c r="BD99" s="668"/>
      <c r="BE99" s="668"/>
      <c r="BF99" s="668"/>
      <c r="BG99" s="668"/>
      <c r="BH99" s="668"/>
      <c r="BI99" s="668"/>
      <c r="BJ99" s="668"/>
      <c r="BK99" s="668"/>
      <c r="BL99" s="668"/>
      <c r="BM99" s="668"/>
      <c r="BN99" s="668"/>
      <c r="BO99" s="668"/>
      <c r="BP99" s="668"/>
      <c r="BQ99" s="668"/>
      <c r="BR99" s="668"/>
      <c r="BS99" s="668"/>
      <c r="BT99" s="668"/>
      <c r="BU99" s="668"/>
      <c r="BV99" s="668"/>
    </row>
    <row r="100" spans="2:74">
      <c r="B100" s="765">
        <v>3</v>
      </c>
      <c r="C100" s="766">
        <v>169963</v>
      </c>
      <c r="D100" s="767" t="s">
        <v>783</v>
      </c>
      <c r="E100" s="781" t="s">
        <v>776</v>
      </c>
      <c r="F100" s="769">
        <v>0.192</v>
      </c>
      <c r="G100" s="770">
        <v>882.048</v>
      </c>
      <c r="H100" s="18"/>
      <c r="I100" s="18"/>
      <c r="J100" s="18"/>
      <c r="K100" s="18"/>
      <c r="L100" s="752"/>
      <c r="M100" s="752"/>
      <c r="N100" s="752"/>
      <c r="O100" s="752"/>
      <c r="P100" s="752"/>
      <c r="Q100" s="752"/>
      <c r="R100" s="752"/>
      <c r="S100" s="752"/>
      <c r="T100" s="752"/>
      <c r="U100" s="752"/>
      <c r="V100" s="752"/>
      <c r="W100" s="752"/>
      <c r="X100" s="752"/>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8"/>
      <c r="AY100" s="668"/>
      <c r="AZ100" s="668"/>
      <c r="BA100" s="668"/>
      <c r="BB100" s="668"/>
      <c r="BC100" s="668"/>
      <c r="BD100" s="668"/>
      <c r="BE100" s="668"/>
      <c r="BF100" s="668"/>
      <c r="BG100" s="668"/>
      <c r="BH100" s="668"/>
      <c r="BI100" s="668"/>
      <c r="BJ100" s="668"/>
      <c r="BK100" s="668"/>
      <c r="BL100" s="668"/>
      <c r="BM100" s="668"/>
      <c r="BN100" s="668"/>
      <c r="BO100" s="668"/>
      <c r="BP100" s="668"/>
      <c r="BQ100" s="668"/>
      <c r="BR100" s="668"/>
      <c r="BS100" s="668"/>
      <c r="BT100" s="668"/>
      <c r="BU100" s="668"/>
      <c r="BV100" s="668"/>
    </row>
    <row r="101" spans="2:74">
      <c r="B101" s="765">
        <v>4</v>
      </c>
      <c r="C101" s="766">
        <v>169964</v>
      </c>
      <c r="D101" s="767" t="s">
        <v>783</v>
      </c>
      <c r="E101" s="781" t="s">
        <v>776</v>
      </c>
      <c r="F101" s="769">
        <v>5.4</v>
      </c>
      <c r="G101" s="770">
        <v>45722.8</v>
      </c>
      <c r="H101" s="18"/>
      <c r="I101" s="18"/>
      <c r="J101" s="18"/>
      <c r="K101" s="18"/>
      <c r="L101" s="752"/>
      <c r="M101" s="752"/>
      <c r="N101" s="752"/>
      <c r="O101" s="752"/>
      <c r="P101" s="752"/>
      <c r="Q101" s="752"/>
      <c r="R101" s="752"/>
      <c r="S101" s="752"/>
      <c r="T101" s="752"/>
      <c r="U101" s="752"/>
      <c r="V101" s="752"/>
      <c r="W101" s="752"/>
      <c r="X101" s="752"/>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8"/>
      <c r="AY101" s="668"/>
      <c r="AZ101" s="668"/>
      <c r="BA101" s="668"/>
      <c r="BB101" s="668"/>
      <c r="BC101" s="668"/>
      <c r="BD101" s="668"/>
      <c r="BE101" s="668"/>
      <c r="BF101" s="668"/>
      <c r="BG101" s="668"/>
      <c r="BH101" s="668"/>
      <c r="BI101" s="668"/>
      <c r="BJ101" s="668"/>
      <c r="BK101" s="668"/>
      <c r="BL101" s="668"/>
      <c r="BM101" s="668"/>
      <c r="BN101" s="668"/>
      <c r="BO101" s="668"/>
      <c r="BP101" s="668"/>
      <c r="BQ101" s="668"/>
      <c r="BR101" s="668"/>
      <c r="BS101" s="668"/>
      <c r="BT101" s="668"/>
      <c r="BU101" s="668"/>
      <c r="BV101" s="668"/>
    </row>
    <row r="102" spans="2:74">
      <c r="B102" s="788">
        <v>5</v>
      </c>
      <c r="C102" s="789">
        <v>171262</v>
      </c>
      <c r="D102" s="799" t="s">
        <v>780</v>
      </c>
      <c r="E102" s="780" t="s">
        <v>781</v>
      </c>
      <c r="F102" s="792">
        <v>4.01</v>
      </c>
      <c r="G102" s="793">
        <v>9114</v>
      </c>
      <c r="H102" s="18"/>
      <c r="I102" s="18"/>
      <c r="J102" s="18"/>
      <c r="K102" s="18"/>
      <c r="L102" s="752"/>
      <c r="M102" s="752"/>
      <c r="N102" s="752"/>
      <c r="O102" s="752"/>
      <c r="P102" s="752"/>
      <c r="Q102" s="752"/>
      <c r="R102" s="752"/>
      <c r="S102" s="752"/>
      <c r="T102" s="752"/>
      <c r="U102" s="752"/>
      <c r="V102" s="752"/>
      <c r="W102" s="752"/>
      <c r="X102" s="752"/>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8"/>
      <c r="AY102" s="668"/>
      <c r="AZ102" s="668"/>
      <c r="BA102" s="668"/>
      <c r="BB102" s="668"/>
      <c r="BC102" s="668"/>
      <c r="BD102" s="668"/>
      <c r="BE102" s="668"/>
      <c r="BF102" s="668"/>
      <c r="BG102" s="668"/>
      <c r="BH102" s="668"/>
      <c r="BI102" s="668"/>
      <c r="BJ102" s="668"/>
      <c r="BK102" s="668"/>
      <c r="BL102" s="668"/>
      <c r="BM102" s="668"/>
      <c r="BN102" s="668"/>
      <c r="BO102" s="668"/>
      <c r="BP102" s="668"/>
      <c r="BQ102" s="668"/>
      <c r="BR102" s="668"/>
      <c r="BS102" s="668"/>
      <c r="BT102" s="668"/>
      <c r="BU102" s="668"/>
      <c r="BV102" s="668"/>
    </row>
    <row r="103" spans="2:74">
      <c r="B103" s="788">
        <v>6</v>
      </c>
      <c r="C103" s="789">
        <v>173135</v>
      </c>
      <c r="D103" s="799" t="s">
        <v>783</v>
      </c>
      <c r="E103" s="781" t="s">
        <v>776</v>
      </c>
      <c r="F103" s="792">
        <v>13</v>
      </c>
      <c r="G103" s="793">
        <v>70747</v>
      </c>
      <c r="H103" s="18"/>
      <c r="I103" s="18"/>
      <c r="J103" s="18"/>
      <c r="K103" s="18"/>
      <c r="L103" s="752"/>
      <c r="M103" s="752"/>
      <c r="N103" s="752"/>
      <c r="O103" s="752"/>
      <c r="P103" s="752"/>
      <c r="Q103" s="752"/>
      <c r="R103" s="752"/>
      <c r="S103" s="752"/>
      <c r="T103" s="752"/>
      <c r="U103" s="752"/>
      <c r="V103" s="752"/>
      <c r="W103" s="752"/>
      <c r="X103" s="752"/>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8"/>
      <c r="AY103" s="668"/>
      <c r="AZ103" s="668"/>
      <c r="BA103" s="668"/>
      <c r="BB103" s="668"/>
      <c r="BC103" s="668"/>
      <c r="BD103" s="668"/>
      <c r="BE103" s="668"/>
      <c r="BF103" s="668"/>
      <c r="BG103" s="668"/>
      <c r="BH103" s="668"/>
      <c r="BI103" s="668"/>
      <c r="BJ103" s="668"/>
      <c r="BK103" s="668"/>
      <c r="BL103" s="668"/>
      <c r="BM103" s="668"/>
      <c r="BN103" s="668"/>
      <c r="BO103" s="668"/>
      <c r="BP103" s="668"/>
      <c r="BQ103" s="668"/>
      <c r="BR103" s="668"/>
      <c r="BS103" s="668"/>
      <c r="BT103" s="668"/>
      <c r="BU103" s="668"/>
      <c r="BV103" s="668"/>
    </row>
    <row r="104" spans="2:74">
      <c r="B104" s="765">
        <v>7</v>
      </c>
      <c r="C104" s="766">
        <v>176088</v>
      </c>
      <c r="D104" s="767" t="s">
        <v>780</v>
      </c>
      <c r="E104" s="780" t="s">
        <v>781</v>
      </c>
      <c r="F104" s="769">
        <v>6.14</v>
      </c>
      <c r="G104" s="770">
        <v>28207.16</v>
      </c>
      <c r="H104" s="18"/>
      <c r="I104" s="18"/>
      <c r="J104" s="18"/>
      <c r="K104" s="18"/>
      <c r="L104" s="752"/>
      <c r="M104" s="752"/>
      <c r="N104" s="752"/>
      <c r="O104" s="752"/>
      <c r="P104" s="752"/>
      <c r="Q104" s="752"/>
      <c r="R104" s="752"/>
      <c r="S104" s="752"/>
      <c r="T104" s="752"/>
      <c r="U104" s="752"/>
      <c r="V104" s="752"/>
      <c r="W104" s="752"/>
      <c r="X104" s="752"/>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8"/>
      <c r="AY104" s="668"/>
      <c r="AZ104" s="668"/>
      <c r="BA104" s="668"/>
      <c r="BB104" s="668"/>
      <c r="BC104" s="668"/>
      <c r="BD104" s="668"/>
      <c r="BE104" s="668"/>
      <c r="BF104" s="668"/>
      <c r="BG104" s="668"/>
      <c r="BH104" s="668"/>
      <c r="BI104" s="668"/>
      <c r="BJ104" s="668"/>
      <c r="BK104" s="668"/>
      <c r="BL104" s="668"/>
      <c r="BM104" s="668"/>
      <c r="BN104" s="668"/>
      <c r="BO104" s="668"/>
      <c r="BP104" s="668"/>
      <c r="BQ104" s="668"/>
      <c r="BR104" s="668"/>
      <c r="BS104" s="668"/>
      <c r="BT104" s="668"/>
      <c r="BU104" s="668"/>
      <c r="BV104" s="668"/>
    </row>
    <row r="105" spans="2:74">
      <c r="B105" s="765">
        <v>8</v>
      </c>
      <c r="C105" s="766">
        <v>177373</v>
      </c>
      <c r="D105" s="767" t="s">
        <v>790</v>
      </c>
      <c r="E105" s="776" t="s">
        <v>779</v>
      </c>
      <c r="F105" s="769">
        <v>0</v>
      </c>
      <c r="G105" s="770">
        <v>17514</v>
      </c>
      <c r="H105" s="18"/>
      <c r="I105" s="18"/>
      <c r="J105" s="18"/>
      <c r="K105" s="18"/>
      <c r="L105" s="752"/>
      <c r="M105" s="752"/>
      <c r="N105" s="752"/>
      <c r="O105" s="752"/>
      <c r="P105" s="752"/>
      <c r="Q105" s="752"/>
      <c r="R105" s="752"/>
      <c r="S105" s="752"/>
      <c r="T105" s="752"/>
      <c r="U105" s="752"/>
      <c r="V105" s="752"/>
      <c r="W105" s="752"/>
      <c r="X105" s="752"/>
      <c r="Y105" s="668"/>
      <c r="Z105" s="668"/>
      <c r="AA105" s="668"/>
      <c r="AB105" s="668"/>
      <c r="AC105" s="668"/>
      <c r="AD105" s="668"/>
      <c r="AE105" s="668"/>
      <c r="AF105" s="668"/>
      <c r="AG105" s="668"/>
      <c r="AH105" s="668"/>
      <c r="AI105" s="668"/>
      <c r="AJ105" s="668"/>
      <c r="AK105" s="668"/>
      <c r="AL105" s="668"/>
      <c r="AM105" s="668"/>
      <c r="AN105" s="668"/>
      <c r="AO105" s="668"/>
      <c r="AP105" s="668"/>
      <c r="AQ105" s="668"/>
      <c r="AR105" s="668"/>
      <c r="AS105" s="668"/>
      <c r="AT105" s="668"/>
      <c r="AU105" s="668"/>
      <c r="AV105" s="668"/>
      <c r="AW105" s="668"/>
      <c r="AX105" s="668"/>
      <c r="AY105" s="668"/>
      <c r="AZ105" s="668"/>
      <c r="BA105" s="668"/>
      <c r="BB105" s="668"/>
      <c r="BC105" s="668"/>
      <c r="BD105" s="668"/>
      <c r="BE105" s="668"/>
      <c r="BF105" s="668"/>
      <c r="BG105" s="668"/>
      <c r="BH105" s="668"/>
      <c r="BI105" s="668"/>
      <c r="BJ105" s="668"/>
      <c r="BK105" s="668"/>
      <c r="BL105" s="668"/>
      <c r="BM105" s="668"/>
      <c r="BN105" s="668"/>
      <c r="BO105" s="668"/>
      <c r="BP105" s="668"/>
      <c r="BQ105" s="668"/>
      <c r="BR105" s="668"/>
      <c r="BS105" s="668"/>
      <c r="BT105" s="668"/>
      <c r="BU105" s="668"/>
      <c r="BV105" s="668"/>
    </row>
    <row r="106" spans="2:74">
      <c r="B106" s="765">
        <v>9</v>
      </c>
      <c r="C106" s="766">
        <v>177992</v>
      </c>
      <c r="D106" s="767" t="s">
        <v>797</v>
      </c>
      <c r="E106" s="784" t="s">
        <v>787</v>
      </c>
      <c r="F106" s="769">
        <v>54.77</v>
      </c>
      <c r="G106" s="770">
        <v>479821.1</v>
      </c>
      <c r="H106" s="18"/>
      <c r="I106" s="18"/>
      <c r="J106" s="18"/>
      <c r="K106" s="18"/>
      <c r="L106" s="752"/>
      <c r="M106" s="752"/>
      <c r="N106" s="752"/>
      <c r="O106" s="752"/>
      <c r="P106" s="752"/>
      <c r="Q106" s="752"/>
      <c r="R106" s="752"/>
      <c r="S106" s="752"/>
      <c r="T106" s="752"/>
      <c r="U106" s="752"/>
      <c r="V106" s="752"/>
      <c r="W106" s="752"/>
      <c r="X106" s="752"/>
      <c r="Y106" s="668"/>
      <c r="Z106" s="668"/>
      <c r="AA106" s="668"/>
      <c r="AB106" s="668"/>
      <c r="AC106" s="668"/>
      <c r="AD106" s="668"/>
      <c r="AE106" s="668"/>
      <c r="AF106" s="668"/>
      <c r="AG106" s="668"/>
      <c r="AH106" s="668"/>
      <c r="AI106" s="668"/>
      <c r="AJ106" s="668"/>
      <c r="AK106" s="668"/>
      <c r="AL106" s="668"/>
      <c r="AM106" s="668"/>
      <c r="AN106" s="668"/>
      <c r="AO106" s="668"/>
      <c r="AP106" s="668"/>
      <c r="AQ106" s="668"/>
      <c r="AR106" s="668"/>
      <c r="AS106" s="668"/>
      <c r="AT106" s="668"/>
      <c r="AU106" s="668"/>
      <c r="AV106" s="668"/>
      <c r="AW106" s="668"/>
      <c r="AX106" s="668"/>
      <c r="AY106" s="668"/>
      <c r="AZ106" s="668"/>
      <c r="BA106" s="668"/>
      <c r="BB106" s="668"/>
      <c r="BC106" s="668"/>
      <c r="BD106" s="668"/>
      <c r="BE106" s="668"/>
      <c r="BF106" s="668"/>
      <c r="BG106" s="668"/>
      <c r="BH106" s="668"/>
      <c r="BI106" s="668"/>
      <c r="BJ106" s="668"/>
      <c r="BK106" s="668"/>
      <c r="BL106" s="668"/>
      <c r="BM106" s="668"/>
      <c r="BN106" s="668"/>
      <c r="BO106" s="668"/>
      <c r="BP106" s="668"/>
      <c r="BQ106" s="668"/>
      <c r="BR106" s="668"/>
      <c r="BS106" s="668"/>
      <c r="BT106" s="668"/>
      <c r="BU106" s="668"/>
      <c r="BV106" s="668"/>
    </row>
    <row r="107" spans="2:74">
      <c r="B107" s="765">
        <v>10</v>
      </c>
      <c r="C107" s="766">
        <v>178848</v>
      </c>
      <c r="D107" s="767" t="s">
        <v>780</v>
      </c>
      <c r="E107" s="780" t="s">
        <v>781</v>
      </c>
      <c r="F107" s="769">
        <v>3.05</v>
      </c>
      <c r="G107" s="770">
        <v>14011.7</v>
      </c>
      <c r="H107" s="18"/>
      <c r="I107" s="18"/>
      <c r="J107" s="18"/>
      <c r="K107" s="18"/>
      <c r="L107" s="752"/>
      <c r="M107" s="752"/>
      <c r="N107" s="752"/>
      <c r="O107" s="752"/>
      <c r="P107" s="752"/>
      <c r="Q107" s="752"/>
      <c r="R107" s="752"/>
      <c r="S107" s="752"/>
      <c r="T107" s="752"/>
      <c r="U107" s="752"/>
      <c r="V107" s="752"/>
      <c r="W107" s="752"/>
      <c r="X107" s="752"/>
      <c r="Y107" s="668"/>
      <c r="Z107" s="668"/>
      <c r="AA107" s="668"/>
      <c r="AB107" s="668"/>
      <c r="AC107" s="668"/>
      <c r="AD107" s="668"/>
      <c r="AE107" s="668"/>
      <c r="AF107" s="668"/>
      <c r="AG107" s="668"/>
      <c r="AH107" s="668"/>
      <c r="AI107" s="668"/>
      <c r="AJ107" s="668"/>
      <c r="AK107" s="668"/>
      <c r="AL107" s="668"/>
      <c r="AM107" s="668"/>
      <c r="AN107" s="668"/>
      <c r="AO107" s="668"/>
      <c r="AP107" s="668"/>
      <c r="AQ107" s="668"/>
      <c r="AR107" s="668"/>
      <c r="AS107" s="668"/>
      <c r="AT107" s="668"/>
      <c r="AU107" s="668"/>
      <c r="AV107" s="668"/>
      <c r="AW107" s="668"/>
      <c r="AX107" s="668"/>
      <c r="AY107" s="668"/>
      <c r="AZ107" s="668"/>
      <c r="BA107" s="668"/>
      <c r="BB107" s="668"/>
      <c r="BC107" s="668"/>
      <c r="BD107" s="668"/>
      <c r="BE107" s="668"/>
      <c r="BF107" s="668"/>
      <c r="BG107" s="668"/>
      <c r="BH107" s="668"/>
      <c r="BI107" s="668"/>
      <c r="BJ107" s="668"/>
      <c r="BK107" s="668"/>
      <c r="BL107" s="668"/>
      <c r="BM107" s="668"/>
      <c r="BN107" s="668"/>
      <c r="BO107" s="668"/>
      <c r="BP107" s="668"/>
      <c r="BQ107" s="668"/>
      <c r="BR107" s="668"/>
      <c r="BS107" s="668"/>
      <c r="BT107" s="668"/>
      <c r="BU107" s="668"/>
      <c r="BV107" s="668"/>
    </row>
    <row r="108" spans="2:74">
      <c r="B108" s="765">
        <v>11</v>
      </c>
      <c r="C108" s="766">
        <v>182991</v>
      </c>
      <c r="D108" s="767" t="s">
        <v>780</v>
      </c>
      <c r="E108" s="780" t="s">
        <v>781</v>
      </c>
      <c r="F108" s="769">
        <v>9.0559999999999992</v>
      </c>
      <c r="G108" s="770">
        <v>34113.951999999997</v>
      </c>
      <c r="H108" s="18"/>
      <c r="I108" s="18"/>
      <c r="J108" s="18"/>
      <c r="K108" s="18"/>
      <c r="L108" s="752"/>
      <c r="M108" s="752"/>
      <c r="N108" s="752"/>
      <c r="O108" s="752"/>
      <c r="P108" s="752"/>
      <c r="Q108" s="752"/>
      <c r="R108" s="752"/>
      <c r="S108" s="752"/>
      <c r="T108" s="752"/>
      <c r="U108" s="752"/>
      <c r="V108" s="752"/>
      <c r="W108" s="752"/>
      <c r="X108" s="752"/>
      <c r="Y108" s="668"/>
      <c r="Z108" s="668"/>
      <c r="AA108" s="668"/>
      <c r="AB108" s="668"/>
      <c r="AC108" s="668"/>
      <c r="AD108" s="668"/>
      <c r="AE108" s="668"/>
      <c r="AF108" s="668"/>
      <c r="AG108" s="668"/>
      <c r="AH108" s="668"/>
      <c r="AI108" s="668"/>
      <c r="AJ108" s="668"/>
      <c r="AK108" s="668"/>
      <c r="AL108" s="668"/>
      <c r="AM108" s="668"/>
      <c r="AN108" s="668"/>
      <c r="AO108" s="668"/>
      <c r="AP108" s="668"/>
      <c r="AQ108" s="668"/>
      <c r="AR108" s="668"/>
      <c r="AS108" s="668"/>
      <c r="AT108" s="668"/>
      <c r="AU108" s="668"/>
      <c r="AV108" s="668"/>
      <c r="AW108" s="668"/>
      <c r="AX108" s="668"/>
      <c r="AY108" s="668"/>
      <c r="AZ108" s="668"/>
      <c r="BA108" s="668"/>
      <c r="BB108" s="668"/>
      <c r="BC108" s="668"/>
      <c r="BD108" s="668"/>
      <c r="BE108" s="668"/>
      <c r="BF108" s="668"/>
      <c r="BG108" s="668"/>
      <c r="BH108" s="668"/>
      <c r="BI108" s="668"/>
      <c r="BJ108" s="668"/>
      <c r="BK108" s="668"/>
      <c r="BL108" s="668"/>
      <c r="BM108" s="668"/>
      <c r="BN108" s="668"/>
      <c r="BO108" s="668"/>
      <c r="BP108" s="668"/>
      <c r="BQ108" s="668"/>
      <c r="BR108" s="668"/>
      <c r="BS108" s="668"/>
      <c r="BT108" s="668"/>
      <c r="BU108" s="668"/>
      <c r="BV108" s="668"/>
    </row>
    <row r="109" spans="2:74">
      <c r="B109" s="765">
        <v>12</v>
      </c>
      <c r="C109" s="766">
        <v>183874</v>
      </c>
      <c r="D109" s="767" t="s">
        <v>792</v>
      </c>
      <c r="E109" s="776" t="s">
        <v>779</v>
      </c>
      <c r="F109" s="769">
        <v>2.6</v>
      </c>
      <c r="G109" s="770">
        <v>1905</v>
      </c>
      <c r="H109" s="18"/>
      <c r="I109" s="18"/>
      <c r="J109" s="18"/>
      <c r="K109" s="18"/>
      <c r="L109" s="752"/>
      <c r="M109" s="752"/>
      <c r="N109" s="752"/>
      <c r="O109" s="752"/>
      <c r="P109" s="752"/>
      <c r="Q109" s="752"/>
      <c r="R109" s="752"/>
      <c r="S109" s="752"/>
      <c r="T109" s="752"/>
      <c r="U109" s="752"/>
      <c r="V109" s="752"/>
      <c r="W109" s="752"/>
      <c r="X109" s="752"/>
      <c r="Y109" s="668"/>
      <c r="Z109" s="668"/>
      <c r="AA109" s="668"/>
      <c r="AB109" s="668"/>
      <c r="AC109" s="668"/>
      <c r="AD109" s="668"/>
      <c r="AE109" s="668"/>
      <c r="AF109" s="668"/>
      <c r="AG109" s="668"/>
      <c r="AH109" s="668"/>
      <c r="AI109" s="668"/>
      <c r="AJ109" s="668"/>
      <c r="AK109" s="668"/>
      <c r="AL109" s="668"/>
      <c r="AM109" s="668"/>
      <c r="AN109" s="668"/>
      <c r="AO109" s="668"/>
      <c r="AP109" s="668"/>
      <c r="AQ109" s="668"/>
      <c r="AR109" s="668"/>
      <c r="AS109" s="668"/>
      <c r="AT109" s="668"/>
      <c r="AU109" s="668"/>
      <c r="AV109" s="668"/>
      <c r="AW109" s="668"/>
      <c r="AX109" s="668"/>
      <c r="AY109" s="668"/>
      <c r="AZ109" s="668"/>
      <c r="BA109" s="668"/>
      <c r="BB109" s="668"/>
      <c r="BC109" s="668"/>
      <c r="BD109" s="668"/>
      <c r="BE109" s="668"/>
      <c r="BF109" s="668"/>
      <c r="BG109" s="668"/>
      <c r="BH109" s="668"/>
      <c r="BI109" s="668"/>
      <c r="BJ109" s="668"/>
      <c r="BK109" s="668"/>
      <c r="BL109" s="668"/>
      <c r="BM109" s="668"/>
      <c r="BN109" s="668"/>
      <c r="BO109" s="668"/>
      <c r="BP109" s="668"/>
      <c r="BQ109" s="668"/>
      <c r="BR109" s="668"/>
      <c r="BS109" s="668"/>
      <c r="BT109" s="668"/>
      <c r="BU109" s="668"/>
      <c r="BV109" s="668"/>
    </row>
    <row r="110" spans="2:74">
      <c r="B110" s="765">
        <v>13</v>
      </c>
      <c r="C110" s="766">
        <v>186636</v>
      </c>
      <c r="D110" s="767" t="s">
        <v>790</v>
      </c>
      <c r="E110" s="776" t="s">
        <v>779</v>
      </c>
      <c r="F110" s="769">
        <v>2.847</v>
      </c>
      <c r="G110" s="770">
        <v>13079.118</v>
      </c>
      <c r="H110" s="18"/>
      <c r="I110" s="18"/>
      <c r="J110" s="18"/>
      <c r="K110" s="18"/>
      <c r="L110" s="752"/>
      <c r="M110" s="752"/>
      <c r="N110" s="752"/>
      <c r="O110" s="752"/>
      <c r="P110" s="752"/>
      <c r="Q110" s="752"/>
      <c r="R110" s="752"/>
      <c r="S110" s="752"/>
      <c r="T110" s="752"/>
      <c r="U110" s="752"/>
      <c r="V110" s="752"/>
      <c r="W110" s="752"/>
      <c r="X110" s="752"/>
      <c r="Y110" s="668"/>
      <c r="Z110" s="668"/>
      <c r="AA110" s="668"/>
      <c r="AB110" s="668"/>
      <c r="AC110" s="668"/>
      <c r="AD110" s="668"/>
      <c r="AE110" s="668"/>
      <c r="AF110" s="668"/>
      <c r="AG110" s="668"/>
      <c r="AH110" s="668"/>
      <c r="AI110" s="668"/>
      <c r="AJ110" s="668"/>
      <c r="AK110" s="668"/>
      <c r="AL110" s="668"/>
      <c r="AM110" s="668"/>
      <c r="AN110" s="668"/>
      <c r="AO110" s="668"/>
      <c r="AP110" s="668"/>
      <c r="AQ110" s="668"/>
      <c r="AR110" s="668"/>
      <c r="AS110" s="668"/>
      <c r="AT110" s="668"/>
      <c r="AU110" s="668"/>
      <c r="AV110" s="668"/>
      <c r="AW110" s="668"/>
      <c r="AX110" s="668"/>
      <c r="AY110" s="668"/>
      <c r="AZ110" s="668"/>
      <c r="BA110" s="668"/>
      <c r="BB110" s="668"/>
      <c r="BC110" s="668"/>
      <c r="BD110" s="668"/>
      <c r="BE110" s="668"/>
      <c r="BF110" s="668"/>
      <c r="BG110" s="668"/>
      <c r="BH110" s="668"/>
      <c r="BI110" s="668"/>
      <c r="BJ110" s="668"/>
      <c r="BK110" s="668"/>
      <c r="BL110" s="668"/>
      <c r="BM110" s="668"/>
      <c r="BN110" s="668"/>
      <c r="BO110" s="668"/>
      <c r="BP110" s="668"/>
      <c r="BQ110" s="668"/>
      <c r="BR110" s="668"/>
      <c r="BS110" s="668"/>
      <c r="BT110" s="668"/>
      <c r="BU110" s="668"/>
      <c r="BV110" s="668"/>
    </row>
    <row r="111" spans="2:74">
      <c r="B111" s="765">
        <v>15</v>
      </c>
      <c r="C111" s="766">
        <v>172043</v>
      </c>
      <c r="D111" s="767" t="s">
        <v>775</v>
      </c>
      <c r="E111" s="781" t="s">
        <v>776</v>
      </c>
      <c r="F111" s="769">
        <v>1.4</v>
      </c>
      <c r="G111" s="770">
        <v>8383</v>
      </c>
      <c r="H111" s="18"/>
      <c r="I111" s="18"/>
      <c r="J111" s="18"/>
      <c r="K111" s="18"/>
      <c r="L111" s="752"/>
      <c r="M111" s="752"/>
      <c r="N111" s="752"/>
      <c r="O111" s="752"/>
      <c r="P111" s="752"/>
      <c r="Q111" s="752"/>
      <c r="R111" s="752"/>
      <c r="S111" s="752"/>
      <c r="T111" s="752"/>
      <c r="U111" s="752"/>
      <c r="V111" s="752"/>
      <c r="W111" s="752"/>
      <c r="X111" s="752"/>
      <c r="Y111" s="668"/>
      <c r="Z111" s="668"/>
      <c r="AA111" s="668"/>
      <c r="AB111" s="668"/>
      <c r="AC111" s="668"/>
      <c r="AD111" s="668"/>
      <c r="AE111" s="668"/>
      <c r="AF111" s="668"/>
      <c r="AG111" s="668"/>
      <c r="AH111" s="668"/>
      <c r="AI111" s="668"/>
      <c r="AJ111" s="668"/>
      <c r="AK111" s="668"/>
      <c r="AL111" s="668"/>
      <c r="AM111" s="668"/>
      <c r="AN111" s="668"/>
      <c r="AO111" s="668"/>
      <c r="AP111" s="668"/>
      <c r="AQ111" s="668"/>
      <c r="AR111" s="668"/>
      <c r="AS111" s="668"/>
      <c r="AT111" s="668"/>
      <c r="AU111" s="668"/>
      <c r="AV111" s="668"/>
      <c r="AW111" s="668"/>
      <c r="AX111" s="668"/>
      <c r="AY111" s="668"/>
      <c r="AZ111" s="668"/>
      <c r="BA111" s="668"/>
      <c r="BB111" s="668"/>
      <c r="BC111" s="668"/>
      <c r="BD111" s="668"/>
      <c r="BE111" s="668"/>
      <c r="BF111" s="668"/>
      <c r="BG111" s="668"/>
      <c r="BH111" s="668"/>
      <c r="BI111" s="668"/>
      <c r="BJ111" s="668"/>
      <c r="BK111" s="668"/>
      <c r="BL111" s="668"/>
      <c r="BM111" s="668"/>
      <c r="BN111" s="668"/>
      <c r="BO111" s="668"/>
      <c r="BP111" s="668"/>
      <c r="BQ111" s="668"/>
      <c r="BR111" s="668"/>
      <c r="BS111" s="668"/>
      <c r="BT111" s="668"/>
      <c r="BU111" s="668"/>
      <c r="BV111" s="668"/>
    </row>
    <row r="112" spans="2:74">
      <c r="B112" s="765">
        <v>16</v>
      </c>
      <c r="C112" s="766">
        <v>185939</v>
      </c>
      <c r="D112" s="767" t="s">
        <v>780</v>
      </c>
      <c r="E112" s="780" t="s">
        <v>781</v>
      </c>
      <c r="F112" s="769">
        <v>1.5</v>
      </c>
      <c r="G112" s="770">
        <v>609</v>
      </c>
      <c r="H112" s="18"/>
      <c r="I112" s="18"/>
      <c r="J112" s="18"/>
      <c r="K112" s="18"/>
      <c r="L112" s="752"/>
      <c r="M112" s="752"/>
      <c r="N112" s="752"/>
      <c r="O112" s="752"/>
      <c r="P112" s="752"/>
      <c r="Q112" s="752"/>
      <c r="R112" s="752"/>
      <c r="S112" s="752"/>
      <c r="T112" s="752"/>
      <c r="U112" s="752"/>
      <c r="V112" s="752"/>
      <c r="W112" s="752"/>
      <c r="X112" s="752"/>
      <c r="Y112" s="668"/>
      <c r="Z112" s="668"/>
      <c r="AA112" s="668"/>
      <c r="AB112" s="668"/>
      <c r="AC112" s="668"/>
      <c r="AD112" s="668"/>
      <c r="AE112" s="668"/>
      <c r="AF112" s="668"/>
      <c r="AG112" s="668"/>
      <c r="AH112" s="668"/>
      <c r="AI112" s="668"/>
      <c r="AJ112" s="668"/>
      <c r="AK112" s="668"/>
      <c r="AL112" s="668"/>
      <c r="AM112" s="668"/>
      <c r="AN112" s="668"/>
      <c r="AO112" s="668"/>
      <c r="AP112" s="668"/>
      <c r="AQ112" s="668"/>
      <c r="AR112" s="668"/>
      <c r="AS112" s="668"/>
      <c r="AT112" s="668"/>
      <c r="AU112" s="668"/>
      <c r="AV112" s="668"/>
      <c r="AW112" s="668"/>
      <c r="AX112" s="668"/>
      <c r="AY112" s="668"/>
      <c r="AZ112" s="668"/>
      <c r="BA112" s="668"/>
      <c r="BB112" s="668"/>
      <c r="BC112" s="668"/>
      <c r="BD112" s="668"/>
      <c r="BE112" s="668"/>
      <c r="BF112" s="668"/>
      <c r="BG112" s="668"/>
      <c r="BH112" s="668"/>
      <c r="BI112" s="668"/>
      <c r="BJ112" s="668"/>
      <c r="BK112" s="668"/>
      <c r="BL112" s="668"/>
      <c r="BM112" s="668"/>
      <c r="BN112" s="668"/>
      <c r="BO112" s="668"/>
      <c r="BP112" s="668"/>
      <c r="BQ112" s="668"/>
      <c r="BR112" s="668"/>
      <c r="BS112" s="668"/>
      <c r="BT112" s="668"/>
      <c r="BU112" s="668"/>
      <c r="BV112" s="668"/>
    </row>
    <row r="113" spans="2:74">
      <c r="B113" s="765">
        <v>18</v>
      </c>
      <c r="C113" s="766">
        <v>166424</v>
      </c>
      <c r="D113" s="767" t="s">
        <v>786</v>
      </c>
      <c r="E113" s="784" t="s">
        <v>787</v>
      </c>
      <c r="F113" s="769">
        <v>259.60000000000002</v>
      </c>
      <c r="G113" s="770">
        <v>2209045</v>
      </c>
      <c r="H113" s="18"/>
      <c r="I113" s="18"/>
      <c r="J113" s="18"/>
      <c r="K113" s="18"/>
      <c r="L113" s="752"/>
      <c r="M113" s="752"/>
      <c r="N113" s="752"/>
      <c r="O113" s="752"/>
      <c r="P113" s="752"/>
      <c r="Q113" s="752"/>
      <c r="R113" s="752"/>
      <c r="S113" s="752"/>
      <c r="T113" s="752"/>
      <c r="U113" s="752"/>
      <c r="V113" s="752"/>
      <c r="W113" s="752"/>
      <c r="X113" s="752"/>
      <c r="Y113" s="668"/>
      <c r="Z113" s="668"/>
      <c r="AA113" s="668"/>
      <c r="AB113" s="668"/>
      <c r="AC113" s="668"/>
      <c r="AD113" s="668"/>
      <c r="AE113" s="668"/>
      <c r="AF113" s="668"/>
      <c r="AG113" s="668"/>
      <c r="AH113" s="668"/>
      <c r="AI113" s="668"/>
      <c r="AJ113" s="668"/>
      <c r="AK113" s="668"/>
      <c r="AL113" s="668"/>
      <c r="AM113" s="668"/>
      <c r="AN113" s="668"/>
      <c r="AO113" s="668"/>
      <c r="AP113" s="668"/>
      <c r="AQ113" s="668"/>
      <c r="AR113" s="668"/>
      <c r="AS113" s="668"/>
      <c r="AT113" s="668"/>
      <c r="AU113" s="668"/>
      <c r="AV113" s="668"/>
      <c r="AW113" s="668"/>
      <c r="AX113" s="668"/>
      <c r="AY113" s="668"/>
      <c r="AZ113" s="668"/>
      <c r="BA113" s="668"/>
      <c r="BB113" s="668"/>
      <c r="BC113" s="668"/>
      <c r="BD113" s="668"/>
      <c r="BE113" s="668"/>
      <c r="BF113" s="668"/>
      <c r="BG113" s="668"/>
      <c r="BH113" s="668"/>
      <c r="BI113" s="668"/>
      <c r="BJ113" s="668"/>
      <c r="BK113" s="668"/>
      <c r="BL113" s="668"/>
      <c r="BM113" s="668"/>
      <c r="BN113" s="668"/>
      <c r="BO113" s="668"/>
      <c r="BP113" s="668"/>
      <c r="BQ113" s="668"/>
      <c r="BR113" s="668"/>
      <c r="BS113" s="668"/>
      <c r="BT113" s="668"/>
      <c r="BU113" s="668"/>
      <c r="BV113" s="668"/>
    </row>
    <row r="114" spans="2:74">
      <c r="B114" s="765">
        <v>19</v>
      </c>
      <c r="C114" s="766">
        <v>176315</v>
      </c>
      <c r="D114" s="767" t="s">
        <v>775</v>
      </c>
      <c r="E114" s="773" t="s">
        <v>776</v>
      </c>
      <c r="F114" s="769">
        <v>55.1</v>
      </c>
      <c r="G114" s="770">
        <v>202215</v>
      </c>
      <c r="H114" s="18"/>
      <c r="I114" s="18"/>
      <c r="J114" s="18"/>
      <c r="K114" s="18"/>
      <c r="L114" s="752"/>
      <c r="M114" s="752"/>
      <c r="N114" s="752"/>
      <c r="O114" s="752"/>
      <c r="P114" s="752"/>
      <c r="Q114" s="752"/>
      <c r="R114" s="752"/>
      <c r="S114" s="752"/>
      <c r="T114" s="752"/>
      <c r="U114" s="752"/>
      <c r="V114" s="752"/>
      <c r="W114" s="752"/>
      <c r="X114" s="752"/>
      <c r="Y114" s="668"/>
      <c r="Z114" s="668"/>
      <c r="AA114" s="668"/>
      <c r="AB114" s="668"/>
      <c r="AC114" s="668"/>
      <c r="AD114" s="668"/>
      <c r="AE114" s="668"/>
      <c r="AF114" s="668"/>
      <c r="AG114" s="668"/>
      <c r="AH114" s="668"/>
      <c r="AI114" s="668"/>
      <c r="AJ114" s="668"/>
      <c r="AK114" s="668"/>
      <c r="AL114" s="668"/>
      <c r="AM114" s="668"/>
      <c r="AN114" s="668"/>
      <c r="AO114" s="668"/>
      <c r="AP114" s="668"/>
      <c r="AQ114" s="668"/>
      <c r="AR114" s="668"/>
      <c r="AS114" s="668"/>
      <c r="AT114" s="668"/>
      <c r="AU114" s="668"/>
      <c r="AV114" s="668"/>
      <c r="AW114" s="668"/>
      <c r="AX114" s="668"/>
      <c r="AY114" s="668"/>
      <c r="AZ114" s="668"/>
      <c r="BA114" s="668"/>
      <c r="BB114" s="668"/>
      <c r="BC114" s="668"/>
      <c r="BD114" s="668"/>
      <c r="BE114" s="668"/>
      <c r="BF114" s="668"/>
      <c r="BG114" s="668"/>
      <c r="BH114" s="668"/>
      <c r="BI114" s="668"/>
      <c r="BJ114" s="668"/>
      <c r="BK114" s="668"/>
      <c r="BL114" s="668"/>
      <c r="BM114" s="668"/>
      <c r="BN114" s="668"/>
      <c r="BO114" s="668"/>
      <c r="BP114" s="668"/>
      <c r="BQ114" s="668"/>
      <c r="BR114" s="668"/>
      <c r="BS114" s="668"/>
      <c r="BT114" s="668"/>
      <c r="BU114" s="668"/>
      <c r="BV114" s="668"/>
    </row>
    <row r="115" spans="2:74">
      <c r="B115" s="765">
        <v>20</v>
      </c>
      <c r="C115" s="766">
        <v>179743</v>
      </c>
      <c r="D115" s="767" t="s">
        <v>775</v>
      </c>
      <c r="E115" s="773" t="s">
        <v>776</v>
      </c>
      <c r="F115" s="769">
        <v>20.8</v>
      </c>
      <c r="G115" s="770">
        <v>125918</v>
      </c>
      <c r="H115" s="18"/>
      <c r="I115" s="18"/>
      <c r="J115" s="18"/>
      <c r="K115" s="18"/>
      <c r="L115" s="752"/>
      <c r="M115" s="752"/>
      <c r="N115" s="752"/>
      <c r="O115" s="752"/>
      <c r="P115" s="752"/>
      <c r="Q115" s="752"/>
      <c r="R115" s="752"/>
      <c r="S115" s="752"/>
      <c r="T115" s="752"/>
      <c r="U115" s="752"/>
      <c r="V115" s="752"/>
      <c r="W115" s="752"/>
      <c r="X115" s="752"/>
      <c r="Y115" s="668"/>
      <c r="Z115" s="668"/>
      <c r="AA115" s="668"/>
      <c r="AB115" s="668"/>
      <c r="AC115" s="668"/>
      <c r="AD115" s="668"/>
      <c r="AE115" s="668"/>
      <c r="AF115" s="668"/>
      <c r="AG115" s="668"/>
      <c r="AH115" s="668"/>
      <c r="AI115" s="668"/>
      <c r="AJ115" s="668"/>
      <c r="AK115" s="668"/>
      <c r="AL115" s="668"/>
      <c r="AM115" s="668"/>
      <c r="AN115" s="668"/>
      <c r="AO115" s="668"/>
      <c r="AP115" s="668"/>
      <c r="AQ115" s="668"/>
      <c r="AR115" s="668"/>
      <c r="AS115" s="668"/>
      <c r="AT115" s="668"/>
      <c r="AU115" s="668"/>
      <c r="AV115" s="668"/>
      <c r="AW115" s="668"/>
      <c r="AX115" s="668"/>
      <c r="AY115" s="668"/>
      <c r="AZ115" s="668"/>
      <c r="BA115" s="668"/>
      <c r="BB115" s="668"/>
      <c r="BC115" s="668"/>
      <c r="BD115" s="668"/>
      <c r="BE115" s="668"/>
      <c r="BF115" s="668"/>
      <c r="BG115" s="668"/>
      <c r="BH115" s="668"/>
      <c r="BI115" s="668"/>
      <c r="BJ115" s="668"/>
      <c r="BK115" s="668"/>
      <c r="BL115" s="668"/>
      <c r="BM115" s="668"/>
      <c r="BN115" s="668"/>
      <c r="BO115" s="668"/>
      <c r="BP115" s="668"/>
      <c r="BQ115" s="668"/>
      <c r="BR115" s="668"/>
      <c r="BS115" s="668"/>
      <c r="BT115" s="668"/>
      <c r="BU115" s="668"/>
      <c r="BV115" s="668"/>
    </row>
    <row r="116" spans="2:74">
      <c r="B116" s="765">
        <v>21</v>
      </c>
      <c r="C116" s="766">
        <v>182321</v>
      </c>
      <c r="D116" s="767" t="s">
        <v>775</v>
      </c>
      <c r="E116" s="773" t="s">
        <v>776</v>
      </c>
      <c r="F116" s="769">
        <v>19.3</v>
      </c>
      <c r="G116" s="770">
        <v>127625</v>
      </c>
      <c r="H116" s="18"/>
      <c r="I116" s="18"/>
      <c r="J116" s="18"/>
      <c r="K116" s="18"/>
      <c r="L116" s="752"/>
      <c r="M116" s="752"/>
      <c r="N116" s="752"/>
      <c r="O116" s="752"/>
      <c r="P116" s="752"/>
      <c r="Q116" s="752"/>
      <c r="R116" s="752"/>
      <c r="S116" s="752"/>
      <c r="T116" s="752"/>
      <c r="U116" s="752"/>
      <c r="V116" s="752"/>
      <c r="W116" s="752"/>
      <c r="X116" s="752"/>
      <c r="Y116" s="668"/>
      <c r="Z116" s="668"/>
      <c r="AA116" s="668"/>
      <c r="AB116" s="668"/>
      <c r="AC116" s="668"/>
      <c r="AD116" s="668"/>
      <c r="AE116" s="668"/>
      <c r="AF116" s="668"/>
      <c r="AG116" s="668"/>
      <c r="AH116" s="668"/>
      <c r="AI116" s="668"/>
      <c r="AJ116" s="668"/>
      <c r="AK116" s="668"/>
      <c r="AL116" s="668"/>
      <c r="AM116" s="668"/>
      <c r="AN116" s="668"/>
      <c r="AO116" s="668"/>
      <c r="AP116" s="668"/>
      <c r="AQ116" s="668"/>
      <c r="AR116" s="668"/>
      <c r="AS116" s="668"/>
      <c r="AT116" s="668"/>
      <c r="AU116" s="668"/>
      <c r="AV116" s="668"/>
      <c r="AW116" s="668"/>
      <c r="AX116" s="668"/>
      <c r="AY116" s="668"/>
      <c r="AZ116" s="668"/>
      <c r="BA116" s="668"/>
      <c r="BB116" s="668"/>
      <c r="BC116" s="668"/>
      <c r="BD116" s="668"/>
      <c r="BE116" s="668"/>
      <c r="BF116" s="668"/>
      <c r="BG116" s="668"/>
      <c r="BH116" s="668"/>
      <c r="BI116" s="668"/>
      <c r="BJ116" s="668"/>
      <c r="BK116" s="668"/>
      <c r="BL116" s="668"/>
      <c r="BM116" s="668"/>
      <c r="BN116" s="668"/>
      <c r="BO116" s="668"/>
      <c r="BP116" s="668"/>
      <c r="BQ116" s="668"/>
      <c r="BR116" s="668"/>
      <c r="BS116" s="668"/>
      <c r="BT116" s="668"/>
      <c r="BU116" s="668"/>
      <c r="BV116" s="668"/>
    </row>
    <row r="117" spans="2:74">
      <c r="B117" s="765">
        <v>23</v>
      </c>
      <c r="C117" s="766">
        <v>185426</v>
      </c>
      <c r="D117" s="767" t="s">
        <v>775</v>
      </c>
      <c r="E117" s="773" t="s">
        <v>776</v>
      </c>
      <c r="F117" s="769">
        <v>0.46800000000000003</v>
      </c>
      <c r="G117" s="770">
        <v>2149.9920000000002</v>
      </c>
      <c r="H117" s="18"/>
      <c r="I117" s="18"/>
      <c r="J117" s="18"/>
      <c r="K117" s="18"/>
      <c r="L117" s="752"/>
      <c r="M117" s="752"/>
      <c r="N117" s="752"/>
      <c r="O117" s="752"/>
      <c r="P117" s="752"/>
      <c r="Q117" s="752"/>
      <c r="R117" s="752"/>
      <c r="S117" s="752"/>
      <c r="T117" s="752"/>
      <c r="U117" s="752"/>
      <c r="V117" s="752"/>
      <c r="W117" s="752"/>
      <c r="X117" s="752"/>
      <c r="Y117" s="668"/>
      <c r="Z117" s="668"/>
      <c r="AA117" s="668"/>
      <c r="AB117" s="668"/>
      <c r="AC117" s="668"/>
      <c r="AD117" s="668"/>
      <c r="AE117" s="668"/>
      <c r="AF117" s="668"/>
      <c r="AG117" s="668"/>
      <c r="AH117" s="668"/>
      <c r="AI117" s="668"/>
      <c r="AJ117" s="668"/>
      <c r="AK117" s="668"/>
      <c r="AL117" s="668"/>
      <c r="AM117" s="668"/>
      <c r="AN117" s="668"/>
      <c r="AO117" s="668"/>
      <c r="AP117" s="668"/>
      <c r="AQ117" s="668"/>
      <c r="AR117" s="668"/>
      <c r="AS117" s="668"/>
      <c r="AT117" s="668"/>
      <c r="AU117" s="668"/>
      <c r="AV117" s="668"/>
      <c r="AW117" s="668"/>
      <c r="AX117" s="668"/>
      <c r="AY117" s="668"/>
      <c r="AZ117" s="668"/>
      <c r="BA117" s="668"/>
      <c r="BB117" s="668"/>
      <c r="BC117" s="668"/>
      <c r="BD117" s="668"/>
      <c r="BE117" s="668"/>
      <c r="BF117" s="668"/>
      <c r="BG117" s="668"/>
      <c r="BH117" s="668"/>
      <c r="BI117" s="668"/>
      <c r="BJ117" s="668"/>
      <c r="BK117" s="668"/>
      <c r="BL117" s="668"/>
      <c r="BM117" s="668"/>
      <c r="BN117" s="668"/>
      <c r="BO117" s="668"/>
      <c r="BP117" s="668"/>
      <c r="BQ117" s="668"/>
      <c r="BR117" s="668"/>
      <c r="BS117" s="668"/>
      <c r="BT117" s="668"/>
      <c r="BU117" s="668"/>
      <c r="BV117" s="668"/>
    </row>
    <row r="118" spans="2:74">
      <c r="B118" s="788">
        <v>25</v>
      </c>
      <c r="C118" s="789">
        <v>162131</v>
      </c>
      <c r="D118" s="799" t="s">
        <v>783</v>
      </c>
      <c r="E118" s="781" t="s">
        <v>776</v>
      </c>
      <c r="F118" s="792">
        <v>389.64</v>
      </c>
      <c r="G118" s="793">
        <v>1032546</v>
      </c>
      <c r="H118" s="18"/>
      <c r="I118" s="18"/>
      <c r="J118" s="18"/>
      <c r="K118" s="18"/>
      <c r="L118" s="752"/>
      <c r="M118" s="752"/>
      <c r="N118" s="752"/>
      <c r="O118" s="752"/>
      <c r="P118" s="752"/>
      <c r="Q118" s="752"/>
      <c r="R118" s="752"/>
      <c r="S118" s="752"/>
      <c r="T118" s="752"/>
      <c r="U118" s="752"/>
      <c r="V118" s="752"/>
      <c r="W118" s="752"/>
      <c r="X118" s="752"/>
      <c r="Y118" s="668"/>
      <c r="Z118" s="668"/>
      <c r="AA118" s="668"/>
      <c r="AB118" s="668"/>
      <c r="AC118" s="668"/>
      <c r="AD118" s="668"/>
      <c r="AE118" s="668"/>
      <c r="AF118" s="668"/>
      <c r="AG118" s="668"/>
      <c r="AH118" s="668"/>
      <c r="AI118" s="668"/>
      <c r="AJ118" s="668"/>
      <c r="AK118" s="668"/>
      <c r="AL118" s="668"/>
      <c r="AM118" s="668"/>
      <c r="AN118" s="668"/>
      <c r="AO118" s="668"/>
      <c r="AP118" s="668"/>
      <c r="AQ118" s="668"/>
      <c r="AR118" s="668"/>
      <c r="AS118" s="668"/>
      <c r="AT118" s="668"/>
      <c r="AU118" s="668"/>
      <c r="AV118" s="668"/>
      <c r="AW118" s="668"/>
      <c r="AX118" s="668"/>
      <c r="AY118" s="668"/>
      <c r="AZ118" s="668"/>
      <c r="BA118" s="668"/>
      <c r="BB118" s="668"/>
      <c r="BC118" s="668"/>
      <c r="BD118" s="668"/>
      <c r="BE118" s="668"/>
      <c r="BF118" s="668"/>
      <c r="BG118" s="668"/>
      <c r="BH118" s="668"/>
      <c r="BI118" s="668"/>
      <c r="BJ118" s="668"/>
      <c r="BK118" s="668"/>
      <c r="BL118" s="668"/>
      <c r="BM118" s="668"/>
      <c r="BN118" s="668"/>
      <c r="BO118" s="668"/>
      <c r="BP118" s="668"/>
      <c r="BQ118" s="668"/>
      <c r="BR118" s="668"/>
      <c r="BS118" s="668"/>
      <c r="BT118" s="668"/>
      <c r="BU118" s="668"/>
      <c r="BV118" s="668"/>
    </row>
    <row r="119" spans="2:74">
      <c r="B119" s="765">
        <v>28</v>
      </c>
      <c r="C119" s="766">
        <v>169179</v>
      </c>
      <c r="D119" s="767" t="s">
        <v>778</v>
      </c>
      <c r="E119" s="776" t="s">
        <v>779</v>
      </c>
      <c r="F119" s="769">
        <v>4.8</v>
      </c>
      <c r="G119" s="770">
        <v>41356</v>
      </c>
      <c r="H119" s="18"/>
      <c r="I119" s="18"/>
      <c r="J119" s="18"/>
      <c r="K119" s="18"/>
      <c r="L119" s="752"/>
      <c r="M119" s="752"/>
      <c r="N119" s="752"/>
      <c r="O119" s="752"/>
      <c r="P119" s="752"/>
      <c r="Q119" s="752"/>
      <c r="R119" s="752"/>
      <c r="S119" s="752"/>
      <c r="T119" s="752"/>
      <c r="U119" s="752"/>
      <c r="V119" s="752"/>
      <c r="W119" s="752"/>
      <c r="X119" s="752"/>
      <c r="Y119" s="668"/>
      <c r="Z119" s="668"/>
      <c r="AA119" s="668"/>
      <c r="AB119" s="668"/>
      <c r="AC119" s="668"/>
      <c r="AD119" s="668"/>
      <c r="AE119" s="668"/>
      <c r="AF119" s="668"/>
      <c r="AG119" s="668"/>
      <c r="AH119" s="668"/>
      <c r="AI119" s="668"/>
      <c r="AJ119" s="668"/>
      <c r="AK119" s="668"/>
      <c r="AL119" s="668"/>
      <c r="AM119" s="668"/>
      <c r="AN119" s="668"/>
      <c r="AO119" s="668"/>
      <c r="AP119" s="668"/>
      <c r="AQ119" s="668"/>
      <c r="AR119" s="668"/>
      <c r="AS119" s="668"/>
      <c r="AT119" s="668"/>
      <c r="AU119" s="668"/>
      <c r="AV119" s="668"/>
      <c r="AW119" s="668"/>
      <c r="AX119" s="668"/>
      <c r="AY119" s="668"/>
      <c r="AZ119" s="668"/>
      <c r="BA119" s="668"/>
      <c r="BB119" s="668"/>
      <c r="BC119" s="668"/>
      <c r="BD119" s="668"/>
      <c r="BE119" s="668"/>
      <c r="BF119" s="668"/>
      <c r="BG119" s="668"/>
      <c r="BH119" s="668"/>
      <c r="BI119" s="668"/>
      <c r="BJ119" s="668"/>
      <c r="BK119" s="668"/>
      <c r="BL119" s="668"/>
      <c r="BM119" s="668"/>
      <c r="BN119" s="668"/>
      <c r="BO119" s="668"/>
      <c r="BP119" s="668"/>
      <c r="BQ119" s="668"/>
      <c r="BR119" s="668"/>
      <c r="BS119" s="668"/>
      <c r="BT119" s="668"/>
      <c r="BU119" s="668"/>
      <c r="BV119" s="668"/>
    </row>
    <row r="120" spans="2:74">
      <c r="B120" s="788">
        <v>29</v>
      </c>
      <c r="C120" s="789">
        <v>172275</v>
      </c>
      <c r="D120" s="799" t="s">
        <v>783</v>
      </c>
      <c r="E120" s="781" t="s">
        <v>776</v>
      </c>
      <c r="F120" s="792">
        <f>84.48+40.32+42.72+67.2+66.24+44.64+5.28</f>
        <v>350.88</v>
      </c>
      <c r="G120" s="793">
        <f>223872+106848+113208+178080+175536+118296+13992</f>
        <v>929832</v>
      </c>
      <c r="H120" s="18"/>
      <c r="I120" s="18"/>
      <c r="J120" s="18"/>
      <c r="K120" s="18"/>
      <c r="L120" s="752"/>
      <c r="M120" s="752"/>
      <c r="N120" s="752"/>
      <c r="O120" s="752"/>
      <c r="P120" s="752"/>
      <c r="Q120" s="752"/>
      <c r="R120" s="752"/>
      <c r="S120" s="752"/>
      <c r="T120" s="752"/>
      <c r="U120" s="752"/>
      <c r="V120" s="752"/>
      <c r="W120" s="752"/>
      <c r="X120" s="752"/>
      <c r="Y120" s="668"/>
      <c r="Z120" s="668"/>
      <c r="AA120" s="668"/>
      <c r="AB120" s="668"/>
      <c r="AC120" s="668"/>
      <c r="AD120" s="668"/>
      <c r="AE120" s="668"/>
      <c r="AF120" s="668"/>
      <c r="AG120" s="668"/>
      <c r="AH120" s="668"/>
      <c r="AI120" s="668"/>
      <c r="AJ120" s="668"/>
      <c r="AK120" s="668"/>
      <c r="AL120" s="668"/>
      <c r="AM120" s="668"/>
      <c r="AN120" s="668"/>
      <c r="AO120" s="668"/>
      <c r="AP120" s="668"/>
      <c r="AQ120" s="668"/>
      <c r="AR120" s="668"/>
      <c r="AS120" s="668"/>
      <c r="AT120" s="668"/>
      <c r="AU120" s="668"/>
      <c r="AV120" s="668"/>
      <c r="AW120" s="668"/>
      <c r="AX120" s="668"/>
      <c r="AY120" s="668"/>
      <c r="AZ120" s="668"/>
      <c r="BA120" s="668"/>
      <c r="BB120" s="668"/>
      <c r="BC120" s="668"/>
      <c r="BD120" s="668"/>
      <c r="BE120" s="668"/>
      <c r="BF120" s="668"/>
      <c r="BG120" s="668"/>
      <c r="BH120" s="668"/>
      <c r="BI120" s="668"/>
      <c r="BJ120" s="668"/>
      <c r="BK120" s="668"/>
      <c r="BL120" s="668"/>
      <c r="BM120" s="668"/>
      <c r="BN120" s="668"/>
      <c r="BO120" s="668"/>
      <c r="BP120" s="668"/>
      <c r="BQ120" s="668"/>
      <c r="BR120" s="668"/>
      <c r="BS120" s="668"/>
      <c r="BT120" s="668"/>
      <c r="BU120" s="668"/>
      <c r="BV120" s="668"/>
    </row>
    <row r="121" spans="2:74">
      <c r="B121" s="765">
        <v>30</v>
      </c>
      <c r="C121" s="766">
        <v>175399</v>
      </c>
      <c r="D121" s="767" t="s">
        <v>775</v>
      </c>
      <c r="E121" s="773" t="s">
        <v>776</v>
      </c>
      <c r="F121" s="769">
        <v>5.7939999999999996</v>
      </c>
      <c r="G121" s="770">
        <v>22238.098000000002</v>
      </c>
      <c r="H121" s="18"/>
      <c r="I121" s="18"/>
      <c r="J121" s="18"/>
      <c r="K121" s="18"/>
      <c r="L121" s="752"/>
      <c r="M121" s="752"/>
      <c r="N121" s="752"/>
      <c r="O121" s="752"/>
      <c r="P121" s="752"/>
      <c r="Q121" s="752"/>
      <c r="R121" s="752"/>
      <c r="S121" s="752"/>
      <c r="T121" s="752"/>
      <c r="U121" s="752"/>
      <c r="V121" s="752"/>
      <c r="W121" s="752"/>
      <c r="X121" s="752"/>
      <c r="Y121" s="668"/>
      <c r="Z121" s="668"/>
      <c r="AA121" s="668"/>
      <c r="AB121" s="668"/>
      <c r="AC121" s="668"/>
      <c r="AD121" s="668"/>
      <c r="AE121" s="668"/>
      <c r="AF121" s="668"/>
      <c r="AG121" s="668"/>
      <c r="AH121" s="668"/>
      <c r="AI121" s="668"/>
      <c r="AJ121" s="668"/>
      <c r="AK121" s="668"/>
      <c r="AL121" s="668"/>
      <c r="AM121" s="668"/>
      <c r="AN121" s="668"/>
      <c r="AO121" s="668"/>
      <c r="AP121" s="668"/>
      <c r="AQ121" s="668"/>
      <c r="AR121" s="668"/>
      <c r="AS121" s="668"/>
      <c r="AT121" s="668"/>
      <c r="AU121" s="668"/>
      <c r="AV121" s="668"/>
      <c r="AW121" s="668"/>
      <c r="AX121" s="668"/>
      <c r="AY121" s="668"/>
      <c r="AZ121" s="668"/>
      <c r="BA121" s="668"/>
      <c r="BB121" s="668"/>
      <c r="BC121" s="668"/>
      <c r="BD121" s="668"/>
      <c r="BE121" s="668"/>
      <c r="BF121" s="668"/>
      <c r="BG121" s="668"/>
      <c r="BH121" s="668"/>
      <c r="BI121" s="668"/>
      <c r="BJ121" s="668"/>
      <c r="BK121" s="668"/>
      <c r="BL121" s="668"/>
      <c r="BM121" s="668"/>
      <c r="BN121" s="668"/>
      <c r="BO121" s="668"/>
      <c r="BP121" s="668"/>
      <c r="BQ121" s="668"/>
      <c r="BR121" s="668"/>
      <c r="BS121" s="668"/>
      <c r="BT121" s="668"/>
      <c r="BU121" s="668"/>
      <c r="BV121" s="668"/>
    </row>
    <row r="122" spans="2:74">
      <c r="B122" s="765">
        <v>31</v>
      </c>
      <c r="C122" s="766">
        <v>176036</v>
      </c>
      <c r="D122" s="767" t="s">
        <v>791</v>
      </c>
      <c r="E122" s="776" t="s">
        <v>779</v>
      </c>
      <c r="F122" s="769">
        <v>7.5</v>
      </c>
      <c r="G122" s="770">
        <v>26443</v>
      </c>
      <c r="H122" s="18"/>
      <c r="I122" s="18"/>
      <c r="J122" s="18"/>
      <c r="K122" s="18"/>
      <c r="L122" s="752"/>
      <c r="M122" s="752"/>
      <c r="N122" s="752"/>
      <c r="O122" s="752"/>
      <c r="P122" s="752"/>
      <c r="Q122" s="752"/>
      <c r="R122" s="752"/>
      <c r="S122" s="752"/>
      <c r="T122" s="752"/>
      <c r="U122" s="752"/>
      <c r="V122" s="752"/>
      <c r="W122" s="752"/>
      <c r="X122" s="752"/>
      <c r="Y122" s="668"/>
      <c r="Z122" s="668"/>
      <c r="AA122" s="668"/>
      <c r="AB122" s="668"/>
      <c r="AC122" s="668"/>
      <c r="AD122" s="668"/>
      <c r="AE122" s="668"/>
      <c r="AF122" s="668"/>
      <c r="AG122" s="668"/>
      <c r="AH122" s="668"/>
      <c r="AI122" s="668"/>
      <c r="AJ122" s="668"/>
      <c r="AK122" s="668"/>
      <c r="AL122" s="668"/>
      <c r="AM122" s="668"/>
      <c r="AN122" s="668"/>
      <c r="AO122" s="668"/>
      <c r="AP122" s="668"/>
      <c r="AQ122" s="668"/>
      <c r="AR122" s="668"/>
      <c r="AS122" s="668"/>
      <c r="AT122" s="668"/>
      <c r="AU122" s="668"/>
      <c r="AV122" s="668"/>
      <c r="AW122" s="668"/>
      <c r="AX122" s="668"/>
      <c r="AY122" s="668"/>
      <c r="AZ122" s="668"/>
      <c r="BA122" s="668"/>
      <c r="BB122" s="668"/>
      <c r="BC122" s="668"/>
      <c r="BD122" s="668"/>
      <c r="BE122" s="668"/>
      <c r="BF122" s="668"/>
      <c r="BG122" s="668"/>
      <c r="BH122" s="668"/>
      <c r="BI122" s="668"/>
      <c r="BJ122" s="668"/>
      <c r="BK122" s="668"/>
      <c r="BL122" s="668"/>
      <c r="BM122" s="668"/>
      <c r="BN122" s="668"/>
      <c r="BO122" s="668"/>
      <c r="BP122" s="668"/>
      <c r="BQ122" s="668"/>
      <c r="BR122" s="668"/>
      <c r="BS122" s="668"/>
      <c r="BT122" s="668"/>
      <c r="BU122" s="668"/>
      <c r="BV122" s="668"/>
    </row>
    <row r="123" spans="2:74">
      <c r="B123" s="765">
        <v>33</v>
      </c>
      <c r="C123" s="766">
        <v>177143</v>
      </c>
      <c r="D123" s="767" t="s">
        <v>780</v>
      </c>
      <c r="E123" s="780" t="s">
        <v>781</v>
      </c>
      <c r="F123" s="769">
        <v>0</v>
      </c>
      <c r="G123" s="770">
        <v>7648.2</v>
      </c>
      <c r="H123" s="18"/>
      <c r="I123" s="18"/>
      <c r="J123" s="18"/>
      <c r="K123" s="18"/>
      <c r="L123" s="752"/>
      <c r="M123" s="752"/>
      <c r="N123" s="752"/>
      <c r="O123" s="752"/>
      <c r="P123" s="752"/>
      <c r="Q123" s="752"/>
      <c r="R123" s="752"/>
      <c r="S123" s="752"/>
      <c r="T123" s="752"/>
      <c r="U123" s="752"/>
      <c r="V123" s="752"/>
      <c r="W123" s="752"/>
      <c r="X123" s="752"/>
      <c r="Y123" s="668"/>
      <c r="Z123" s="668"/>
      <c r="AA123" s="668"/>
      <c r="AB123" s="668"/>
      <c r="AC123" s="668"/>
      <c r="AD123" s="668"/>
      <c r="AE123" s="668"/>
      <c r="AF123" s="668"/>
      <c r="AG123" s="668"/>
      <c r="AH123" s="668"/>
      <c r="AI123" s="668"/>
      <c r="AJ123" s="668"/>
      <c r="AK123" s="668"/>
      <c r="AL123" s="668"/>
      <c r="AM123" s="668"/>
      <c r="AN123" s="668"/>
      <c r="AO123" s="668"/>
      <c r="AP123" s="668"/>
      <c r="AQ123" s="668"/>
      <c r="AR123" s="668"/>
      <c r="AS123" s="668"/>
      <c r="AT123" s="668"/>
      <c r="AU123" s="668"/>
      <c r="AV123" s="668"/>
      <c r="AW123" s="668"/>
      <c r="AX123" s="668"/>
      <c r="AY123" s="668"/>
      <c r="AZ123" s="668"/>
      <c r="BA123" s="668"/>
      <c r="BB123" s="668"/>
      <c r="BC123" s="668"/>
      <c r="BD123" s="668"/>
      <c r="BE123" s="668"/>
      <c r="BF123" s="668"/>
      <c r="BG123" s="668"/>
      <c r="BH123" s="668"/>
      <c r="BI123" s="668"/>
      <c r="BJ123" s="668"/>
      <c r="BK123" s="668"/>
      <c r="BL123" s="668"/>
      <c r="BM123" s="668"/>
      <c r="BN123" s="668"/>
      <c r="BO123" s="668"/>
      <c r="BP123" s="668"/>
      <c r="BQ123" s="668"/>
      <c r="BR123" s="668"/>
      <c r="BS123" s="668"/>
      <c r="BT123" s="668"/>
      <c r="BU123" s="668"/>
      <c r="BV123" s="668"/>
    </row>
    <row r="124" spans="2:74">
      <c r="B124" s="765">
        <v>34</v>
      </c>
      <c r="C124" s="766">
        <v>177586</v>
      </c>
      <c r="D124" s="767" t="s">
        <v>773</v>
      </c>
      <c r="E124" s="768" t="s">
        <v>774</v>
      </c>
      <c r="F124" s="769">
        <v>35.200000000000003</v>
      </c>
      <c r="G124" s="770">
        <v>344075</v>
      </c>
      <c r="H124" s="18"/>
      <c r="I124" s="18"/>
      <c r="J124" s="18"/>
      <c r="K124" s="18"/>
      <c r="L124" s="752"/>
      <c r="M124" s="752"/>
      <c r="N124" s="752"/>
      <c r="O124" s="752"/>
      <c r="P124" s="752"/>
      <c r="Q124" s="752"/>
      <c r="R124" s="752"/>
      <c r="S124" s="752"/>
      <c r="T124" s="752"/>
      <c r="U124" s="752"/>
      <c r="V124" s="752"/>
      <c r="W124" s="752"/>
      <c r="X124" s="752"/>
      <c r="Y124" s="668"/>
      <c r="Z124" s="668"/>
      <c r="AA124" s="668"/>
      <c r="AB124" s="668"/>
      <c r="AC124" s="668"/>
      <c r="AD124" s="668"/>
      <c r="AE124" s="668"/>
      <c r="AF124" s="668"/>
      <c r="AG124" s="668"/>
      <c r="AH124" s="668"/>
      <c r="AI124" s="668"/>
      <c r="AJ124" s="668"/>
      <c r="AK124" s="668"/>
      <c r="AL124" s="668"/>
      <c r="AM124" s="668"/>
      <c r="AN124" s="668"/>
      <c r="AO124" s="668"/>
      <c r="AP124" s="668"/>
      <c r="AQ124" s="668"/>
      <c r="AR124" s="668"/>
      <c r="AS124" s="668"/>
      <c r="AT124" s="668"/>
      <c r="AU124" s="668"/>
      <c r="AV124" s="668"/>
      <c r="AW124" s="668"/>
      <c r="AX124" s="668"/>
      <c r="AY124" s="668"/>
      <c r="AZ124" s="668"/>
      <c r="BA124" s="668"/>
      <c r="BB124" s="668"/>
      <c r="BC124" s="668"/>
      <c r="BD124" s="668"/>
      <c r="BE124" s="668"/>
      <c r="BF124" s="668"/>
      <c r="BG124" s="668"/>
      <c r="BH124" s="668"/>
      <c r="BI124" s="668"/>
      <c r="BJ124" s="668"/>
      <c r="BK124" s="668"/>
      <c r="BL124" s="668"/>
      <c r="BM124" s="668"/>
      <c r="BN124" s="668"/>
      <c r="BO124" s="668"/>
      <c r="BP124" s="668"/>
      <c r="BQ124" s="668"/>
      <c r="BR124" s="668"/>
      <c r="BS124" s="668"/>
      <c r="BT124" s="668"/>
      <c r="BU124" s="668"/>
      <c r="BV124" s="668"/>
    </row>
    <row r="125" spans="2:74">
      <c r="B125" s="765">
        <v>35</v>
      </c>
      <c r="C125" s="766">
        <v>178450</v>
      </c>
      <c r="D125" s="767" t="s">
        <v>775</v>
      </c>
      <c r="E125" s="773" t="s">
        <v>776</v>
      </c>
      <c r="F125" s="769">
        <v>4.5999999999999996</v>
      </c>
      <c r="G125" s="770">
        <v>13816</v>
      </c>
      <c r="H125" s="18"/>
      <c r="I125" s="18"/>
      <c r="J125" s="18"/>
      <c r="K125" s="18"/>
      <c r="L125" s="752"/>
      <c r="M125" s="752"/>
      <c r="N125" s="752"/>
      <c r="O125" s="752"/>
      <c r="P125" s="752"/>
      <c r="Q125" s="752"/>
      <c r="R125" s="752"/>
      <c r="S125" s="752"/>
      <c r="T125" s="752"/>
      <c r="U125" s="752"/>
      <c r="V125" s="752"/>
      <c r="W125" s="752"/>
      <c r="X125" s="752"/>
      <c r="Y125" s="668"/>
      <c r="Z125" s="668"/>
      <c r="AA125" s="668"/>
      <c r="AB125" s="668"/>
      <c r="AC125" s="668"/>
      <c r="AD125" s="668"/>
      <c r="AE125" s="668"/>
      <c r="AF125" s="668"/>
      <c r="AG125" s="668"/>
      <c r="AH125" s="668"/>
      <c r="AI125" s="668"/>
      <c r="AJ125" s="668"/>
      <c r="AK125" s="668"/>
      <c r="AL125" s="668"/>
      <c r="AM125" s="668"/>
      <c r="AN125" s="668"/>
      <c r="AO125" s="668"/>
      <c r="AP125" s="668"/>
      <c r="AQ125" s="668"/>
      <c r="AR125" s="668"/>
      <c r="AS125" s="668"/>
      <c r="AT125" s="668"/>
      <c r="AU125" s="668"/>
      <c r="AV125" s="668"/>
      <c r="AW125" s="668"/>
      <c r="AX125" s="668"/>
      <c r="AY125" s="668"/>
      <c r="AZ125" s="668"/>
      <c r="BA125" s="668"/>
      <c r="BB125" s="668"/>
      <c r="BC125" s="668"/>
      <c r="BD125" s="668"/>
      <c r="BE125" s="668"/>
      <c r="BF125" s="668"/>
      <c r="BG125" s="668"/>
      <c r="BH125" s="668"/>
      <c r="BI125" s="668"/>
      <c r="BJ125" s="668"/>
      <c r="BK125" s="668"/>
      <c r="BL125" s="668"/>
      <c r="BM125" s="668"/>
      <c r="BN125" s="668"/>
      <c r="BO125" s="668"/>
      <c r="BP125" s="668"/>
      <c r="BQ125" s="668"/>
      <c r="BR125" s="668"/>
      <c r="BS125" s="668"/>
      <c r="BT125" s="668"/>
      <c r="BU125" s="668"/>
      <c r="BV125" s="668"/>
    </row>
    <row r="126" spans="2:74">
      <c r="B126" s="765">
        <v>36</v>
      </c>
      <c r="C126" s="766">
        <v>178780</v>
      </c>
      <c r="D126" s="767" t="s">
        <v>780</v>
      </c>
      <c r="E126" s="780" t="s">
        <v>781</v>
      </c>
      <c r="F126" s="769">
        <v>1.7702</v>
      </c>
      <c r="G126" s="770">
        <v>8130.0904</v>
      </c>
      <c r="H126" s="18"/>
      <c r="I126" s="18"/>
      <c r="J126" s="18"/>
      <c r="K126" s="18"/>
      <c r="L126" s="752"/>
      <c r="M126" s="752"/>
      <c r="N126" s="752"/>
      <c r="O126" s="752"/>
      <c r="P126" s="752"/>
      <c r="Q126" s="752"/>
      <c r="R126" s="752"/>
      <c r="S126" s="752"/>
      <c r="T126" s="752"/>
      <c r="U126" s="752"/>
      <c r="V126" s="752"/>
      <c r="W126" s="752"/>
      <c r="X126" s="752"/>
      <c r="Y126" s="668"/>
      <c r="Z126" s="668"/>
      <c r="AA126" s="668"/>
      <c r="AB126" s="668"/>
      <c r="AC126" s="668"/>
      <c r="AD126" s="668"/>
      <c r="AE126" s="668"/>
      <c r="AF126" s="668"/>
      <c r="AG126" s="668"/>
      <c r="AH126" s="668"/>
      <c r="AI126" s="668"/>
      <c r="AJ126" s="668"/>
      <c r="AK126" s="668"/>
      <c r="AL126" s="668"/>
      <c r="AM126" s="668"/>
      <c r="AN126" s="668"/>
      <c r="AO126" s="668"/>
      <c r="AP126" s="668"/>
      <c r="AQ126" s="668"/>
      <c r="AR126" s="668"/>
      <c r="AS126" s="668"/>
      <c r="AT126" s="668"/>
      <c r="AU126" s="668"/>
      <c r="AV126" s="668"/>
      <c r="AW126" s="668"/>
      <c r="AX126" s="668"/>
      <c r="AY126" s="668"/>
      <c r="AZ126" s="668"/>
      <c r="BA126" s="668"/>
      <c r="BB126" s="668"/>
      <c r="BC126" s="668"/>
      <c r="BD126" s="668"/>
      <c r="BE126" s="668"/>
      <c r="BF126" s="668"/>
      <c r="BG126" s="668"/>
      <c r="BH126" s="668"/>
      <c r="BI126" s="668"/>
      <c r="BJ126" s="668"/>
      <c r="BK126" s="668"/>
      <c r="BL126" s="668"/>
      <c r="BM126" s="668"/>
      <c r="BN126" s="668"/>
      <c r="BO126" s="668"/>
      <c r="BP126" s="668"/>
      <c r="BQ126" s="668"/>
      <c r="BR126" s="668"/>
      <c r="BS126" s="668"/>
      <c r="BT126" s="668"/>
      <c r="BU126" s="668"/>
      <c r="BV126" s="668"/>
    </row>
    <row r="127" spans="2:74">
      <c r="B127" s="765">
        <v>37</v>
      </c>
      <c r="C127" s="766">
        <v>178866</v>
      </c>
      <c r="D127" s="767" t="s">
        <v>775</v>
      </c>
      <c r="E127" s="773" t="s">
        <v>776</v>
      </c>
      <c r="F127" s="769">
        <v>0.56159999999999999</v>
      </c>
      <c r="G127" s="770">
        <v>3710.1143999999999</v>
      </c>
      <c r="H127" s="18"/>
      <c r="I127" s="18"/>
      <c r="J127" s="18"/>
      <c r="K127" s="18"/>
      <c r="L127" s="752"/>
      <c r="M127" s="752"/>
      <c r="N127" s="752"/>
      <c r="O127" s="752"/>
      <c r="P127" s="752"/>
      <c r="Q127" s="752"/>
      <c r="R127" s="752"/>
      <c r="S127" s="752"/>
      <c r="T127" s="752"/>
      <c r="U127" s="752"/>
      <c r="V127" s="752"/>
      <c r="W127" s="752"/>
      <c r="X127" s="752"/>
      <c r="Y127" s="668"/>
      <c r="Z127" s="668"/>
      <c r="AA127" s="668"/>
      <c r="AB127" s="668"/>
      <c r="AC127" s="668"/>
      <c r="AD127" s="668"/>
      <c r="AE127" s="668"/>
      <c r="AF127" s="668"/>
      <c r="AG127" s="668"/>
      <c r="AH127" s="668"/>
      <c r="AI127" s="668"/>
      <c r="AJ127" s="668"/>
      <c r="AK127" s="668"/>
      <c r="AL127" s="668"/>
      <c r="AM127" s="668"/>
      <c r="AN127" s="668"/>
      <c r="AO127" s="668"/>
      <c r="AP127" s="668"/>
      <c r="AQ127" s="668"/>
      <c r="AR127" s="668"/>
      <c r="AS127" s="668"/>
      <c r="AT127" s="668"/>
      <c r="AU127" s="668"/>
      <c r="AV127" s="668"/>
      <c r="AW127" s="668"/>
      <c r="AX127" s="668"/>
      <c r="AY127" s="668"/>
      <c r="AZ127" s="668"/>
      <c r="BA127" s="668"/>
      <c r="BB127" s="668"/>
      <c r="BC127" s="668"/>
      <c r="BD127" s="668"/>
      <c r="BE127" s="668"/>
      <c r="BF127" s="668"/>
      <c r="BG127" s="668"/>
      <c r="BH127" s="668"/>
      <c r="BI127" s="668"/>
      <c r="BJ127" s="668"/>
      <c r="BK127" s="668"/>
      <c r="BL127" s="668"/>
      <c r="BM127" s="668"/>
      <c r="BN127" s="668"/>
      <c r="BO127" s="668"/>
      <c r="BP127" s="668"/>
      <c r="BQ127" s="668"/>
      <c r="BR127" s="668"/>
      <c r="BS127" s="668"/>
      <c r="BT127" s="668"/>
      <c r="BU127" s="668"/>
      <c r="BV127" s="668"/>
    </row>
    <row r="128" spans="2:74">
      <c r="B128" s="765">
        <v>38</v>
      </c>
      <c r="C128" s="766">
        <v>180601</v>
      </c>
      <c r="D128" s="767" t="s">
        <v>780</v>
      </c>
      <c r="E128" s="780" t="s">
        <v>781</v>
      </c>
      <c r="F128" s="769">
        <v>11.2</v>
      </c>
      <c r="G128" s="770">
        <v>31102</v>
      </c>
      <c r="H128" s="18"/>
      <c r="I128" s="18"/>
      <c r="J128" s="18"/>
      <c r="K128" s="18"/>
      <c r="L128" s="752"/>
      <c r="M128" s="752"/>
      <c r="N128" s="752"/>
      <c r="O128" s="752"/>
      <c r="P128" s="752"/>
      <c r="Q128" s="752"/>
      <c r="R128" s="752"/>
      <c r="S128" s="752"/>
      <c r="T128" s="752"/>
      <c r="U128" s="752"/>
      <c r="V128" s="752"/>
      <c r="W128" s="752"/>
      <c r="X128" s="752"/>
      <c r="Y128" s="668"/>
      <c r="Z128" s="668"/>
      <c r="AA128" s="668"/>
      <c r="AB128" s="668"/>
      <c r="AC128" s="668"/>
      <c r="AD128" s="668"/>
      <c r="AE128" s="668"/>
      <c r="AF128" s="668"/>
      <c r="AG128" s="668"/>
      <c r="AH128" s="668"/>
      <c r="AI128" s="668"/>
      <c r="AJ128" s="668"/>
      <c r="AK128" s="668"/>
      <c r="AL128" s="668"/>
      <c r="AM128" s="668"/>
      <c r="AN128" s="668"/>
      <c r="AO128" s="668"/>
      <c r="AP128" s="668"/>
      <c r="AQ128" s="668"/>
      <c r="AR128" s="668"/>
      <c r="AS128" s="668"/>
      <c r="AT128" s="668"/>
      <c r="AU128" s="668"/>
      <c r="AV128" s="668"/>
      <c r="AW128" s="668"/>
      <c r="AX128" s="668"/>
      <c r="AY128" s="668"/>
      <c r="AZ128" s="668"/>
      <c r="BA128" s="668"/>
      <c r="BB128" s="668"/>
      <c r="BC128" s="668"/>
      <c r="BD128" s="668"/>
      <c r="BE128" s="668"/>
      <c r="BF128" s="668"/>
      <c r="BG128" s="668"/>
      <c r="BH128" s="668"/>
      <c r="BI128" s="668"/>
      <c r="BJ128" s="668"/>
      <c r="BK128" s="668"/>
      <c r="BL128" s="668"/>
      <c r="BM128" s="668"/>
      <c r="BN128" s="668"/>
      <c r="BO128" s="668"/>
      <c r="BP128" s="668"/>
      <c r="BQ128" s="668"/>
      <c r="BR128" s="668"/>
      <c r="BS128" s="668"/>
      <c r="BT128" s="668"/>
      <c r="BU128" s="668"/>
      <c r="BV128" s="668"/>
    </row>
    <row r="129" spans="2:74">
      <c r="B129" s="765">
        <v>43</v>
      </c>
      <c r="C129" s="766">
        <v>184063</v>
      </c>
      <c r="D129" s="767" t="s">
        <v>794</v>
      </c>
      <c r="E129" s="781" t="s">
        <v>776</v>
      </c>
      <c r="F129" s="769">
        <v>0.41599999999999998</v>
      </c>
      <c r="G129" s="770">
        <v>25241.338</v>
      </c>
      <c r="H129" s="18"/>
      <c r="I129" s="18"/>
      <c r="J129" s="18"/>
      <c r="K129" s="18"/>
      <c r="L129" s="752"/>
      <c r="M129" s="752"/>
      <c r="N129" s="752"/>
      <c r="O129" s="752"/>
      <c r="P129" s="752"/>
      <c r="Q129" s="752"/>
      <c r="R129" s="752"/>
      <c r="S129" s="752"/>
      <c r="T129" s="752"/>
      <c r="U129" s="752"/>
      <c r="V129" s="752"/>
      <c r="W129" s="752"/>
      <c r="X129" s="752"/>
      <c r="Y129" s="668"/>
      <c r="Z129" s="668"/>
      <c r="AA129" s="668"/>
      <c r="AB129" s="668"/>
      <c r="AC129" s="668"/>
      <c r="AD129" s="668"/>
      <c r="AE129" s="668"/>
      <c r="AF129" s="668"/>
      <c r="AG129" s="668"/>
      <c r="AH129" s="668"/>
      <c r="AI129" s="668"/>
      <c r="AJ129" s="668"/>
      <c r="AK129" s="668"/>
      <c r="AL129" s="668"/>
      <c r="AM129" s="668"/>
      <c r="AN129" s="668"/>
      <c r="AO129" s="668"/>
      <c r="AP129" s="668"/>
      <c r="AQ129" s="668"/>
      <c r="AR129" s="668"/>
      <c r="AS129" s="668"/>
      <c r="AT129" s="668"/>
      <c r="AU129" s="668"/>
      <c r="AV129" s="668"/>
      <c r="AW129" s="668"/>
      <c r="AX129" s="668"/>
      <c r="AY129" s="668"/>
      <c r="AZ129" s="668"/>
      <c r="BA129" s="668"/>
      <c r="BB129" s="668"/>
      <c r="BC129" s="668"/>
      <c r="BD129" s="668"/>
      <c r="BE129" s="668"/>
      <c r="BF129" s="668"/>
      <c r="BG129" s="668"/>
      <c r="BH129" s="668"/>
      <c r="BI129" s="668"/>
      <c r="BJ129" s="668"/>
      <c r="BK129" s="668"/>
      <c r="BL129" s="668"/>
      <c r="BM129" s="668"/>
      <c r="BN129" s="668"/>
      <c r="BO129" s="668"/>
      <c r="BP129" s="668"/>
      <c r="BQ129" s="668"/>
      <c r="BR129" s="668"/>
      <c r="BS129" s="668"/>
      <c r="BT129" s="668"/>
      <c r="BU129" s="668"/>
      <c r="BV129" s="668"/>
    </row>
    <row r="130" spans="2:74">
      <c r="B130" s="765">
        <v>47</v>
      </c>
      <c r="C130" s="766">
        <v>179238</v>
      </c>
      <c r="D130" s="767" t="s">
        <v>780</v>
      </c>
      <c r="E130" s="780" t="s">
        <v>781</v>
      </c>
      <c r="F130" s="769">
        <v>1.7559</v>
      </c>
      <c r="G130" s="770">
        <v>9280.6291999999994</v>
      </c>
      <c r="H130" s="18"/>
      <c r="I130" s="18"/>
      <c r="J130" s="18"/>
      <c r="K130" s="18"/>
      <c r="L130" s="752"/>
      <c r="M130" s="752"/>
      <c r="N130" s="752"/>
      <c r="O130" s="752"/>
      <c r="P130" s="752"/>
      <c r="Q130" s="752"/>
      <c r="R130" s="752"/>
      <c r="S130" s="752"/>
      <c r="T130" s="752"/>
      <c r="U130" s="752"/>
      <c r="V130" s="752"/>
      <c r="W130" s="752"/>
      <c r="X130" s="752"/>
      <c r="Y130" s="668"/>
      <c r="Z130" s="668"/>
      <c r="AA130" s="668"/>
      <c r="AB130" s="668"/>
      <c r="AC130" s="668"/>
      <c r="AD130" s="668"/>
      <c r="AE130" s="668"/>
      <c r="AF130" s="668"/>
      <c r="AG130" s="668"/>
      <c r="AH130" s="668"/>
      <c r="AI130" s="668"/>
      <c r="AJ130" s="668"/>
      <c r="AK130" s="668"/>
      <c r="AL130" s="668"/>
      <c r="AM130" s="668"/>
      <c r="AN130" s="668"/>
      <c r="AO130" s="668"/>
      <c r="AP130" s="668"/>
      <c r="AQ130" s="668"/>
      <c r="AR130" s="668"/>
      <c r="AS130" s="668"/>
      <c r="AT130" s="668"/>
      <c r="AU130" s="668"/>
      <c r="AV130" s="668"/>
      <c r="AW130" s="668"/>
      <c r="AX130" s="668"/>
      <c r="AY130" s="668"/>
      <c r="AZ130" s="668"/>
      <c r="BA130" s="668"/>
      <c r="BB130" s="668"/>
      <c r="BC130" s="668"/>
      <c r="BD130" s="668"/>
      <c r="BE130" s="668"/>
      <c r="BF130" s="668"/>
      <c r="BG130" s="668"/>
      <c r="BH130" s="668"/>
      <c r="BI130" s="668"/>
      <c r="BJ130" s="668"/>
      <c r="BK130" s="668"/>
      <c r="BL130" s="668"/>
      <c r="BM130" s="668"/>
      <c r="BN130" s="668"/>
      <c r="BO130" s="668"/>
      <c r="BP130" s="668"/>
      <c r="BQ130" s="668"/>
      <c r="BR130" s="668"/>
      <c r="BS130" s="668"/>
      <c r="BT130" s="668"/>
      <c r="BU130" s="668"/>
      <c r="BV130" s="668"/>
    </row>
    <row r="131" spans="2:74">
      <c r="B131" s="765">
        <v>48</v>
      </c>
      <c r="C131" s="766">
        <v>179246</v>
      </c>
      <c r="D131" s="767" t="s">
        <v>780</v>
      </c>
      <c r="E131" s="780" t="s">
        <v>781</v>
      </c>
      <c r="F131" s="769">
        <v>1.3814</v>
      </c>
      <c r="G131" s="770">
        <v>6824.1588000000002</v>
      </c>
      <c r="H131" s="18"/>
      <c r="I131" s="18"/>
      <c r="J131" s="18"/>
      <c r="K131" s="18"/>
      <c r="L131" s="752"/>
      <c r="M131" s="752"/>
      <c r="N131" s="752"/>
      <c r="O131" s="752"/>
      <c r="P131" s="752"/>
      <c r="Q131" s="752"/>
      <c r="R131" s="752"/>
      <c r="S131" s="752"/>
      <c r="T131" s="752"/>
      <c r="U131" s="752"/>
      <c r="V131" s="752"/>
      <c r="W131" s="752"/>
      <c r="X131" s="752"/>
      <c r="Y131" s="668"/>
      <c r="Z131" s="668"/>
      <c r="AA131" s="668"/>
      <c r="AB131" s="668"/>
      <c r="AC131" s="668"/>
      <c r="AD131" s="668"/>
      <c r="AE131" s="668"/>
      <c r="AF131" s="668"/>
      <c r="AG131" s="668"/>
      <c r="AH131" s="668"/>
      <c r="AI131" s="668"/>
      <c r="AJ131" s="668"/>
      <c r="AK131" s="668"/>
      <c r="AL131" s="668"/>
      <c r="AM131" s="668"/>
      <c r="AN131" s="668"/>
      <c r="AO131" s="668"/>
      <c r="AP131" s="668"/>
      <c r="AQ131" s="668"/>
      <c r="AR131" s="668"/>
      <c r="AS131" s="668"/>
      <c r="AT131" s="668"/>
      <c r="AU131" s="668"/>
      <c r="AV131" s="668"/>
      <c r="AW131" s="668"/>
      <c r="AX131" s="668"/>
      <c r="AY131" s="668"/>
      <c r="AZ131" s="668"/>
      <c r="BA131" s="668"/>
      <c r="BB131" s="668"/>
      <c r="BC131" s="668"/>
      <c r="BD131" s="668"/>
      <c r="BE131" s="668"/>
      <c r="BF131" s="668"/>
      <c r="BG131" s="668"/>
      <c r="BH131" s="668"/>
      <c r="BI131" s="668"/>
      <c r="BJ131" s="668"/>
      <c r="BK131" s="668"/>
      <c r="BL131" s="668"/>
      <c r="BM131" s="668"/>
      <c r="BN131" s="668"/>
      <c r="BO131" s="668"/>
      <c r="BP131" s="668"/>
      <c r="BQ131" s="668"/>
      <c r="BR131" s="668"/>
      <c r="BS131" s="668"/>
      <c r="BT131" s="668"/>
      <c r="BU131" s="668"/>
      <c r="BV131" s="668"/>
    </row>
    <row r="132" spans="2:74">
      <c r="B132" s="788">
        <v>49</v>
      </c>
      <c r="C132" s="789">
        <v>179480</v>
      </c>
      <c r="D132" s="799" t="s">
        <v>780</v>
      </c>
      <c r="E132" s="780" t="s">
        <v>781</v>
      </c>
      <c r="F132" s="792">
        <v>0</v>
      </c>
      <c r="G132" s="793">
        <v>0</v>
      </c>
      <c r="H132" s="18"/>
      <c r="I132" s="18"/>
      <c r="J132" s="18"/>
      <c r="K132" s="18"/>
      <c r="L132" s="752"/>
      <c r="M132" s="752"/>
      <c r="N132" s="752"/>
      <c r="O132" s="752"/>
      <c r="P132" s="752"/>
      <c r="Q132" s="752"/>
      <c r="R132" s="752"/>
      <c r="S132" s="752"/>
      <c r="T132" s="752"/>
      <c r="U132" s="752"/>
      <c r="V132" s="752"/>
      <c r="W132" s="752"/>
      <c r="X132" s="752"/>
      <c r="Y132" s="668"/>
      <c r="Z132" s="668"/>
      <c r="AA132" s="668"/>
      <c r="AB132" s="668"/>
      <c r="AC132" s="668"/>
      <c r="AD132" s="668"/>
      <c r="AE132" s="668"/>
      <c r="AF132" s="668"/>
      <c r="AG132" s="668"/>
      <c r="AH132" s="668"/>
      <c r="AI132" s="668"/>
      <c r="AJ132" s="668"/>
      <c r="AK132" s="668"/>
      <c r="AL132" s="668"/>
      <c r="AM132" s="668"/>
      <c r="AN132" s="668"/>
      <c r="AO132" s="668"/>
      <c r="AP132" s="668"/>
      <c r="AQ132" s="668"/>
      <c r="AR132" s="668"/>
      <c r="AS132" s="668"/>
      <c r="AT132" s="668"/>
      <c r="AU132" s="668"/>
      <c r="AV132" s="668"/>
      <c r="AW132" s="668"/>
      <c r="AX132" s="668"/>
      <c r="AY132" s="668"/>
      <c r="AZ132" s="668"/>
      <c r="BA132" s="668"/>
      <c r="BB132" s="668"/>
      <c r="BC132" s="668"/>
      <c r="BD132" s="668"/>
      <c r="BE132" s="668"/>
      <c r="BF132" s="668"/>
      <c r="BG132" s="668"/>
      <c r="BH132" s="668"/>
      <c r="BI132" s="668"/>
      <c r="BJ132" s="668"/>
      <c r="BK132" s="668"/>
      <c r="BL132" s="668"/>
      <c r="BM132" s="668"/>
      <c r="BN132" s="668"/>
      <c r="BO132" s="668"/>
      <c r="BP132" s="668"/>
      <c r="BQ132" s="668"/>
      <c r="BR132" s="668"/>
      <c r="BS132" s="668"/>
      <c r="BT132" s="668"/>
      <c r="BU132" s="668"/>
      <c r="BV132" s="668"/>
    </row>
    <row r="133" spans="2:74">
      <c r="B133" s="765">
        <v>50</v>
      </c>
      <c r="C133" s="766">
        <v>179909</v>
      </c>
      <c r="D133" s="767" t="s">
        <v>775</v>
      </c>
      <c r="E133" s="773" t="s">
        <v>776</v>
      </c>
      <c r="F133" s="769">
        <v>12.4</v>
      </c>
      <c r="G133" s="770">
        <v>56965.599999999999</v>
      </c>
      <c r="H133" s="18"/>
      <c r="I133" s="18"/>
      <c r="J133" s="18"/>
      <c r="K133" s="18"/>
      <c r="L133" s="752"/>
      <c r="M133" s="752"/>
      <c r="N133" s="752"/>
      <c r="O133" s="752"/>
      <c r="P133" s="752"/>
      <c r="Q133" s="752"/>
      <c r="R133" s="752"/>
      <c r="S133" s="752"/>
      <c r="T133" s="752"/>
      <c r="U133" s="752"/>
      <c r="V133" s="752"/>
      <c r="W133" s="752"/>
      <c r="X133" s="752"/>
      <c r="Y133" s="668"/>
      <c r="Z133" s="668"/>
      <c r="AA133" s="668"/>
      <c r="AB133" s="668"/>
      <c r="AC133" s="668"/>
      <c r="AD133" s="668"/>
      <c r="AE133" s="668"/>
      <c r="AF133" s="668"/>
      <c r="AG133" s="668"/>
      <c r="AH133" s="668"/>
      <c r="AI133" s="668"/>
      <c r="AJ133" s="668"/>
      <c r="AK133" s="668"/>
      <c r="AL133" s="668"/>
      <c r="AM133" s="668"/>
      <c r="AN133" s="668"/>
      <c r="AO133" s="668"/>
      <c r="AP133" s="668"/>
      <c r="AQ133" s="668"/>
      <c r="AR133" s="668"/>
      <c r="AS133" s="668"/>
      <c r="AT133" s="668"/>
      <c r="AU133" s="668"/>
      <c r="AV133" s="668"/>
      <c r="AW133" s="668"/>
      <c r="AX133" s="668"/>
      <c r="AY133" s="668"/>
      <c r="AZ133" s="668"/>
      <c r="BA133" s="668"/>
      <c r="BB133" s="668"/>
      <c r="BC133" s="668"/>
      <c r="BD133" s="668"/>
      <c r="BE133" s="668"/>
      <c r="BF133" s="668"/>
      <c r="BG133" s="668"/>
      <c r="BH133" s="668"/>
      <c r="BI133" s="668"/>
      <c r="BJ133" s="668"/>
      <c r="BK133" s="668"/>
      <c r="BL133" s="668"/>
      <c r="BM133" s="668"/>
      <c r="BN133" s="668"/>
      <c r="BO133" s="668"/>
      <c r="BP133" s="668"/>
      <c r="BQ133" s="668"/>
      <c r="BR133" s="668"/>
      <c r="BS133" s="668"/>
      <c r="BT133" s="668"/>
      <c r="BU133" s="668"/>
      <c r="BV133" s="668"/>
    </row>
    <row r="134" spans="2:74">
      <c r="B134" s="765">
        <v>51</v>
      </c>
      <c r="C134" s="766">
        <v>179910</v>
      </c>
      <c r="D134" s="767" t="s">
        <v>775</v>
      </c>
      <c r="E134" s="773" t="s">
        <v>776</v>
      </c>
      <c r="F134" s="769">
        <v>0</v>
      </c>
      <c r="G134" s="770">
        <v>9240</v>
      </c>
      <c r="H134" s="18"/>
      <c r="I134" s="18"/>
      <c r="J134" s="18"/>
      <c r="K134" s="18"/>
      <c r="L134" s="752"/>
      <c r="M134" s="752"/>
      <c r="N134" s="752"/>
      <c r="O134" s="752"/>
      <c r="P134" s="752"/>
      <c r="Q134" s="752"/>
      <c r="R134" s="752"/>
      <c r="S134" s="752"/>
      <c r="T134" s="752"/>
      <c r="U134" s="752"/>
      <c r="V134" s="752"/>
      <c r="W134" s="752"/>
      <c r="X134" s="752"/>
      <c r="Y134" s="668"/>
      <c r="Z134" s="668"/>
      <c r="AA134" s="668"/>
      <c r="AB134" s="668"/>
      <c r="AC134" s="668"/>
      <c r="AD134" s="668"/>
      <c r="AE134" s="668"/>
      <c r="AF134" s="668"/>
      <c r="AG134" s="668"/>
      <c r="AH134" s="668"/>
      <c r="AI134" s="668"/>
      <c r="AJ134" s="668"/>
      <c r="AK134" s="668"/>
      <c r="AL134" s="668"/>
      <c r="AM134" s="668"/>
      <c r="AN134" s="668"/>
      <c r="AO134" s="668"/>
      <c r="AP134" s="668"/>
      <c r="AQ134" s="668"/>
      <c r="AR134" s="668"/>
      <c r="AS134" s="668"/>
      <c r="AT134" s="668"/>
      <c r="AU134" s="668"/>
      <c r="AV134" s="668"/>
      <c r="AW134" s="668"/>
      <c r="AX134" s="668"/>
      <c r="AY134" s="668"/>
      <c r="AZ134" s="668"/>
      <c r="BA134" s="668"/>
      <c r="BB134" s="668"/>
      <c r="BC134" s="668"/>
      <c r="BD134" s="668"/>
      <c r="BE134" s="668"/>
      <c r="BF134" s="668"/>
      <c r="BG134" s="668"/>
      <c r="BH134" s="668"/>
      <c r="BI134" s="668"/>
      <c r="BJ134" s="668"/>
      <c r="BK134" s="668"/>
      <c r="BL134" s="668"/>
      <c r="BM134" s="668"/>
      <c r="BN134" s="668"/>
      <c r="BO134" s="668"/>
      <c r="BP134" s="668"/>
      <c r="BQ134" s="668"/>
      <c r="BR134" s="668"/>
      <c r="BS134" s="668"/>
      <c r="BT134" s="668"/>
      <c r="BU134" s="668"/>
      <c r="BV134" s="668"/>
    </row>
    <row r="135" spans="2:74">
      <c r="B135" s="765">
        <v>52</v>
      </c>
      <c r="C135" s="766">
        <v>183039</v>
      </c>
      <c r="D135" s="767" t="s">
        <v>797</v>
      </c>
      <c r="E135" s="784" t="s">
        <v>787</v>
      </c>
      <c r="F135" s="769">
        <v>0</v>
      </c>
      <c r="G135" s="770">
        <v>208134</v>
      </c>
      <c r="H135" s="18"/>
      <c r="I135" s="18"/>
      <c r="J135" s="18"/>
      <c r="K135" s="18"/>
      <c r="L135" s="752"/>
      <c r="M135" s="752"/>
      <c r="N135" s="752"/>
      <c r="O135" s="752"/>
      <c r="P135" s="752"/>
      <c r="Q135" s="752"/>
      <c r="R135" s="752"/>
      <c r="S135" s="752"/>
      <c r="T135" s="752"/>
      <c r="U135" s="752"/>
      <c r="V135" s="752"/>
      <c r="W135" s="752"/>
      <c r="X135" s="752"/>
      <c r="Y135" s="668"/>
      <c r="Z135" s="668"/>
      <c r="AA135" s="668"/>
      <c r="AB135" s="668"/>
      <c r="AC135" s="668"/>
      <c r="AD135" s="668"/>
      <c r="AE135" s="668"/>
      <c r="AF135" s="668"/>
      <c r="AG135" s="668"/>
      <c r="AH135" s="668"/>
      <c r="AI135" s="668"/>
      <c r="AJ135" s="668"/>
      <c r="AK135" s="668"/>
      <c r="AL135" s="668"/>
      <c r="AM135" s="668"/>
      <c r="AN135" s="668"/>
      <c r="AO135" s="668"/>
      <c r="AP135" s="668"/>
      <c r="AQ135" s="668"/>
      <c r="AR135" s="668"/>
      <c r="AS135" s="668"/>
      <c r="AT135" s="668"/>
      <c r="AU135" s="668"/>
      <c r="AV135" s="668"/>
      <c r="AW135" s="668"/>
      <c r="AX135" s="668"/>
      <c r="AY135" s="668"/>
      <c r="AZ135" s="668"/>
      <c r="BA135" s="668"/>
      <c r="BB135" s="668"/>
      <c r="BC135" s="668"/>
      <c r="BD135" s="668"/>
      <c r="BE135" s="668"/>
      <c r="BF135" s="668"/>
      <c r="BG135" s="668"/>
      <c r="BH135" s="668"/>
      <c r="BI135" s="668"/>
      <c r="BJ135" s="668"/>
      <c r="BK135" s="668"/>
      <c r="BL135" s="668"/>
      <c r="BM135" s="668"/>
      <c r="BN135" s="668"/>
      <c r="BO135" s="668"/>
      <c r="BP135" s="668"/>
      <c r="BQ135" s="668"/>
      <c r="BR135" s="668"/>
      <c r="BS135" s="668"/>
      <c r="BT135" s="668"/>
      <c r="BU135" s="668"/>
      <c r="BV135" s="668"/>
    </row>
    <row r="136" spans="2:74">
      <c r="B136" s="765">
        <v>53</v>
      </c>
      <c r="C136" s="766">
        <v>183040</v>
      </c>
      <c r="D136" s="767" t="s">
        <v>797</v>
      </c>
      <c r="E136" s="784" t="s">
        <v>787</v>
      </c>
      <c r="F136" s="769">
        <v>0</v>
      </c>
      <c r="G136" s="770">
        <v>239913.60000000001</v>
      </c>
      <c r="H136" s="18"/>
      <c r="I136" s="18"/>
      <c r="J136" s="18"/>
      <c r="K136" s="18"/>
      <c r="L136" s="752"/>
      <c r="M136" s="752"/>
      <c r="N136" s="752"/>
      <c r="O136" s="752"/>
      <c r="P136" s="752"/>
      <c r="Q136" s="752"/>
      <c r="R136" s="752"/>
      <c r="S136" s="752"/>
      <c r="T136" s="752"/>
      <c r="U136" s="752"/>
      <c r="V136" s="752"/>
      <c r="W136" s="752"/>
      <c r="X136" s="752"/>
      <c r="Y136" s="668"/>
      <c r="Z136" s="668"/>
      <c r="AA136" s="668"/>
      <c r="AB136" s="668"/>
      <c r="AC136" s="668"/>
      <c r="AD136" s="668"/>
      <c r="AE136" s="668"/>
      <c r="AF136" s="668"/>
      <c r="AG136" s="668"/>
      <c r="AH136" s="668"/>
      <c r="AI136" s="668"/>
      <c r="AJ136" s="668"/>
      <c r="AK136" s="668"/>
      <c r="AL136" s="668"/>
      <c r="AM136" s="668"/>
      <c r="AN136" s="668"/>
      <c r="AO136" s="668"/>
      <c r="AP136" s="668"/>
      <c r="AQ136" s="668"/>
      <c r="AR136" s="668"/>
      <c r="AS136" s="668"/>
      <c r="AT136" s="668"/>
      <c r="AU136" s="668"/>
      <c r="AV136" s="668"/>
      <c r="AW136" s="668"/>
      <c r="AX136" s="668"/>
      <c r="AY136" s="668"/>
      <c r="AZ136" s="668"/>
      <c r="BA136" s="668"/>
      <c r="BB136" s="668"/>
      <c r="BC136" s="668"/>
      <c r="BD136" s="668"/>
      <c r="BE136" s="668"/>
      <c r="BF136" s="668"/>
      <c r="BG136" s="668"/>
      <c r="BH136" s="668"/>
      <c r="BI136" s="668"/>
      <c r="BJ136" s="668"/>
      <c r="BK136" s="668"/>
      <c r="BL136" s="668"/>
      <c r="BM136" s="668"/>
      <c r="BN136" s="668"/>
      <c r="BO136" s="668"/>
      <c r="BP136" s="668"/>
      <c r="BQ136" s="668"/>
      <c r="BR136" s="668"/>
      <c r="BS136" s="668"/>
      <c r="BT136" s="668"/>
      <c r="BU136" s="668"/>
      <c r="BV136" s="668"/>
    </row>
    <row r="137" spans="2:74">
      <c r="B137" s="765">
        <v>54</v>
      </c>
      <c r="C137" s="766">
        <v>183042</v>
      </c>
      <c r="D137" s="767" t="s">
        <v>797</v>
      </c>
      <c r="E137" s="784" t="s">
        <v>787</v>
      </c>
      <c r="F137" s="769">
        <v>0</v>
      </c>
      <c r="G137" s="770">
        <v>203658.4</v>
      </c>
      <c r="H137" s="18"/>
      <c r="I137" s="18"/>
      <c r="J137" s="18"/>
      <c r="K137" s="18"/>
      <c r="L137" s="752"/>
      <c r="M137" s="752"/>
      <c r="N137" s="752"/>
      <c r="O137" s="752"/>
      <c r="P137" s="752"/>
      <c r="Q137" s="752"/>
      <c r="R137" s="752"/>
      <c r="S137" s="752"/>
      <c r="T137" s="752"/>
      <c r="U137" s="752"/>
      <c r="V137" s="752"/>
      <c r="W137" s="752"/>
      <c r="X137" s="752"/>
      <c r="Y137" s="668"/>
      <c r="Z137" s="668"/>
      <c r="AA137" s="668"/>
      <c r="AB137" s="668"/>
      <c r="AC137" s="668"/>
      <c r="AD137" s="668"/>
      <c r="AE137" s="668"/>
      <c r="AF137" s="668"/>
      <c r="AG137" s="668"/>
      <c r="AH137" s="668"/>
      <c r="AI137" s="668"/>
      <c r="AJ137" s="668"/>
      <c r="AK137" s="668"/>
      <c r="AL137" s="668"/>
      <c r="AM137" s="668"/>
      <c r="AN137" s="668"/>
      <c r="AO137" s="668"/>
      <c r="AP137" s="668"/>
      <c r="AQ137" s="668"/>
      <c r="AR137" s="668"/>
      <c r="AS137" s="668"/>
      <c r="AT137" s="668"/>
      <c r="AU137" s="668"/>
      <c r="AV137" s="668"/>
      <c r="AW137" s="668"/>
      <c r="AX137" s="668"/>
      <c r="AY137" s="668"/>
      <c r="AZ137" s="668"/>
      <c r="BA137" s="668"/>
      <c r="BB137" s="668"/>
      <c r="BC137" s="668"/>
      <c r="BD137" s="668"/>
      <c r="BE137" s="668"/>
      <c r="BF137" s="668"/>
      <c r="BG137" s="668"/>
      <c r="BH137" s="668"/>
      <c r="BI137" s="668"/>
      <c r="BJ137" s="668"/>
      <c r="BK137" s="668"/>
      <c r="BL137" s="668"/>
      <c r="BM137" s="668"/>
      <c r="BN137" s="668"/>
      <c r="BO137" s="668"/>
      <c r="BP137" s="668"/>
      <c r="BQ137" s="668"/>
      <c r="BR137" s="668"/>
      <c r="BS137" s="668"/>
      <c r="BT137" s="668"/>
      <c r="BU137" s="668"/>
      <c r="BV137" s="668"/>
    </row>
    <row r="138" spans="2:74">
      <c r="B138" s="765">
        <v>58</v>
      </c>
      <c r="C138" s="766">
        <v>165620</v>
      </c>
      <c r="D138" s="767" t="s">
        <v>793</v>
      </c>
      <c r="E138" s="781" t="s">
        <v>776</v>
      </c>
      <c r="F138" s="769">
        <v>41.5</v>
      </c>
      <c r="G138" s="770">
        <v>227322</v>
      </c>
      <c r="H138" s="18"/>
      <c r="I138" s="18"/>
      <c r="J138" s="18"/>
      <c r="K138" s="18"/>
      <c r="L138" s="752"/>
      <c r="M138" s="752"/>
      <c r="N138" s="752"/>
      <c r="O138" s="752"/>
      <c r="P138" s="752"/>
      <c r="Q138" s="752"/>
      <c r="R138" s="752"/>
      <c r="S138" s="752"/>
      <c r="T138" s="752"/>
      <c r="U138" s="752"/>
      <c r="V138" s="752"/>
      <c r="W138" s="752"/>
      <c r="X138" s="752"/>
      <c r="Y138" s="668"/>
      <c r="Z138" s="668"/>
      <c r="AA138" s="668"/>
      <c r="AB138" s="668"/>
      <c r="AC138" s="668"/>
      <c r="AD138" s="668"/>
      <c r="AE138" s="668"/>
      <c r="AF138" s="668"/>
      <c r="AG138" s="668"/>
      <c r="AH138" s="668"/>
      <c r="AI138" s="668"/>
      <c r="AJ138" s="668"/>
      <c r="AK138" s="668"/>
      <c r="AL138" s="668"/>
      <c r="AM138" s="668"/>
      <c r="AN138" s="668"/>
      <c r="AO138" s="668"/>
      <c r="AP138" s="668"/>
      <c r="AQ138" s="668"/>
      <c r="AR138" s="668"/>
      <c r="AS138" s="668"/>
      <c r="AT138" s="668"/>
      <c r="AU138" s="668"/>
      <c r="AV138" s="668"/>
      <c r="AW138" s="668"/>
      <c r="AX138" s="668"/>
      <c r="AY138" s="668"/>
      <c r="AZ138" s="668"/>
      <c r="BA138" s="668"/>
      <c r="BB138" s="668"/>
      <c r="BC138" s="668"/>
      <c r="BD138" s="668"/>
      <c r="BE138" s="668"/>
      <c r="BF138" s="668"/>
      <c r="BG138" s="668"/>
      <c r="BH138" s="668"/>
      <c r="BI138" s="668"/>
      <c r="BJ138" s="668"/>
      <c r="BK138" s="668"/>
      <c r="BL138" s="668"/>
      <c r="BM138" s="668"/>
      <c r="BN138" s="668"/>
      <c r="BO138" s="668"/>
      <c r="BP138" s="668"/>
      <c r="BQ138" s="668"/>
      <c r="BR138" s="668"/>
      <c r="BS138" s="668"/>
      <c r="BT138" s="668"/>
      <c r="BU138" s="668"/>
      <c r="BV138" s="668"/>
    </row>
    <row r="139" spans="2:74">
      <c r="B139" s="765">
        <v>59</v>
      </c>
      <c r="C139" s="766">
        <v>173436</v>
      </c>
      <c r="D139" s="767" t="s">
        <v>791</v>
      </c>
      <c r="E139" s="776" t="s">
        <v>779</v>
      </c>
      <c r="F139" s="769">
        <v>17.7</v>
      </c>
      <c r="G139" s="770">
        <v>125573</v>
      </c>
      <c r="H139" s="18"/>
      <c r="I139" s="18"/>
      <c r="J139" s="18"/>
      <c r="K139" s="18"/>
      <c r="L139" s="752"/>
      <c r="M139" s="752"/>
      <c r="N139" s="752"/>
      <c r="O139" s="752"/>
      <c r="P139" s="752"/>
      <c r="Q139" s="752"/>
      <c r="R139" s="752"/>
      <c r="S139" s="752"/>
      <c r="T139" s="752"/>
      <c r="U139" s="752"/>
      <c r="V139" s="752"/>
      <c r="W139" s="752"/>
      <c r="X139" s="752"/>
      <c r="Y139" s="668"/>
      <c r="Z139" s="668"/>
      <c r="AA139" s="668"/>
      <c r="AB139" s="668"/>
      <c r="AC139" s="668"/>
      <c r="AD139" s="668"/>
      <c r="AE139" s="668"/>
      <c r="AF139" s="668"/>
      <c r="AG139" s="668"/>
      <c r="AH139" s="668"/>
      <c r="AI139" s="668"/>
      <c r="AJ139" s="668"/>
      <c r="AK139" s="668"/>
      <c r="AL139" s="668"/>
      <c r="AM139" s="668"/>
      <c r="AN139" s="668"/>
      <c r="AO139" s="668"/>
      <c r="AP139" s="668"/>
      <c r="AQ139" s="668"/>
      <c r="AR139" s="668"/>
      <c r="AS139" s="668"/>
      <c r="AT139" s="668"/>
      <c r="AU139" s="668"/>
      <c r="AV139" s="668"/>
      <c r="AW139" s="668"/>
      <c r="AX139" s="668"/>
      <c r="AY139" s="668"/>
      <c r="AZ139" s="668"/>
      <c r="BA139" s="668"/>
      <c r="BB139" s="668"/>
      <c r="BC139" s="668"/>
      <c r="BD139" s="668"/>
      <c r="BE139" s="668"/>
      <c r="BF139" s="668"/>
      <c r="BG139" s="668"/>
      <c r="BH139" s="668"/>
      <c r="BI139" s="668"/>
      <c r="BJ139" s="668"/>
      <c r="BK139" s="668"/>
      <c r="BL139" s="668"/>
      <c r="BM139" s="668"/>
      <c r="BN139" s="668"/>
      <c r="BO139" s="668"/>
      <c r="BP139" s="668"/>
      <c r="BQ139" s="668"/>
      <c r="BR139" s="668"/>
      <c r="BS139" s="668"/>
      <c r="BT139" s="668"/>
      <c r="BU139" s="668"/>
      <c r="BV139" s="668"/>
    </row>
    <row r="140" spans="2:74">
      <c r="B140" s="765">
        <v>60</v>
      </c>
      <c r="C140" s="766">
        <v>174046</v>
      </c>
      <c r="D140" s="767" t="s">
        <v>775</v>
      </c>
      <c r="E140" s="773" t="s">
        <v>776</v>
      </c>
      <c r="F140" s="769">
        <v>4.5</v>
      </c>
      <c r="G140" s="770">
        <v>24654.400000000001</v>
      </c>
      <c r="H140" s="18"/>
      <c r="I140" s="18"/>
      <c r="J140" s="18"/>
      <c r="K140" s="18"/>
      <c r="L140" s="752"/>
      <c r="M140" s="752"/>
      <c r="N140" s="752"/>
      <c r="O140" s="752"/>
      <c r="P140" s="752"/>
      <c r="Q140" s="752"/>
      <c r="R140" s="752"/>
      <c r="S140" s="752"/>
      <c r="T140" s="752"/>
      <c r="U140" s="752"/>
      <c r="V140" s="752"/>
      <c r="W140" s="752"/>
      <c r="X140" s="752"/>
      <c r="Y140" s="668"/>
      <c r="Z140" s="668"/>
      <c r="AA140" s="668"/>
      <c r="AB140" s="668"/>
      <c r="AC140" s="668"/>
      <c r="AD140" s="668"/>
      <c r="AE140" s="668"/>
      <c r="AF140" s="668"/>
      <c r="AG140" s="668"/>
      <c r="AH140" s="668"/>
      <c r="AI140" s="668"/>
      <c r="AJ140" s="668"/>
      <c r="AK140" s="668"/>
      <c r="AL140" s="668"/>
      <c r="AM140" s="668"/>
      <c r="AN140" s="668"/>
      <c r="AO140" s="668"/>
      <c r="AP140" s="668"/>
      <c r="AQ140" s="668"/>
      <c r="AR140" s="668"/>
      <c r="AS140" s="668"/>
      <c r="AT140" s="668"/>
      <c r="AU140" s="668"/>
      <c r="AV140" s="668"/>
      <c r="AW140" s="668"/>
      <c r="AX140" s="668"/>
      <c r="AY140" s="668"/>
      <c r="AZ140" s="668"/>
      <c r="BA140" s="668"/>
      <c r="BB140" s="668"/>
      <c r="BC140" s="668"/>
      <c r="BD140" s="668"/>
      <c r="BE140" s="668"/>
      <c r="BF140" s="668"/>
      <c r="BG140" s="668"/>
      <c r="BH140" s="668"/>
      <c r="BI140" s="668"/>
      <c r="BJ140" s="668"/>
      <c r="BK140" s="668"/>
      <c r="BL140" s="668"/>
      <c r="BM140" s="668"/>
      <c r="BN140" s="668"/>
      <c r="BO140" s="668"/>
      <c r="BP140" s="668"/>
      <c r="BQ140" s="668"/>
      <c r="BR140" s="668"/>
      <c r="BS140" s="668"/>
      <c r="BT140" s="668"/>
      <c r="BU140" s="668"/>
      <c r="BV140" s="668"/>
    </row>
    <row r="141" spans="2:74">
      <c r="B141" s="765">
        <v>61</v>
      </c>
      <c r="C141" s="766">
        <v>175665</v>
      </c>
      <c r="D141" s="767" t="s">
        <v>790</v>
      </c>
      <c r="E141" s="776" t="s">
        <v>779</v>
      </c>
      <c r="F141" s="769">
        <v>83</v>
      </c>
      <c r="G141" s="770">
        <v>950597</v>
      </c>
      <c r="H141" s="18"/>
      <c r="I141" s="18"/>
      <c r="J141" s="18"/>
      <c r="K141" s="18"/>
      <c r="L141" s="752"/>
      <c r="M141" s="752"/>
      <c r="N141" s="752"/>
      <c r="O141" s="752"/>
      <c r="P141" s="752"/>
      <c r="Q141" s="752"/>
      <c r="R141" s="752"/>
      <c r="S141" s="752"/>
      <c r="T141" s="752"/>
      <c r="U141" s="752"/>
      <c r="V141" s="752"/>
      <c r="W141" s="752"/>
      <c r="X141" s="752"/>
      <c r="Y141" s="668"/>
      <c r="Z141" s="668"/>
      <c r="AA141" s="668"/>
      <c r="AB141" s="668"/>
      <c r="AC141" s="668"/>
      <c r="AD141" s="668"/>
      <c r="AE141" s="668"/>
      <c r="AF141" s="668"/>
      <c r="AG141" s="668"/>
      <c r="AH141" s="668"/>
      <c r="AI141" s="668"/>
      <c r="AJ141" s="668"/>
      <c r="AK141" s="668"/>
      <c r="AL141" s="668"/>
      <c r="AM141" s="668"/>
      <c r="AN141" s="668"/>
      <c r="AO141" s="668"/>
      <c r="AP141" s="668"/>
      <c r="AQ141" s="668"/>
      <c r="AR141" s="668"/>
      <c r="AS141" s="668"/>
      <c r="AT141" s="668"/>
      <c r="AU141" s="668"/>
      <c r="AV141" s="668"/>
      <c r="AW141" s="668"/>
      <c r="AX141" s="668"/>
      <c r="AY141" s="668"/>
      <c r="AZ141" s="668"/>
      <c r="BA141" s="668"/>
      <c r="BB141" s="668"/>
      <c r="BC141" s="668"/>
      <c r="BD141" s="668"/>
      <c r="BE141" s="668"/>
      <c r="BF141" s="668"/>
      <c r="BG141" s="668"/>
      <c r="BH141" s="668"/>
      <c r="BI141" s="668"/>
      <c r="BJ141" s="668"/>
      <c r="BK141" s="668"/>
      <c r="BL141" s="668"/>
      <c r="BM141" s="668"/>
      <c r="BN141" s="668"/>
      <c r="BO141" s="668"/>
      <c r="BP141" s="668"/>
      <c r="BQ141" s="668"/>
      <c r="BR141" s="668"/>
      <c r="BS141" s="668"/>
      <c r="BT141" s="668"/>
      <c r="BU141" s="668"/>
      <c r="BV141" s="668"/>
    </row>
    <row r="142" spans="2:74">
      <c r="B142" s="765">
        <v>62</v>
      </c>
      <c r="C142" s="766">
        <v>180046</v>
      </c>
      <c r="D142" s="767" t="s">
        <v>791</v>
      </c>
      <c r="E142" s="776" t="s">
        <v>779</v>
      </c>
      <c r="F142" s="769">
        <v>14.88</v>
      </c>
      <c r="G142" s="770">
        <v>130349</v>
      </c>
      <c r="L142" s="752"/>
      <c r="M142" s="752"/>
      <c r="N142" s="752"/>
      <c r="O142" s="752"/>
      <c r="P142" s="752"/>
      <c r="Q142" s="752"/>
      <c r="R142" s="752"/>
      <c r="S142" s="752"/>
      <c r="T142" s="752"/>
      <c r="U142" s="752"/>
      <c r="V142" s="752"/>
      <c r="W142" s="752"/>
      <c r="X142" s="752"/>
      <c r="Y142" s="668"/>
      <c r="Z142" s="668"/>
      <c r="AA142" s="668"/>
      <c r="AB142" s="668"/>
      <c r="AC142" s="668"/>
      <c r="AD142" s="668"/>
      <c r="AE142" s="668"/>
      <c r="AF142" s="668"/>
      <c r="AG142" s="668"/>
      <c r="AH142" s="668"/>
      <c r="AI142" s="668"/>
      <c r="AJ142" s="668"/>
      <c r="AK142" s="668"/>
      <c r="AL142" s="668"/>
      <c r="AM142" s="668"/>
      <c r="AN142" s="668"/>
      <c r="AO142" s="668"/>
      <c r="AP142" s="668"/>
      <c r="AQ142" s="668"/>
      <c r="AR142" s="668"/>
      <c r="AS142" s="668"/>
      <c r="AT142" s="668"/>
      <c r="AU142" s="668"/>
      <c r="AV142" s="668"/>
      <c r="AW142" s="668"/>
      <c r="AX142" s="668"/>
      <c r="AY142" s="668"/>
      <c r="AZ142" s="668"/>
      <c r="BA142" s="668"/>
      <c r="BB142" s="668"/>
      <c r="BC142" s="668"/>
      <c r="BD142" s="668"/>
      <c r="BE142" s="668"/>
      <c r="BF142" s="668"/>
      <c r="BG142" s="668"/>
      <c r="BH142" s="668"/>
      <c r="BI142" s="668"/>
      <c r="BJ142" s="668"/>
      <c r="BK142" s="668"/>
      <c r="BL142" s="668"/>
      <c r="BM142" s="668"/>
      <c r="BN142" s="668"/>
      <c r="BO142" s="668"/>
      <c r="BP142" s="668"/>
      <c r="BQ142" s="668"/>
      <c r="BR142" s="668"/>
      <c r="BS142" s="668"/>
      <c r="BT142" s="668"/>
      <c r="BU142" s="668"/>
      <c r="BV142" s="668"/>
    </row>
    <row r="143" spans="2:74">
      <c r="B143" s="765">
        <v>63</v>
      </c>
      <c r="C143" s="766">
        <v>180779</v>
      </c>
      <c r="D143" s="767" t="s">
        <v>775</v>
      </c>
      <c r="E143" s="773" t="s">
        <v>776</v>
      </c>
      <c r="F143" s="769">
        <v>0</v>
      </c>
      <c r="G143" s="770">
        <v>5460</v>
      </c>
      <c r="L143" s="752"/>
      <c r="M143" s="752"/>
      <c r="N143" s="752"/>
      <c r="O143" s="752"/>
      <c r="P143" s="752"/>
      <c r="Q143" s="752"/>
      <c r="R143" s="752"/>
      <c r="S143" s="752"/>
      <c r="T143" s="752"/>
      <c r="U143" s="752"/>
      <c r="V143" s="752"/>
      <c r="W143" s="752"/>
      <c r="X143" s="752"/>
      <c r="Y143" s="668"/>
      <c r="Z143" s="668"/>
      <c r="AA143" s="668"/>
      <c r="AB143" s="668"/>
      <c r="AC143" s="668"/>
      <c r="AD143" s="668"/>
      <c r="AE143" s="668"/>
      <c r="AF143" s="668"/>
      <c r="AG143" s="668"/>
      <c r="AH143" s="668"/>
      <c r="AI143" s="668"/>
      <c r="AJ143" s="668"/>
      <c r="AK143" s="668"/>
      <c r="AL143" s="668"/>
      <c r="AM143" s="668"/>
      <c r="AN143" s="668"/>
      <c r="AO143" s="668"/>
      <c r="AP143" s="668"/>
      <c r="AQ143" s="668"/>
      <c r="AR143" s="668"/>
      <c r="AS143" s="668"/>
      <c r="AT143" s="668"/>
      <c r="AU143" s="668"/>
      <c r="AV143" s="668"/>
      <c r="AW143" s="668"/>
      <c r="AX143" s="668"/>
      <c r="AY143" s="668"/>
      <c r="AZ143" s="668"/>
      <c r="BA143" s="668"/>
      <c r="BB143" s="668"/>
      <c r="BC143" s="668"/>
      <c r="BD143" s="668"/>
      <c r="BE143" s="668"/>
      <c r="BF143" s="668"/>
      <c r="BG143" s="668"/>
      <c r="BH143" s="668"/>
      <c r="BI143" s="668"/>
      <c r="BJ143" s="668"/>
      <c r="BK143" s="668"/>
      <c r="BL143" s="668"/>
      <c r="BM143" s="668"/>
      <c r="BN143" s="668"/>
      <c r="BO143" s="668"/>
      <c r="BP143" s="668"/>
      <c r="BQ143" s="668"/>
      <c r="BR143" s="668"/>
      <c r="BS143" s="668"/>
      <c r="BT143" s="668"/>
      <c r="BU143" s="668"/>
      <c r="BV143" s="668"/>
    </row>
    <row r="144" spans="2:74">
      <c r="B144" s="765">
        <v>65</v>
      </c>
      <c r="C144" s="766">
        <v>159324</v>
      </c>
      <c r="D144" s="767" t="s">
        <v>773</v>
      </c>
      <c r="E144" s="768" t="s">
        <v>774</v>
      </c>
      <c r="F144" s="769">
        <v>0</v>
      </c>
      <c r="G144" s="770">
        <v>83078</v>
      </c>
      <c r="L144" s="752"/>
      <c r="M144" s="752"/>
      <c r="N144" s="752"/>
      <c r="O144" s="752"/>
      <c r="P144" s="752"/>
      <c r="Q144" s="752"/>
      <c r="R144" s="752"/>
      <c r="S144" s="752"/>
      <c r="T144" s="752"/>
      <c r="U144" s="752"/>
      <c r="V144" s="752"/>
      <c r="W144" s="752"/>
      <c r="X144" s="752"/>
      <c r="Y144" s="668"/>
      <c r="Z144" s="668"/>
      <c r="AA144" s="668"/>
      <c r="AB144" s="668"/>
      <c r="AC144" s="668"/>
      <c r="AD144" s="668"/>
      <c r="AE144" s="668"/>
      <c r="AF144" s="668"/>
      <c r="AG144" s="668"/>
      <c r="AH144" s="668"/>
      <c r="AI144" s="668"/>
      <c r="AJ144" s="668"/>
      <c r="AK144" s="668"/>
      <c r="AL144" s="668"/>
      <c r="AM144" s="668"/>
      <c r="AN144" s="668"/>
      <c r="AO144" s="668"/>
      <c r="AP144" s="668"/>
      <c r="AQ144" s="668"/>
      <c r="AR144" s="668"/>
      <c r="AS144" s="668"/>
      <c r="AT144" s="668"/>
      <c r="AU144" s="668"/>
      <c r="AV144" s="668"/>
      <c r="AW144" s="668"/>
      <c r="AX144" s="668"/>
      <c r="AY144" s="668"/>
      <c r="AZ144" s="668"/>
      <c r="BA144" s="668"/>
      <c r="BB144" s="668"/>
      <c r="BC144" s="668"/>
      <c r="BD144" s="668"/>
      <c r="BE144" s="668"/>
      <c r="BF144" s="668"/>
      <c r="BG144" s="668"/>
      <c r="BH144" s="668"/>
      <c r="BI144" s="668"/>
      <c r="BJ144" s="668"/>
      <c r="BK144" s="668"/>
      <c r="BL144" s="668"/>
      <c r="BM144" s="668"/>
      <c r="BN144" s="668"/>
      <c r="BO144" s="668"/>
      <c r="BP144" s="668"/>
      <c r="BQ144" s="668"/>
      <c r="BR144" s="668"/>
      <c r="BS144" s="668"/>
      <c r="BT144" s="668"/>
      <c r="BU144" s="668"/>
      <c r="BV144" s="668"/>
    </row>
    <row r="145" spans="2:74">
      <c r="B145" s="765">
        <v>66</v>
      </c>
      <c r="C145" s="766">
        <v>159325</v>
      </c>
      <c r="D145" s="767" t="s">
        <v>773</v>
      </c>
      <c r="E145" s="768" t="s">
        <v>774</v>
      </c>
      <c r="F145" s="769">
        <v>0</v>
      </c>
      <c r="G145" s="770">
        <v>595231</v>
      </c>
      <c r="L145" s="752"/>
      <c r="M145" s="752"/>
      <c r="N145" s="752"/>
      <c r="O145" s="752"/>
      <c r="P145" s="752"/>
      <c r="Q145" s="752"/>
      <c r="R145" s="752"/>
      <c r="S145" s="752"/>
      <c r="T145" s="752"/>
      <c r="U145" s="752"/>
      <c r="V145" s="752"/>
      <c r="W145" s="752"/>
      <c r="X145" s="752"/>
      <c r="Y145" s="668"/>
      <c r="Z145" s="668"/>
      <c r="AA145" s="668"/>
      <c r="AB145" s="668"/>
      <c r="AC145" s="668"/>
      <c r="AD145" s="668"/>
      <c r="AE145" s="668"/>
      <c r="AF145" s="668"/>
      <c r="AG145" s="668"/>
      <c r="AH145" s="668"/>
      <c r="AI145" s="668"/>
      <c r="AJ145" s="668"/>
      <c r="AK145" s="668"/>
      <c r="AL145" s="668"/>
      <c r="AM145" s="668"/>
      <c r="AN145" s="668"/>
      <c r="AO145" s="668"/>
      <c r="AP145" s="668"/>
      <c r="AQ145" s="668"/>
      <c r="AR145" s="668"/>
      <c r="AS145" s="668"/>
      <c r="AT145" s="668"/>
      <c r="AU145" s="668"/>
      <c r="AV145" s="668"/>
      <c r="AW145" s="668"/>
      <c r="AX145" s="668"/>
      <c r="AY145" s="668"/>
      <c r="AZ145" s="668"/>
      <c r="BA145" s="668"/>
      <c r="BB145" s="668"/>
      <c r="BC145" s="668"/>
      <c r="BD145" s="668"/>
      <c r="BE145" s="668"/>
      <c r="BF145" s="668"/>
      <c r="BG145" s="668"/>
      <c r="BH145" s="668"/>
      <c r="BI145" s="668"/>
      <c r="BJ145" s="668"/>
      <c r="BK145" s="668"/>
      <c r="BL145" s="668"/>
      <c r="BM145" s="668"/>
      <c r="BN145" s="668"/>
      <c r="BO145" s="668"/>
      <c r="BP145" s="668"/>
      <c r="BQ145" s="668"/>
      <c r="BR145" s="668"/>
      <c r="BS145" s="668"/>
      <c r="BT145" s="668"/>
      <c r="BU145" s="668"/>
      <c r="BV145" s="668"/>
    </row>
    <row r="146" spans="2:74">
      <c r="B146" s="765">
        <v>67</v>
      </c>
      <c r="C146" s="766">
        <v>159329</v>
      </c>
      <c r="D146" s="767" t="s">
        <v>773</v>
      </c>
      <c r="E146" s="768" t="s">
        <v>774</v>
      </c>
      <c r="F146" s="769">
        <v>0</v>
      </c>
      <c r="G146" s="770">
        <v>179186</v>
      </c>
      <c r="L146" s="752"/>
      <c r="M146" s="752"/>
      <c r="N146" s="752"/>
      <c r="O146" s="752"/>
      <c r="P146" s="752"/>
      <c r="Q146" s="752"/>
      <c r="R146" s="752"/>
      <c r="S146" s="752"/>
      <c r="T146" s="752"/>
      <c r="U146" s="752"/>
      <c r="V146" s="752"/>
      <c r="W146" s="752"/>
      <c r="X146" s="752"/>
      <c r="Y146" s="668"/>
      <c r="Z146" s="668"/>
      <c r="AA146" s="668"/>
      <c r="AB146" s="668"/>
      <c r="AC146" s="668"/>
      <c r="AD146" s="668"/>
      <c r="AE146" s="668"/>
      <c r="AF146" s="668"/>
      <c r="AG146" s="668"/>
      <c r="AH146" s="668"/>
      <c r="AI146" s="668"/>
      <c r="AJ146" s="668"/>
      <c r="AK146" s="668"/>
      <c r="AL146" s="668"/>
      <c r="AM146" s="668"/>
      <c r="AN146" s="668"/>
      <c r="AO146" s="668"/>
      <c r="AP146" s="668"/>
      <c r="AQ146" s="668"/>
      <c r="AR146" s="668"/>
      <c r="AS146" s="668"/>
      <c r="AT146" s="668"/>
      <c r="AU146" s="668"/>
      <c r="AV146" s="668"/>
      <c r="AW146" s="668"/>
      <c r="AX146" s="668"/>
      <c r="AY146" s="668"/>
      <c r="AZ146" s="668"/>
      <c r="BA146" s="668"/>
      <c r="BB146" s="668"/>
      <c r="BC146" s="668"/>
      <c r="BD146" s="668"/>
      <c r="BE146" s="668"/>
      <c r="BF146" s="668"/>
      <c r="BG146" s="668"/>
      <c r="BH146" s="668"/>
      <c r="BI146" s="668"/>
      <c r="BJ146" s="668"/>
      <c r="BK146" s="668"/>
      <c r="BL146" s="668"/>
      <c r="BM146" s="668"/>
      <c r="BN146" s="668"/>
      <c r="BO146" s="668"/>
      <c r="BP146" s="668"/>
      <c r="BQ146" s="668"/>
      <c r="BR146" s="668"/>
      <c r="BS146" s="668"/>
      <c r="BT146" s="668"/>
      <c r="BU146" s="668"/>
      <c r="BV146" s="668"/>
    </row>
    <row r="147" spans="2:74">
      <c r="B147" s="765">
        <v>68</v>
      </c>
      <c r="C147" s="766">
        <v>172265</v>
      </c>
      <c r="D147" s="767" t="s">
        <v>773</v>
      </c>
      <c r="E147" s="768" t="s">
        <v>774</v>
      </c>
      <c r="F147" s="769">
        <v>121.8</v>
      </c>
      <c r="G147" s="770">
        <v>448461</v>
      </c>
      <c r="L147" s="752"/>
      <c r="M147" s="752"/>
      <c r="N147" s="752"/>
      <c r="O147" s="752"/>
      <c r="P147" s="752"/>
      <c r="Q147" s="752"/>
      <c r="R147" s="752"/>
      <c r="S147" s="752"/>
      <c r="T147" s="752"/>
      <c r="U147" s="752"/>
      <c r="V147" s="752"/>
      <c r="W147" s="752"/>
      <c r="X147" s="752"/>
      <c r="Y147" s="668"/>
      <c r="Z147" s="668"/>
      <c r="AA147" s="668"/>
      <c r="AB147" s="668"/>
      <c r="AC147" s="668"/>
      <c r="AD147" s="668"/>
      <c r="AE147" s="668"/>
      <c r="AF147" s="668"/>
      <c r="AG147" s="668"/>
      <c r="AH147" s="668"/>
      <c r="AI147" s="668"/>
      <c r="AJ147" s="668"/>
      <c r="AK147" s="668"/>
      <c r="AL147" s="668"/>
      <c r="AM147" s="668"/>
      <c r="AN147" s="668"/>
      <c r="AO147" s="668"/>
      <c r="AP147" s="668"/>
      <c r="AQ147" s="668"/>
      <c r="AR147" s="668"/>
      <c r="AS147" s="668"/>
      <c r="AT147" s="668"/>
      <c r="AU147" s="668"/>
      <c r="AV147" s="668"/>
      <c r="AW147" s="668"/>
      <c r="AX147" s="668"/>
      <c r="AY147" s="668"/>
      <c r="AZ147" s="668"/>
      <c r="BA147" s="668"/>
      <c r="BB147" s="668"/>
      <c r="BC147" s="668"/>
      <c r="BD147" s="668"/>
      <c r="BE147" s="668"/>
      <c r="BF147" s="668"/>
      <c r="BG147" s="668"/>
      <c r="BH147" s="668"/>
      <c r="BI147" s="668"/>
      <c r="BJ147" s="668"/>
      <c r="BK147" s="668"/>
      <c r="BL147" s="668"/>
      <c r="BM147" s="668"/>
      <c r="BN147" s="668"/>
      <c r="BO147" s="668"/>
      <c r="BP147" s="668"/>
      <c r="BQ147" s="668"/>
      <c r="BR147" s="668"/>
      <c r="BS147" s="668"/>
      <c r="BT147" s="668"/>
      <c r="BU147" s="668"/>
      <c r="BV147" s="668"/>
    </row>
    <row r="148" spans="2:74">
      <c r="B148" s="765">
        <v>69</v>
      </c>
      <c r="C148" s="766">
        <v>173459</v>
      </c>
      <c r="D148" s="767" t="s">
        <v>775</v>
      </c>
      <c r="E148" s="773" t="s">
        <v>776</v>
      </c>
      <c r="F148" s="769">
        <v>43.2</v>
      </c>
      <c r="G148" s="770">
        <v>329308.2</v>
      </c>
      <c r="L148" s="752"/>
      <c r="M148" s="752"/>
      <c r="N148" s="752"/>
      <c r="O148" s="752"/>
      <c r="P148" s="752"/>
      <c r="Q148" s="752"/>
      <c r="R148" s="752"/>
      <c r="S148" s="752"/>
      <c r="T148" s="752"/>
      <c r="U148" s="752"/>
      <c r="V148" s="752"/>
      <c r="W148" s="752"/>
      <c r="X148" s="752"/>
      <c r="Y148" s="668"/>
      <c r="Z148" s="668"/>
      <c r="AA148" s="668"/>
      <c r="AB148" s="668"/>
      <c r="AC148" s="668"/>
      <c r="AD148" s="668"/>
      <c r="AE148" s="668"/>
      <c r="AF148" s="668"/>
      <c r="AG148" s="668"/>
      <c r="AH148" s="668"/>
      <c r="AI148" s="668"/>
      <c r="AJ148" s="668"/>
      <c r="AK148" s="668"/>
      <c r="AL148" s="668"/>
      <c r="AM148" s="668"/>
      <c r="AN148" s="668"/>
      <c r="AO148" s="668"/>
      <c r="AP148" s="668"/>
      <c r="AQ148" s="668"/>
      <c r="AR148" s="668"/>
      <c r="AS148" s="668"/>
      <c r="AT148" s="668"/>
      <c r="AU148" s="668"/>
      <c r="AV148" s="668"/>
      <c r="AW148" s="668"/>
      <c r="AX148" s="668"/>
      <c r="AY148" s="668"/>
      <c r="AZ148" s="668"/>
      <c r="BA148" s="668"/>
      <c r="BB148" s="668"/>
      <c r="BC148" s="668"/>
      <c r="BD148" s="668"/>
      <c r="BE148" s="668"/>
      <c r="BF148" s="668"/>
      <c r="BG148" s="668"/>
      <c r="BH148" s="668"/>
      <c r="BI148" s="668"/>
      <c r="BJ148" s="668"/>
      <c r="BK148" s="668"/>
      <c r="BL148" s="668"/>
      <c r="BM148" s="668"/>
      <c r="BN148" s="668"/>
      <c r="BO148" s="668"/>
      <c r="BP148" s="668"/>
      <c r="BQ148" s="668"/>
      <c r="BR148" s="668"/>
      <c r="BS148" s="668"/>
      <c r="BT148" s="668"/>
      <c r="BU148" s="668"/>
      <c r="BV148" s="668"/>
    </row>
    <row r="149" spans="2:74">
      <c r="B149" s="800" t="s">
        <v>798</v>
      </c>
      <c r="C149" s="800"/>
      <c r="D149" s="800"/>
      <c r="E149" s="800"/>
      <c r="F149" s="800"/>
      <c r="G149" s="800"/>
      <c r="L149" s="752"/>
      <c r="M149" s="752"/>
      <c r="N149" s="752"/>
      <c r="O149" s="752"/>
      <c r="P149" s="752"/>
      <c r="Q149" s="752"/>
      <c r="R149" s="752"/>
      <c r="S149" s="752"/>
      <c r="T149" s="752"/>
      <c r="U149" s="752"/>
      <c r="V149" s="752"/>
      <c r="W149" s="752"/>
      <c r="X149" s="752"/>
      <c r="Y149" s="668"/>
      <c r="Z149" s="668"/>
      <c r="AA149" s="668"/>
      <c r="AB149" s="668"/>
      <c r="AC149" s="668"/>
      <c r="AD149" s="668"/>
      <c r="AE149" s="668"/>
      <c r="AF149" s="668"/>
      <c r="AG149" s="668"/>
      <c r="AH149" s="668"/>
      <c r="AI149" s="668"/>
      <c r="AJ149" s="668"/>
      <c r="AK149" s="668"/>
      <c r="AL149" s="668"/>
      <c r="AM149" s="668"/>
      <c r="AN149" s="668"/>
      <c r="AO149" s="668"/>
      <c r="AP149" s="668"/>
      <c r="AQ149" s="668"/>
      <c r="AR149" s="668"/>
      <c r="AS149" s="668"/>
      <c r="AT149" s="668"/>
      <c r="AU149" s="668"/>
      <c r="AV149" s="668"/>
      <c r="AW149" s="668"/>
      <c r="AX149" s="668"/>
      <c r="AY149" s="668"/>
      <c r="AZ149" s="668"/>
      <c r="BA149" s="668"/>
      <c r="BB149" s="668"/>
      <c r="BC149" s="668"/>
      <c r="BD149" s="668"/>
      <c r="BE149" s="668"/>
      <c r="BF149" s="668"/>
      <c r="BG149" s="668"/>
      <c r="BH149" s="668"/>
      <c r="BI149" s="668"/>
      <c r="BJ149" s="668"/>
      <c r="BK149" s="668"/>
      <c r="BL149" s="668"/>
      <c r="BM149" s="668"/>
      <c r="BN149" s="668"/>
      <c r="BO149" s="668"/>
      <c r="BP149" s="668"/>
      <c r="BQ149" s="668"/>
      <c r="BR149" s="668"/>
      <c r="BS149" s="668"/>
      <c r="BT149" s="668"/>
      <c r="BU149" s="668"/>
      <c r="BV149" s="668"/>
    </row>
    <row r="150" spans="2:74">
      <c r="B150" s="752"/>
      <c r="C150" s="752"/>
      <c r="D150" s="752"/>
      <c r="E150" s="752"/>
      <c r="F150" s="752"/>
      <c r="G150" s="752"/>
      <c r="H150" s="752"/>
      <c r="I150" s="752"/>
      <c r="J150" s="752"/>
      <c r="K150" s="752"/>
      <c r="L150" s="752"/>
      <c r="M150" s="752"/>
      <c r="N150" s="752"/>
      <c r="O150" s="752"/>
      <c r="P150" s="752"/>
      <c r="Q150" s="752"/>
      <c r="R150" s="752"/>
      <c r="S150" s="752"/>
      <c r="T150" s="752"/>
      <c r="U150" s="752"/>
      <c r="V150" s="752"/>
      <c r="W150" s="752"/>
      <c r="X150" s="752"/>
      <c r="Y150" s="668"/>
      <c r="Z150" s="668"/>
      <c r="AA150" s="668"/>
      <c r="AB150" s="668"/>
      <c r="AC150" s="668"/>
      <c r="AD150" s="668"/>
      <c r="AE150" s="668"/>
      <c r="AF150" s="668"/>
      <c r="AG150" s="668"/>
      <c r="AH150" s="668"/>
      <c r="AI150" s="668"/>
      <c r="AJ150" s="668"/>
      <c r="AK150" s="668"/>
      <c r="AL150" s="668"/>
      <c r="AM150" s="668"/>
      <c r="AN150" s="668"/>
      <c r="AO150" s="668"/>
      <c r="AP150" s="668"/>
      <c r="AQ150" s="668"/>
      <c r="AR150" s="668"/>
      <c r="AS150" s="668"/>
      <c r="AT150" s="668"/>
      <c r="AU150" s="668"/>
      <c r="AV150" s="668"/>
      <c r="AW150" s="668"/>
      <c r="AX150" s="668"/>
      <c r="AY150" s="668"/>
      <c r="AZ150" s="668"/>
      <c r="BA150" s="668"/>
      <c r="BB150" s="668"/>
      <c r="BC150" s="668"/>
      <c r="BD150" s="668"/>
      <c r="BE150" s="668"/>
      <c r="BF150" s="668"/>
      <c r="BG150" s="668"/>
      <c r="BH150" s="668"/>
      <c r="BI150" s="668"/>
      <c r="BJ150" s="668"/>
      <c r="BK150" s="668"/>
      <c r="BL150" s="668"/>
      <c r="BM150" s="668"/>
      <c r="BN150" s="668"/>
      <c r="BO150" s="668"/>
      <c r="BP150" s="668"/>
      <c r="BQ150" s="668"/>
      <c r="BR150" s="668"/>
      <c r="BS150" s="668"/>
      <c r="BT150" s="668"/>
      <c r="BU150" s="668"/>
      <c r="BV150" s="668"/>
    </row>
    <row r="151" spans="2:74">
      <c r="B151" s="752"/>
      <c r="C151" s="752"/>
      <c r="D151" s="752"/>
      <c r="E151" s="752"/>
      <c r="F151" s="752"/>
      <c r="G151" s="752"/>
      <c r="H151" s="752"/>
      <c r="I151" s="752"/>
      <c r="J151" s="752"/>
      <c r="K151" s="752"/>
      <c r="L151" s="752"/>
      <c r="M151" s="752"/>
      <c r="N151" s="752"/>
      <c r="O151" s="752"/>
      <c r="P151" s="752"/>
      <c r="Q151" s="752"/>
      <c r="R151" s="752"/>
      <c r="S151" s="752"/>
      <c r="T151" s="752"/>
      <c r="U151" s="752"/>
      <c r="V151" s="752"/>
      <c r="W151" s="752"/>
      <c r="X151" s="752"/>
      <c r="Y151" s="668"/>
      <c r="Z151" s="668"/>
      <c r="AA151" s="668"/>
      <c r="AB151" s="668"/>
      <c r="AC151" s="668"/>
      <c r="AD151" s="668"/>
      <c r="AE151" s="668"/>
      <c r="AF151" s="668"/>
      <c r="AG151" s="668"/>
      <c r="AH151" s="668"/>
      <c r="AI151" s="668"/>
      <c r="AJ151" s="668"/>
      <c r="AK151" s="668"/>
      <c r="AL151" s="668"/>
      <c r="AM151" s="668"/>
      <c r="AN151" s="668"/>
      <c r="AO151" s="668"/>
      <c r="AP151" s="668"/>
      <c r="AQ151" s="668"/>
      <c r="AR151" s="668"/>
      <c r="AS151" s="668"/>
      <c r="AT151" s="668"/>
      <c r="AU151" s="668"/>
      <c r="AV151" s="668"/>
      <c r="AW151" s="668"/>
      <c r="AX151" s="668"/>
      <c r="AY151" s="668"/>
      <c r="AZ151" s="668"/>
      <c r="BA151" s="668"/>
      <c r="BB151" s="668"/>
      <c r="BC151" s="668"/>
      <c r="BD151" s="668"/>
      <c r="BE151" s="668"/>
      <c r="BF151" s="668"/>
      <c r="BG151" s="668"/>
      <c r="BH151" s="668"/>
      <c r="BI151" s="668"/>
      <c r="BJ151" s="668"/>
      <c r="BK151" s="668"/>
      <c r="BL151" s="668"/>
      <c r="BM151" s="668"/>
      <c r="BN151" s="668"/>
      <c r="BO151" s="668"/>
      <c r="BP151" s="668"/>
      <c r="BQ151" s="668"/>
      <c r="BR151" s="668"/>
      <c r="BS151" s="668"/>
      <c r="BT151" s="668"/>
      <c r="BU151" s="668"/>
      <c r="BV151" s="668"/>
    </row>
    <row r="154" spans="2:74" ht="15.75" thickBot="1"/>
    <row r="155" spans="2:74" ht="19.5" thickBot="1">
      <c r="B155" s="1110" t="s">
        <v>799</v>
      </c>
      <c r="C155" s="1110"/>
      <c r="D155" s="1110"/>
      <c r="E155" s="1110"/>
      <c r="F155" s="1110"/>
      <c r="G155" s="1110"/>
      <c r="H155" s="1110"/>
      <c r="I155" s="1110"/>
      <c r="J155" s="1110"/>
      <c r="K155" s="1110"/>
      <c r="L155" s="1110"/>
      <c r="M155" s="801"/>
      <c r="O155" s="1106" t="s">
        <v>800</v>
      </c>
      <c r="P155" s="1106"/>
      <c r="Q155" s="1106"/>
      <c r="R155" s="1106"/>
      <c r="S155" s="1106"/>
      <c r="T155" s="1106"/>
      <c r="U155" s="1106"/>
      <c r="V155" s="1106"/>
      <c r="W155" s="1106"/>
      <c r="X155" s="1106"/>
      <c r="Y155" s="1106"/>
      <c r="Z155" s="1106"/>
      <c r="AA155"/>
      <c r="AB155" s="1106" t="s">
        <v>801</v>
      </c>
      <c r="AC155" s="1106"/>
      <c r="AD155" s="1106"/>
      <c r="AE155" s="1106"/>
      <c r="AF155" s="1106"/>
      <c r="AG155" s="1106"/>
      <c r="AH155" s="1106"/>
      <c r="AI155" s="1106"/>
      <c r="AJ155" s="1106"/>
      <c r="AK155" s="1106"/>
      <c r="AL155" s="1106"/>
      <c r="AM155" s="1106"/>
      <c r="AN155" s="1106"/>
      <c r="AO155"/>
      <c r="AP155" s="1105" t="s">
        <v>802</v>
      </c>
      <c r="AQ155" s="1105"/>
      <c r="AR155" s="1105"/>
      <c r="AS155" s="1105"/>
      <c r="AT155" s="1105"/>
      <c r="AU155" s="1105"/>
      <c r="AV155" s="1105"/>
      <c r="AW155" s="1105"/>
      <c r="AX155" s="1105"/>
      <c r="AY155" s="1105"/>
      <c r="AZ155" s="1105"/>
      <c r="BA155" s="1105"/>
      <c r="BB155" s="1105"/>
      <c r="BC155" s="1105"/>
      <c r="BE155" s="1106" t="s">
        <v>803</v>
      </c>
      <c r="BF155" s="1106"/>
      <c r="BG155" s="1106"/>
      <c r="BH155" s="1106"/>
      <c r="BI155" s="1106"/>
      <c r="BJ155" s="1106"/>
      <c r="BK155" s="1106"/>
      <c r="BL155" s="1106"/>
      <c r="BM155" s="1106"/>
      <c r="BN155" s="1106"/>
      <c r="BO155" s="1106"/>
      <c r="BP155" s="1106"/>
      <c r="BQ155" s="1106"/>
      <c r="BS155" s="802" t="s">
        <v>804</v>
      </c>
      <c r="BT155" s="803"/>
      <c r="BU155" s="803"/>
      <c r="BV155" s="804"/>
    </row>
    <row r="156" spans="2:74" ht="113.25" thickBot="1">
      <c r="B156" s="805" t="s">
        <v>805</v>
      </c>
      <c r="C156" s="806" t="s">
        <v>806</v>
      </c>
      <c r="D156" s="807" t="s">
        <v>807</v>
      </c>
      <c r="E156" s="807"/>
      <c r="F156" s="807" t="s">
        <v>808</v>
      </c>
      <c r="G156" s="806"/>
      <c r="H156" s="806" t="s">
        <v>809</v>
      </c>
      <c r="I156" s="807" t="s">
        <v>810</v>
      </c>
      <c r="J156" s="807"/>
      <c r="K156" s="807" t="s">
        <v>26</v>
      </c>
      <c r="L156" s="807" t="s">
        <v>811</v>
      </c>
      <c r="M156" s="807" t="s">
        <v>812</v>
      </c>
      <c r="N156" s="668"/>
      <c r="O156" s="806" t="s">
        <v>806</v>
      </c>
      <c r="P156" s="807" t="s">
        <v>807</v>
      </c>
      <c r="Q156" s="807" t="s">
        <v>808</v>
      </c>
      <c r="R156" s="806"/>
      <c r="S156" s="806" t="s">
        <v>809</v>
      </c>
      <c r="T156" s="807" t="s">
        <v>810</v>
      </c>
      <c r="U156" s="807" t="s">
        <v>813</v>
      </c>
      <c r="V156" s="807" t="s">
        <v>814</v>
      </c>
      <c r="W156" s="807" t="s">
        <v>815</v>
      </c>
      <c r="X156" s="807" t="s">
        <v>816</v>
      </c>
      <c r="Y156" s="807" t="s">
        <v>817</v>
      </c>
      <c r="Z156" s="807" t="s">
        <v>26</v>
      </c>
      <c r="AA156"/>
      <c r="AB156" s="806" t="s">
        <v>806</v>
      </c>
      <c r="AC156" s="807" t="s">
        <v>807</v>
      </c>
      <c r="AD156" s="807" t="s">
        <v>808</v>
      </c>
      <c r="AE156" s="806"/>
      <c r="AF156" s="806" t="s">
        <v>809</v>
      </c>
      <c r="AG156" s="807" t="s">
        <v>810</v>
      </c>
      <c r="AH156" s="807" t="s">
        <v>813</v>
      </c>
      <c r="AI156" s="807" t="s">
        <v>814</v>
      </c>
      <c r="AJ156" s="807" t="s">
        <v>818</v>
      </c>
      <c r="AK156" s="807" t="s">
        <v>816</v>
      </c>
      <c r="AL156" s="807" t="s">
        <v>819</v>
      </c>
      <c r="AM156" s="807" t="s">
        <v>820</v>
      </c>
      <c r="AN156" s="807" t="s">
        <v>26</v>
      </c>
      <c r="AO156"/>
      <c r="AP156" s="806" t="s">
        <v>806</v>
      </c>
      <c r="AQ156" s="807" t="s">
        <v>807</v>
      </c>
      <c r="AR156" s="807"/>
      <c r="AS156" s="807" t="s">
        <v>808</v>
      </c>
      <c r="AT156" s="806" t="s">
        <v>809</v>
      </c>
      <c r="AU156" s="807" t="s">
        <v>813</v>
      </c>
      <c r="AV156" s="807" t="s">
        <v>814</v>
      </c>
      <c r="AW156" s="807"/>
      <c r="AX156" s="807" t="s">
        <v>821</v>
      </c>
      <c r="AY156" s="807" t="s">
        <v>816</v>
      </c>
      <c r="AZ156" s="807" t="s">
        <v>822</v>
      </c>
      <c r="BA156" s="807" t="s">
        <v>823</v>
      </c>
      <c r="BB156" s="807" t="s">
        <v>824</v>
      </c>
      <c r="BC156" s="807" t="s">
        <v>26</v>
      </c>
      <c r="BE156" s="807" t="s">
        <v>825</v>
      </c>
      <c r="BF156" s="807" t="s">
        <v>826</v>
      </c>
      <c r="BG156" s="807" t="s">
        <v>827</v>
      </c>
      <c r="BH156" s="807" t="s">
        <v>828</v>
      </c>
      <c r="BI156" s="807" t="s">
        <v>829</v>
      </c>
      <c r="BJ156" s="807"/>
      <c r="BK156" s="807" t="s">
        <v>830</v>
      </c>
      <c r="BL156" s="807" t="s">
        <v>816</v>
      </c>
      <c r="BM156" s="807" t="s">
        <v>831</v>
      </c>
      <c r="BN156" s="807" t="s">
        <v>832</v>
      </c>
      <c r="BO156" s="807" t="s">
        <v>833</v>
      </c>
      <c r="BP156" s="807" t="s">
        <v>834</v>
      </c>
      <c r="BQ156" s="807" t="str">
        <f>BC156</f>
        <v>Total</v>
      </c>
      <c r="BS156" s="808" t="s">
        <v>835</v>
      </c>
      <c r="BT156" s="809" t="s">
        <v>34</v>
      </c>
      <c r="BU156" s="809" t="s">
        <v>836</v>
      </c>
      <c r="BV156" s="810" t="s">
        <v>837</v>
      </c>
    </row>
    <row r="157" spans="2:74" ht="18.75">
      <c r="B157" s="811" t="s">
        <v>29</v>
      </c>
      <c r="C157" s="812"/>
      <c r="D157" s="813"/>
      <c r="E157" s="814"/>
      <c r="F157" s="815"/>
      <c r="G157" s="814"/>
      <c r="H157" s="816"/>
      <c r="I157" s="817"/>
      <c r="J157" s="815"/>
      <c r="K157" s="818"/>
      <c r="L157" s="819"/>
      <c r="M157" s="819"/>
      <c r="N157" s="820"/>
      <c r="O157" s="821"/>
      <c r="P157" s="813"/>
      <c r="Q157" s="822"/>
      <c r="R157" s="815"/>
      <c r="S157" s="821"/>
      <c r="T157" s="813"/>
      <c r="U157" s="815"/>
      <c r="V157" s="815"/>
      <c r="W157" s="823"/>
      <c r="X157" s="819"/>
      <c r="Y157" s="815"/>
      <c r="Z157" s="818"/>
      <c r="AA157"/>
      <c r="AB157" s="821"/>
      <c r="AC157" s="813"/>
      <c r="AD157" s="817"/>
      <c r="AE157" s="817"/>
      <c r="AF157" s="821"/>
      <c r="AG157" s="817"/>
      <c r="AH157" s="815"/>
      <c r="AI157" s="815"/>
      <c r="AJ157" s="823"/>
      <c r="AK157" s="819"/>
      <c r="AL157" s="815"/>
      <c r="AM157" s="815"/>
      <c r="AN157" s="818"/>
      <c r="AO157"/>
      <c r="AP157" s="821">
        <v>2137653.253</v>
      </c>
      <c r="AQ157" s="813"/>
      <c r="AR157" s="814"/>
      <c r="AS157" s="822"/>
      <c r="AT157" s="821">
        <v>20414.023000000001</v>
      </c>
      <c r="AU157" s="824">
        <v>0</v>
      </c>
      <c r="AV157" s="825">
        <v>-61605.475690551357</v>
      </c>
      <c r="AW157" s="825"/>
      <c r="AX157" s="823">
        <v>2096461.8003094487</v>
      </c>
      <c r="AY157" s="819">
        <v>0.11157005282185746</v>
      </c>
      <c r="AZ157" s="815">
        <v>1593567.0074968762</v>
      </c>
      <c r="BA157" s="815">
        <v>861525.24170298351</v>
      </c>
      <c r="BB157" s="815">
        <v>825000.13113502832</v>
      </c>
      <c r="BC157" s="818">
        <v>5376554.1806443371</v>
      </c>
      <c r="BE157" s="815">
        <v>2615165</v>
      </c>
      <c r="BF157" s="815"/>
      <c r="BG157" s="815"/>
      <c r="BH157" s="815"/>
      <c r="BI157" s="815"/>
      <c r="BJ157" s="815"/>
      <c r="BK157" s="823">
        <f>SUM(BE157:BJ157)</f>
        <v>2615165</v>
      </c>
      <c r="BL157" s="819">
        <f t="shared" ref="BL157:BL164" si="0">BK157/$BK$165</f>
        <v>4.611050677539244E-2</v>
      </c>
      <c r="BM157" s="815">
        <f>$K157*$BM$166</f>
        <v>0</v>
      </c>
      <c r="BN157" s="815">
        <f t="shared" ref="BN157:BN164" si="1">W157*$BN$166</f>
        <v>0</v>
      </c>
      <c r="BO157" s="815">
        <f>AJ157*$BO$166</f>
        <v>0</v>
      </c>
      <c r="BP157" s="815">
        <f>AX157*$BP$166</f>
        <v>2074755.8967974249</v>
      </c>
      <c r="BQ157" s="818">
        <f>BK157+SUM(BM157:BP157)</f>
        <v>4689920.8967974251</v>
      </c>
      <c r="BS157" s="826" t="s">
        <v>29</v>
      </c>
      <c r="BT157" s="827" t="s">
        <v>838</v>
      </c>
      <c r="BU157" s="828">
        <v>0</v>
      </c>
      <c r="BV157" s="829">
        <v>0</v>
      </c>
    </row>
    <row r="158" spans="2:74" ht="18.75">
      <c r="B158" s="830" t="s">
        <v>371</v>
      </c>
      <c r="C158" s="831"/>
      <c r="D158" s="821"/>
      <c r="E158" s="815"/>
      <c r="F158" s="813"/>
      <c r="G158" s="832"/>
      <c r="H158" s="833"/>
      <c r="I158" s="815"/>
      <c r="J158" s="815"/>
      <c r="K158" s="818"/>
      <c r="L158" s="819"/>
      <c r="M158" s="819"/>
      <c r="N158" s="820"/>
      <c r="O158" s="831"/>
      <c r="P158" s="821"/>
      <c r="Q158" s="813"/>
      <c r="R158" s="815"/>
      <c r="S158" s="831"/>
      <c r="T158" s="821"/>
      <c r="U158" s="817"/>
      <c r="V158" s="834"/>
      <c r="W158" s="823"/>
      <c r="X158" s="819"/>
      <c r="Y158" s="815"/>
      <c r="Z158" s="818"/>
      <c r="AA158"/>
      <c r="AB158" s="831"/>
      <c r="AC158" s="821"/>
      <c r="AD158" s="817"/>
      <c r="AE158" s="817"/>
      <c r="AF158" s="833"/>
      <c r="AG158" s="815"/>
      <c r="AH158" s="815"/>
      <c r="AI158" s="815"/>
      <c r="AJ158" s="823"/>
      <c r="AK158" s="819"/>
      <c r="AL158" s="815"/>
      <c r="AM158" s="815"/>
      <c r="AN158" s="818"/>
      <c r="AO158"/>
      <c r="AP158" s="831"/>
      <c r="AQ158" s="821">
        <v>1579133.1233999999</v>
      </c>
      <c r="AR158" s="815"/>
      <c r="AS158" s="813"/>
      <c r="AT158" s="835"/>
      <c r="AU158" s="834"/>
      <c r="AV158" s="815">
        <v>557688.87752349186</v>
      </c>
      <c r="AW158" s="815"/>
      <c r="AX158" s="823">
        <v>2136822.000923492</v>
      </c>
      <c r="AY158" s="819">
        <v>0.11371795254211227</v>
      </c>
      <c r="AZ158" s="815">
        <v>769423.84110787162</v>
      </c>
      <c r="BA158" s="815">
        <v>885890.3536447034</v>
      </c>
      <c r="BB158" s="815">
        <v>337313.04259287828</v>
      </c>
      <c r="BC158" s="818">
        <v>4129449.2382689454</v>
      </c>
      <c r="BE158" s="815"/>
      <c r="BF158" s="834">
        <v>100000</v>
      </c>
      <c r="BG158" s="834"/>
      <c r="BH158" s="834"/>
      <c r="BI158" s="834"/>
      <c r="BJ158" s="834"/>
      <c r="BK158" s="823">
        <f t="shared" ref="BK158:BK164" si="2">SUM(BE158:BJ158)</f>
        <v>100000</v>
      </c>
      <c r="BL158" s="819">
        <f t="shared" si="0"/>
        <v>1.763196845147149E-3</v>
      </c>
      <c r="BM158" s="815">
        <f t="shared" ref="BM158:BM164" si="3">$K158*$BM$166</f>
        <v>0</v>
      </c>
      <c r="BN158" s="815">
        <f t="shared" si="1"/>
        <v>0</v>
      </c>
      <c r="BO158" s="815">
        <f t="shared" ref="BO158:BO164" si="4">AJ158*$BO$166</f>
        <v>0</v>
      </c>
      <c r="BP158" s="815">
        <f t="shared" ref="BP158:BP164" si="5">AX158*$BP$166</f>
        <v>2114698.2244885629</v>
      </c>
      <c r="BQ158" s="818">
        <f t="shared" ref="BQ158:BQ164" si="6">BK158+SUM(BM158:BP158)</f>
        <v>2214698.2244885629</v>
      </c>
      <c r="BS158" s="826" t="s">
        <v>371</v>
      </c>
      <c r="BT158" s="836" t="s">
        <v>781</v>
      </c>
      <c r="BU158" s="828">
        <v>8.1133596671086342E-2</v>
      </c>
      <c r="BV158" s="829">
        <v>0.11389111940916068</v>
      </c>
    </row>
    <row r="159" spans="2:74" ht="18.75">
      <c r="B159" s="830" t="s">
        <v>839</v>
      </c>
      <c r="C159" s="822"/>
      <c r="D159" s="837"/>
      <c r="E159" s="833"/>
      <c r="F159" s="838"/>
      <c r="G159" s="817"/>
      <c r="H159" s="817"/>
      <c r="I159" s="838"/>
      <c r="J159" s="815"/>
      <c r="K159" s="818"/>
      <c r="L159" s="819"/>
      <c r="M159" s="819"/>
      <c r="N159" s="820"/>
      <c r="O159" s="822"/>
      <c r="P159" s="837"/>
      <c r="Q159" s="838"/>
      <c r="R159" s="815"/>
      <c r="S159" s="817"/>
      <c r="T159" s="833"/>
      <c r="U159" s="822"/>
      <c r="V159" s="839"/>
      <c r="W159" s="840"/>
      <c r="X159" s="819"/>
      <c r="Y159" s="815"/>
      <c r="Z159" s="818"/>
      <c r="AA159"/>
      <c r="AB159" s="815"/>
      <c r="AC159" s="837"/>
      <c r="AD159" s="838"/>
      <c r="AE159" s="817"/>
      <c r="AF159" s="817"/>
      <c r="AG159" s="815"/>
      <c r="AH159" s="817"/>
      <c r="AI159" s="841"/>
      <c r="AJ159" s="823"/>
      <c r="AK159" s="819"/>
      <c r="AL159" s="815"/>
      <c r="AM159" s="815"/>
      <c r="AN159" s="818"/>
      <c r="AO159"/>
      <c r="AP159" s="822"/>
      <c r="AQ159" s="842">
        <v>1894959.7480799998</v>
      </c>
      <c r="AR159" s="815"/>
      <c r="AS159" s="834"/>
      <c r="AT159" s="815"/>
      <c r="AU159" s="815"/>
      <c r="AV159" s="843">
        <v>881169.35320573195</v>
      </c>
      <c r="AW159" s="844">
        <f>AV159/SUM(AV159:AV161)</f>
        <v>0.10692860670836127</v>
      </c>
      <c r="AX159" s="823">
        <v>2776129.1012857319</v>
      </c>
      <c r="AY159" s="819">
        <v>0.14774076514297879</v>
      </c>
      <c r="AZ159" s="815">
        <v>2223365.4031861718</v>
      </c>
      <c r="BA159" s="815">
        <v>4407910.2887135763</v>
      </c>
      <c r="BB159" s="815">
        <v>1944923.6187620957</v>
      </c>
      <c r="BC159" s="818">
        <v>11352328.411947576</v>
      </c>
      <c r="BE159" s="822"/>
      <c r="BF159" s="834">
        <v>2000000</v>
      </c>
      <c r="BG159" s="834"/>
      <c r="BH159" s="815"/>
      <c r="BI159" s="815"/>
      <c r="BJ159" s="815"/>
      <c r="BK159" s="823">
        <f t="shared" si="2"/>
        <v>2000000</v>
      </c>
      <c r="BL159" s="819">
        <f t="shared" si="0"/>
        <v>3.526393690294298E-2</v>
      </c>
      <c r="BM159" s="815">
        <f t="shared" si="3"/>
        <v>0</v>
      </c>
      <c r="BN159" s="815">
        <f t="shared" si="1"/>
        <v>0</v>
      </c>
      <c r="BO159" s="815">
        <f t="shared" si="4"/>
        <v>0</v>
      </c>
      <c r="BP159" s="815">
        <f t="shared" si="5"/>
        <v>2747386.20198724</v>
      </c>
      <c r="BQ159" s="818">
        <f t="shared" si="6"/>
        <v>4747386.2019872405</v>
      </c>
      <c r="BS159" s="826" t="s">
        <v>839</v>
      </c>
      <c r="BT159" s="827" t="s">
        <v>777</v>
      </c>
      <c r="BU159" s="845">
        <v>0.27843483603898506</v>
      </c>
      <c r="BV159" s="846">
        <v>0.31171604760978477</v>
      </c>
    </row>
    <row r="160" spans="2:74" ht="18.75">
      <c r="B160" s="830" t="s">
        <v>840</v>
      </c>
      <c r="C160" s="822"/>
      <c r="D160" s="838"/>
      <c r="E160" s="815"/>
      <c r="F160" s="838"/>
      <c r="G160" s="817"/>
      <c r="H160" s="817"/>
      <c r="I160" s="838"/>
      <c r="J160" s="815"/>
      <c r="K160" s="818"/>
      <c r="L160" s="819"/>
      <c r="M160" s="819"/>
      <c r="N160" s="820"/>
      <c r="O160" s="822"/>
      <c r="P160" s="838"/>
      <c r="Q160" s="838"/>
      <c r="R160" s="815"/>
      <c r="S160" s="817"/>
      <c r="T160" s="815"/>
      <c r="U160" s="815"/>
      <c r="V160" s="833"/>
      <c r="W160" s="823"/>
      <c r="X160" s="819"/>
      <c r="Y160" s="815"/>
      <c r="Z160" s="818"/>
      <c r="AA160"/>
      <c r="AB160" s="815"/>
      <c r="AC160" s="838"/>
      <c r="AD160" s="838"/>
      <c r="AE160" s="817"/>
      <c r="AF160" s="817"/>
      <c r="AG160" s="815"/>
      <c r="AH160" s="817"/>
      <c r="AI160" s="817"/>
      <c r="AJ160" s="823"/>
      <c r="AK160" s="819"/>
      <c r="AL160" s="815"/>
      <c r="AM160" s="815"/>
      <c r="AN160" s="818"/>
      <c r="AO160"/>
      <c r="AP160" s="822"/>
      <c r="AQ160" s="847">
        <v>2684526.3097800002</v>
      </c>
      <c r="AR160" s="834"/>
      <c r="AS160" s="834"/>
      <c r="AT160" s="815"/>
      <c r="AU160" s="815"/>
      <c r="AV160" s="843">
        <v>817650.81880174344</v>
      </c>
      <c r="AW160" s="844">
        <f>AV160/SUM(AV159:AV161)</f>
        <v>9.9220725857459904E-2</v>
      </c>
      <c r="AX160" s="823">
        <v>3502177.1285817437</v>
      </c>
      <c r="AY160" s="819">
        <v>0.18637977909718709</v>
      </c>
      <c r="AZ160" s="815">
        <v>5922940.615170761</v>
      </c>
      <c r="BA160" s="815">
        <v>147487.22738183875</v>
      </c>
      <c r="BB160" s="815">
        <v>1015960.3047643172</v>
      </c>
      <c r="BC160" s="818">
        <v>10588565.275898661</v>
      </c>
      <c r="BE160" s="822"/>
      <c r="BF160" s="834">
        <v>7000000</v>
      </c>
      <c r="BG160" s="834"/>
      <c r="BH160" s="815"/>
      <c r="BI160" s="815"/>
      <c r="BJ160" s="815"/>
      <c r="BK160" s="823">
        <f t="shared" si="2"/>
        <v>7000000</v>
      </c>
      <c r="BL160" s="819">
        <f t="shared" si="0"/>
        <v>0.12342377916030042</v>
      </c>
      <c r="BM160" s="815">
        <f t="shared" si="3"/>
        <v>0</v>
      </c>
      <c r="BN160" s="815">
        <f t="shared" si="1"/>
        <v>0</v>
      </c>
      <c r="BO160" s="815">
        <f t="shared" si="4"/>
        <v>0</v>
      </c>
      <c r="BP160" s="815">
        <f t="shared" si="5"/>
        <v>3465917.0265260842</v>
      </c>
      <c r="BQ160" s="818">
        <f t="shared" si="6"/>
        <v>10465917.026526084</v>
      </c>
      <c r="BS160" s="826" t="s">
        <v>840</v>
      </c>
      <c r="BT160" s="827" t="s">
        <v>782</v>
      </c>
      <c r="BU160" s="845">
        <v>0.33847655695403644</v>
      </c>
      <c r="BV160" s="846">
        <v>0.21654821192355922</v>
      </c>
    </row>
    <row r="161" spans="2:74" ht="18.75">
      <c r="B161" s="830" t="s">
        <v>841</v>
      </c>
      <c r="C161" s="822"/>
      <c r="D161" s="838"/>
      <c r="E161" s="815"/>
      <c r="F161" s="838"/>
      <c r="G161" s="817"/>
      <c r="H161" s="817"/>
      <c r="I161" s="838"/>
      <c r="J161" s="815"/>
      <c r="K161" s="848"/>
      <c r="L161" s="819"/>
      <c r="M161" s="819"/>
      <c r="N161" s="820"/>
      <c r="O161" s="822"/>
      <c r="P161" s="838"/>
      <c r="Q161" s="838"/>
      <c r="R161" s="815"/>
      <c r="S161" s="817"/>
      <c r="T161" s="815"/>
      <c r="U161" s="838"/>
      <c r="V161" s="815"/>
      <c r="W161" s="823"/>
      <c r="X161" s="819"/>
      <c r="Y161" s="815"/>
      <c r="Z161" s="818"/>
      <c r="AA161"/>
      <c r="AB161" s="815"/>
      <c r="AC161" s="838"/>
      <c r="AD161" s="838"/>
      <c r="AE161" s="817"/>
      <c r="AF161" s="817"/>
      <c r="AG161" s="815"/>
      <c r="AH161" s="824"/>
      <c r="AI161" s="817"/>
      <c r="AJ161" s="823"/>
      <c r="AK161" s="819"/>
      <c r="AL161" s="815"/>
      <c r="AM161" s="815"/>
      <c r="AN161" s="818"/>
      <c r="AO161"/>
      <c r="AP161" s="822"/>
      <c r="AQ161" s="838">
        <v>1737046.4357399999</v>
      </c>
      <c r="AR161" s="815"/>
      <c r="AS161" s="815"/>
      <c r="AT161" s="815"/>
      <c r="AU161" s="815"/>
      <c r="AV161" s="849">
        <v>6541905.8631595848</v>
      </c>
      <c r="AW161" s="844">
        <f>AV161/SUM(AV159:AV161)</f>
        <v>0.79385066743417876</v>
      </c>
      <c r="AX161" s="823">
        <v>8278952.2988995844</v>
      </c>
      <c r="AY161" s="819">
        <v>0.44059145039586434</v>
      </c>
      <c r="AZ161" s="815">
        <v>3719864.1303311121</v>
      </c>
      <c r="BA161" s="815">
        <v>2495828.139296086</v>
      </c>
      <c r="BB161" s="815">
        <v>3877627.9127186495</v>
      </c>
      <c r="BC161" s="818">
        <v>18372272.481245432</v>
      </c>
      <c r="BE161" s="822"/>
      <c r="BF161" s="815">
        <v>45000000</v>
      </c>
      <c r="BG161" s="815"/>
      <c r="BH161" s="815"/>
      <c r="BI161" s="815"/>
      <c r="BJ161" s="815"/>
      <c r="BK161" s="823">
        <f t="shared" si="2"/>
        <v>45000000</v>
      </c>
      <c r="BL161" s="819">
        <f t="shared" si="0"/>
        <v>0.79343858031621706</v>
      </c>
      <c r="BM161" s="815">
        <f t="shared" si="3"/>
        <v>0</v>
      </c>
      <c r="BN161" s="815">
        <f t="shared" si="1"/>
        <v>0</v>
      </c>
      <c r="BO161" s="815">
        <f t="shared" si="4"/>
        <v>0</v>
      </c>
      <c r="BP161" s="815">
        <f t="shared" si="5"/>
        <v>8193235.4307200462</v>
      </c>
      <c r="BQ161" s="818">
        <f t="shared" si="6"/>
        <v>53193235.430720046</v>
      </c>
      <c r="BS161" s="826" t="s">
        <v>841</v>
      </c>
      <c r="BT161" s="827" t="s">
        <v>784</v>
      </c>
      <c r="BU161" s="845">
        <v>0.30195501033589223</v>
      </c>
      <c r="BV161" s="846">
        <v>0.35784462105749526</v>
      </c>
    </row>
    <row r="162" spans="2:74" ht="18.75">
      <c r="B162" s="830" t="s">
        <v>842</v>
      </c>
      <c r="C162" s="815"/>
      <c r="D162" s="833"/>
      <c r="E162" s="833"/>
      <c r="F162" s="833"/>
      <c r="G162" s="833"/>
      <c r="H162" s="815"/>
      <c r="I162" s="815"/>
      <c r="J162" s="822"/>
      <c r="K162" s="850"/>
      <c r="L162" s="851"/>
      <c r="M162" s="819"/>
      <c r="N162" s="820"/>
      <c r="O162" s="815"/>
      <c r="P162" s="833"/>
      <c r="Q162" s="833"/>
      <c r="R162" s="815"/>
      <c r="S162" s="815"/>
      <c r="T162" s="815"/>
      <c r="U162" s="838"/>
      <c r="V162" s="838"/>
      <c r="W162" s="823"/>
      <c r="X162" s="819"/>
      <c r="Y162" s="815"/>
      <c r="Z162" s="818"/>
      <c r="AA162"/>
      <c r="AB162" s="815"/>
      <c r="AC162" s="834"/>
      <c r="AD162" s="833"/>
      <c r="AE162" s="817"/>
      <c r="AF162" s="815"/>
      <c r="AG162" s="815"/>
      <c r="AH162" s="838"/>
      <c r="AI162" s="838"/>
      <c r="AJ162" s="823"/>
      <c r="AK162" s="819"/>
      <c r="AL162" s="815"/>
      <c r="AM162" s="815"/>
      <c r="AN162" s="818"/>
      <c r="AO162"/>
      <c r="AP162" s="815"/>
      <c r="AQ162" s="833"/>
      <c r="AR162" s="815"/>
      <c r="AS162" s="815"/>
      <c r="AT162" s="833"/>
      <c r="AU162" s="838"/>
      <c r="AV162" s="852"/>
      <c r="AW162" s="852"/>
      <c r="AX162" s="823">
        <v>0</v>
      </c>
      <c r="AY162" s="819">
        <v>0</v>
      </c>
      <c r="AZ162" s="815">
        <v>0</v>
      </c>
      <c r="BA162" s="815">
        <v>0</v>
      </c>
      <c r="BB162" s="815">
        <v>0</v>
      </c>
      <c r="BC162" s="818">
        <v>0</v>
      </c>
      <c r="BE162" s="815"/>
      <c r="BF162" s="833"/>
      <c r="BG162" s="833"/>
      <c r="BH162" s="833"/>
      <c r="BI162" s="833"/>
      <c r="BJ162" s="833"/>
      <c r="BK162" s="823">
        <f t="shared" si="2"/>
        <v>0</v>
      </c>
      <c r="BL162" s="819">
        <f t="shared" si="0"/>
        <v>0</v>
      </c>
      <c r="BM162" s="815">
        <f t="shared" si="3"/>
        <v>0</v>
      </c>
      <c r="BN162" s="815">
        <f t="shared" si="1"/>
        <v>0</v>
      </c>
      <c r="BO162" s="815">
        <f t="shared" si="4"/>
        <v>0</v>
      </c>
      <c r="BP162" s="815">
        <f t="shared" si="5"/>
        <v>0</v>
      </c>
      <c r="BQ162" s="818">
        <f t="shared" si="6"/>
        <v>0</v>
      </c>
      <c r="BS162" s="826" t="s">
        <v>842</v>
      </c>
      <c r="BT162" s="853" t="s">
        <v>843</v>
      </c>
      <c r="BU162" s="828">
        <v>0</v>
      </c>
      <c r="BV162" s="829">
        <v>0</v>
      </c>
    </row>
    <row r="163" spans="2:74" ht="18.75">
      <c r="B163" s="830" t="s">
        <v>30</v>
      </c>
      <c r="C163" s="815"/>
      <c r="D163" s="815"/>
      <c r="E163" s="815"/>
      <c r="F163" s="815"/>
      <c r="G163" s="815"/>
      <c r="H163" s="815"/>
      <c r="I163" s="815"/>
      <c r="J163" s="822"/>
      <c r="K163" s="854"/>
      <c r="L163" s="851"/>
      <c r="M163" s="819"/>
      <c r="N163" s="820"/>
      <c r="O163" s="815"/>
      <c r="P163" s="815"/>
      <c r="Q163" s="815"/>
      <c r="R163" s="815"/>
      <c r="S163" s="815"/>
      <c r="T163" s="815"/>
      <c r="U163" s="838"/>
      <c r="V163" s="838"/>
      <c r="W163" s="823"/>
      <c r="X163" s="819"/>
      <c r="Y163" s="815"/>
      <c r="Z163" s="818"/>
      <c r="AA163"/>
      <c r="AB163" s="815"/>
      <c r="AC163" s="834"/>
      <c r="AD163" s="815"/>
      <c r="AE163" s="815"/>
      <c r="AF163" s="815"/>
      <c r="AG163" s="815"/>
      <c r="AH163" s="838"/>
      <c r="AI163" s="838"/>
      <c r="AJ163" s="823"/>
      <c r="AK163" s="819"/>
      <c r="AL163" s="815"/>
      <c r="AM163" s="815"/>
      <c r="AN163" s="818"/>
      <c r="AO163"/>
      <c r="AP163" s="815"/>
      <c r="AQ163" s="815"/>
      <c r="AR163" s="815"/>
      <c r="AS163" s="815"/>
      <c r="AT163" s="815"/>
      <c r="AU163" s="838"/>
      <c r="AV163" s="852"/>
      <c r="AW163" s="852"/>
      <c r="AX163" s="823">
        <v>0</v>
      </c>
      <c r="AY163" s="819">
        <v>0</v>
      </c>
      <c r="AZ163" s="815">
        <v>0</v>
      </c>
      <c r="BA163" s="815">
        <v>0</v>
      </c>
      <c r="BB163" s="815">
        <v>0</v>
      </c>
      <c r="BC163" s="818">
        <v>0</v>
      </c>
      <c r="BE163" s="815"/>
      <c r="BF163" s="815"/>
      <c r="BG163" s="815"/>
      <c r="BH163" s="815"/>
      <c r="BI163" s="815"/>
      <c r="BJ163" s="815"/>
      <c r="BK163" s="823">
        <f t="shared" si="2"/>
        <v>0</v>
      </c>
      <c r="BL163" s="819">
        <f t="shared" si="0"/>
        <v>0</v>
      </c>
      <c r="BM163" s="815">
        <f t="shared" si="3"/>
        <v>0</v>
      </c>
      <c r="BN163" s="815">
        <f t="shared" si="1"/>
        <v>0</v>
      </c>
      <c r="BO163" s="815">
        <f t="shared" si="4"/>
        <v>0</v>
      </c>
      <c r="BP163" s="815">
        <f t="shared" si="5"/>
        <v>0</v>
      </c>
      <c r="BQ163" s="818">
        <f t="shared" si="6"/>
        <v>0</v>
      </c>
      <c r="BS163" s="826" t="s">
        <v>30</v>
      </c>
      <c r="BT163" s="827" t="s">
        <v>844</v>
      </c>
      <c r="BU163" s="845">
        <v>0</v>
      </c>
      <c r="BV163" s="846">
        <v>0</v>
      </c>
    </row>
    <row r="164" spans="2:74" ht="19.5" thickBot="1">
      <c r="B164" s="855" t="s">
        <v>31</v>
      </c>
      <c r="C164" s="834"/>
      <c r="D164" s="834"/>
      <c r="E164" s="834"/>
      <c r="F164" s="834"/>
      <c r="G164" s="834"/>
      <c r="H164" s="834"/>
      <c r="I164" s="834"/>
      <c r="J164" s="856"/>
      <c r="K164" s="857"/>
      <c r="L164" s="851"/>
      <c r="M164" s="858"/>
      <c r="N164" s="820"/>
      <c r="O164" s="834"/>
      <c r="P164" s="834"/>
      <c r="Q164" s="834"/>
      <c r="R164" s="834"/>
      <c r="S164" s="834"/>
      <c r="T164" s="834"/>
      <c r="U164" s="859"/>
      <c r="V164" s="859"/>
      <c r="W164" s="860"/>
      <c r="X164" s="858"/>
      <c r="Y164" s="861"/>
      <c r="Z164" s="862"/>
      <c r="AA164"/>
      <c r="AB164" s="834"/>
      <c r="AC164" s="834"/>
      <c r="AD164" s="834"/>
      <c r="AE164" s="834"/>
      <c r="AF164" s="834"/>
      <c r="AG164" s="834"/>
      <c r="AH164" s="859"/>
      <c r="AI164" s="859"/>
      <c r="AJ164" s="860"/>
      <c r="AK164" s="858"/>
      <c r="AL164" s="861"/>
      <c r="AM164" s="861"/>
      <c r="AN164" s="862"/>
      <c r="AO164"/>
      <c r="AP164" s="834"/>
      <c r="AQ164" s="834"/>
      <c r="AR164" s="834"/>
      <c r="AS164" s="834"/>
      <c r="AT164" s="834"/>
      <c r="AU164" s="863"/>
      <c r="AV164" s="864"/>
      <c r="AW164" s="865"/>
      <c r="AX164" s="860">
        <v>0</v>
      </c>
      <c r="AY164" s="858">
        <v>0</v>
      </c>
      <c r="AZ164" s="861">
        <v>0</v>
      </c>
      <c r="BA164" s="861">
        <v>0</v>
      </c>
      <c r="BB164" s="861">
        <v>0</v>
      </c>
      <c r="BC164" s="862">
        <v>0</v>
      </c>
      <c r="BE164" s="834"/>
      <c r="BF164" s="834"/>
      <c r="BG164" s="834"/>
      <c r="BH164" s="834"/>
      <c r="BI164" s="834"/>
      <c r="BJ164" s="834"/>
      <c r="BK164" s="860">
        <f t="shared" si="2"/>
        <v>0</v>
      </c>
      <c r="BL164" s="858">
        <f t="shared" si="0"/>
        <v>0</v>
      </c>
      <c r="BM164" s="861">
        <f t="shared" si="3"/>
        <v>0</v>
      </c>
      <c r="BN164" s="861">
        <f t="shared" si="1"/>
        <v>0</v>
      </c>
      <c r="BO164" s="861">
        <f t="shared" si="4"/>
        <v>0</v>
      </c>
      <c r="BP164" s="861">
        <f t="shared" si="5"/>
        <v>0</v>
      </c>
      <c r="BQ164" s="862">
        <f t="shared" si="6"/>
        <v>0</v>
      </c>
      <c r="BS164" s="866" t="s">
        <v>31</v>
      </c>
      <c r="BT164" s="867" t="s">
        <v>785</v>
      </c>
      <c r="BU164" s="868">
        <v>0</v>
      </c>
      <c r="BV164" s="869">
        <v>0</v>
      </c>
    </row>
    <row r="165" spans="2:74" ht="19.5" thickBot="1">
      <c r="B165" s="870" t="s">
        <v>26</v>
      </c>
      <c r="C165" s="871"/>
      <c r="D165" s="872"/>
      <c r="E165" s="873"/>
      <c r="F165" s="872"/>
      <c r="G165" s="873"/>
      <c r="H165" s="873"/>
      <c r="I165" s="872"/>
      <c r="J165" s="874"/>
      <c r="K165" s="875"/>
      <c r="L165" s="876"/>
      <c r="M165" s="876"/>
      <c r="N165" s="820"/>
      <c r="O165" s="877"/>
      <c r="P165" s="877"/>
      <c r="Q165" s="877"/>
      <c r="R165" s="878"/>
      <c r="S165" s="877"/>
      <c r="T165" s="877"/>
      <c r="U165" s="877"/>
      <c r="V165" s="877"/>
      <c r="W165" s="879"/>
      <c r="X165" s="880"/>
      <c r="Y165" s="878"/>
      <c r="Z165" s="878"/>
      <c r="AA165"/>
      <c r="AB165" s="871"/>
      <c r="AC165" s="871"/>
      <c r="AD165" s="871"/>
      <c r="AE165" s="881"/>
      <c r="AF165" s="871"/>
      <c r="AG165" s="881"/>
      <c r="AH165" s="871"/>
      <c r="AI165" s="881"/>
      <c r="AJ165" s="879"/>
      <c r="AK165" s="880"/>
      <c r="AL165" s="878"/>
      <c r="AM165" s="878"/>
      <c r="AN165" s="878"/>
      <c r="AO165"/>
      <c r="AP165" s="871">
        <v>2137653.253</v>
      </c>
      <c r="AQ165" s="871">
        <v>7895665.6169999996</v>
      </c>
      <c r="AR165" s="881"/>
      <c r="AS165" s="881">
        <v>0</v>
      </c>
      <c r="AT165" s="882">
        <v>20414.023000000001</v>
      </c>
      <c r="AU165" s="882"/>
      <c r="AV165" s="883"/>
      <c r="AW165" s="883"/>
      <c r="AX165" s="879">
        <v>18790542.330000002</v>
      </c>
      <c r="AY165" s="880">
        <v>0.99999999999999989</v>
      </c>
      <c r="AZ165" s="878">
        <v>14229160.997292792</v>
      </c>
      <c r="BA165" s="878">
        <v>8798641.250739187</v>
      </c>
      <c r="BB165" s="878">
        <v>8000825.0099729691</v>
      </c>
      <c r="BC165" s="878">
        <v>49819169.588004954</v>
      </c>
      <c r="BE165" s="881">
        <f t="shared" ref="BE165:BQ165" si="7">SUM(BE157:BE164)</f>
        <v>2615165</v>
      </c>
      <c r="BF165" s="881">
        <f t="shared" si="7"/>
        <v>54100000</v>
      </c>
      <c r="BG165" s="881">
        <f t="shared" si="7"/>
        <v>0</v>
      </c>
      <c r="BH165" s="883">
        <f t="shared" si="7"/>
        <v>0</v>
      </c>
      <c r="BI165" s="883">
        <f t="shared" si="7"/>
        <v>0</v>
      </c>
      <c r="BJ165" s="883">
        <f t="shared" si="7"/>
        <v>0</v>
      </c>
      <c r="BK165" s="879">
        <f t="shared" si="7"/>
        <v>56715165</v>
      </c>
      <c r="BL165" s="880">
        <f t="shared" si="7"/>
        <v>1</v>
      </c>
      <c r="BM165" s="878">
        <f t="shared" si="7"/>
        <v>0</v>
      </c>
      <c r="BN165" s="878">
        <f t="shared" si="7"/>
        <v>0</v>
      </c>
      <c r="BO165" s="878">
        <f t="shared" si="7"/>
        <v>0</v>
      </c>
      <c r="BP165" s="878">
        <f t="shared" si="7"/>
        <v>18595992.780519359</v>
      </c>
      <c r="BQ165" s="878">
        <f t="shared" si="7"/>
        <v>75311157.780519366</v>
      </c>
      <c r="BS165" s="884"/>
      <c r="BT165" s="885" t="s">
        <v>845</v>
      </c>
      <c r="BU165" s="886">
        <v>1</v>
      </c>
      <c r="BV165" s="887">
        <v>1</v>
      </c>
    </row>
    <row r="166" spans="2:74">
      <c r="B166"/>
      <c r="C166"/>
      <c r="D166"/>
      <c r="E166"/>
      <c r="F166"/>
      <c r="G166"/>
      <c r="H166"/>
      <c r="I166"/>
      <c r="J166"/>
      <c r="K166"/>
      <c r="L166"/>
      <c r="M166"/>
      <c r="O166" s="888"/>
      <c r="P166" s="888"/>
      <c r="Q166"/>
      <c r="R166"/>
      <c r="S166"/>
      <c r="T166"/>
      <c r="U166"/>
      <c r="V166"/>
      <c r="W166" s="888"/>
      <c r="X166" s="889" t="s">
        <v>846</v>
      </c>
      <c r="Y166" s="890"/>
      <c r="Z166"/>
      <c r="AA166"/>
      <c r="AB166"/>
      <c r="AC166"/>
      <c r="AD166"/>
      <c r="AE166"/>
      <c r="AF166"/>
      <c r="AG166"/>
      <c r="AH166"/>
      <c r="AI166"/>
      <c r="AJ166" s="888"/>
      <c r="AK166" s="889" t="s">
        <v>846</v>
      </c>
      <c r="AL166" s="890"/>
      <c r="AM166" s="890"/>
      <c r="AN166"/>
      <c r="AO166"/>
      <c r="AP166"/>
      <c r="AQ166"/>
      <c r="AR166"/>
      <c r="AS166" s="891"/>
      <c r="AT166"/>
      <c r="AU166"/>
      <c r="AV166"/>
      <c r="AW166"/>
      <c r="AX166" s="891">
        <v>18790542</v>
      </c>
      <c r="AY166" s="889" t="s">
        <v>846</v>
      </c>
      <c r="AZ166" s="890">
        <v>0.98771345272802991</v>
      </c>
      <c r="BA166" s="890">
        <v>0.98323835065370424</v>
      </c>
      <c r="BB166" s="890">
        <v>0.98753394223648472</v>
      </c>
      <c r="BC166"/>
      <c r="BE166"/>
      <c r="BF166"/>
      <c r="BG166" s="891"/>
      <c r="BH166"/>
      <c r="BI166"/>
      <c r="BJ166"/>
      <c r="BK166" s="891"/>
      <c r="BL166" s="889" t="s">
        <v>846</v>
      </c>
      <c r="BM166" s="892">
        <f>I261</f>
        <v>0</v>
      </c>
      <c r="BN166" s="892">
        <f>I262</f>
        <v>0</v>
      </c>
      <c r="BO166" s="892">
        <f>I263</f>
        <v>0</v>
      </c>
      <c r="BP166" s="892">
        <f>I264</f>
        <v>0.98964641115386887</v>
      </c>
      <c r="BQ166"/>
    </row>
    <row r="167" spans="2:74">
      <c r="B167"/>
      <c r="C167"/>
      <c r="D167"/>
      <c r="E167"/>
      <c r="F167"/>
      <c r="G167"/>
      <c r="H167"/>
      <c r="I167"/>
      <c r="J167"/>
      <c r="K167"/>
      <c r="L167"/>
      <c r="M167"/>
      <c r="N167"/>
      <c r="O167" s="888"/>
      <c r="P167" s="888"/>
      <c r="Q167"/>
      <c r="R167"/>
      <c r="S167"/>
      <c r="T167"/>
      <c r="U167"/>
      <c r="V167"/>
      <c r="W167" s="888"/>
      <c r="X167" s="893"/>
      <c r="Y167" s="894"/>
      <c r="Z167"/>
      <c r="AA167"/>
      <c r="AB167"/>
      <c r="AC167" s="888"/>
      <c r="AD167"/>
      <c r="AE167"/>
      <c r="AF167"/>
      <c r="AG167"/>
      <c r="AH167"/>
      <c r="AI167"/>
      <c r="AJ167"/>
      <c r="AK167" s="893"/>
      <c r="AL167" s="894"/>
      <c r="AM167" s="894"/>
      <c r="AN167"/>
      <c r="AO167"/>
      <c r="AP167"/>
      <c r="AQ167"/>
      <c r="AR167"/>
      <c r="AS167" s="891"/>
      <c r="AT167"/>
      <c r="AU167"/>
      <c r="AV167"/>
      <c r="AW167"/>
      <c r="AX167"/>
      <c r="AY167" s="893"/>
      <c r="AZ167" s="894"/>
      <c r="BA167" s="894"/>
      <c r="BB167" s="895"/>
      <c r="BC167"/>
      <c r="BE167"/>
      <c r="BF167"/>
      <c r="BG167" s="891"/>
      <c r="BH167"/>
      <c r="BI167"/>
      <c r="BJ167"/>
      <c r="BK167"/>
      <c r="BL167" s="893"/>
      <c r="BM167" s="893"/>
      <c r="BN167" s="893"/>
      <c r="BO167" s="893"/>
      <c r="BP167" s="894"/>
      <c r="BQ167"/>
    </row>
    <row r="168" spans="2:74">
      <c r="B168" s="1107" t="s">
        <v>847</v>
      </c>
      <c r="C168" s="1107"/>
      <c r="D168" s="1107"/>
      <c r="E168" s="1107"/>
      <c r="F168" s="1107"/>
      <c r="G168" s="1107"/>
      <c r="H168" s="1107"/>
      <c r="I168" s="1107"/>
      <c r="J168" s="1107"/>
      <c r="K168" s="1107"/>
      <c r="L168" s="1107"/>
      <c r="M168" s="896"/>
      <c r="N168"/>
      <c r="O168" s="1107" t="s">
        <v>848</v>
      </c>
      <c r="P168" s="1107"/>
      <c r="Q168" s="1107"/>
      <c r="R168" s="1107"/>
      <c r="S168" s="1107"/>
      <c r="T168" s="1107"/>
      <c r="U168" s="1107"/>
      <c r="V168" s="1107"/>
      <c r="W168" s="1107"/>
      <c r="X168" s="1107"/>
      <c r="Y168" s="1107"/>
      <c r="Z168" s="1107"/>
      <c r="AA168"/>
      <c r="AB168" s="1107" t="s">
        <v>849</v>
      </c>
      <c r="AC168" s="1107"/>
      <c r="AD168" s="1107"/>
      <c r="AE168" s="1107"/>
      <c r="AF168" s="1107"/>
      <c r="AG168" s="1107"/>
      <c r="AH168" s="1107"/>
      <c r="AI168" s="1107"/>
      <c r="AJ168" s="1107"/>
      <c r="AK168" s="1107"/>
      <c r="AL168" s="1107"/>
      <c r="AM168" s="1107"/>
      <c r="AN168" s="1107"/>
      <c r="AO168"/>
      <c r="AP168" s="1107" t="s">
        <v>850</v>
      </c>
      <c r="AQ168" s="1107"/>
      <c r="AR168" s="1107"/>
      <c r="AS168" s="1107"/>
      <c r="AT168" s="1107"/>
      <c r="AU168" s="1107"/>
      <c r="AV168" s="1107"/>
      <c r="AW168" s="1107"/>
      <c r="AX168" s="1107"/>
      <c r="AY168" s="1107"/>
      <c r="AZ168" s="1107"/>
      <c r="BA168" s="1107"/>
      <c r="BB168" s="1107"/>
      <c r="BC168" s="1107"/>
      <c r="BE168" s="1107" t="s">
        <v>851</v>
      </c>
      <c r="BF168" s="1107"/>
      <c r="BG168" s="1107"/>
      <c r="BH168" s="1107"/>
      <c r="BI168" s="1107"/>
      <c r="BJ168" s="1107"/>
      <c r="BK168" s="1107"/>
      <c r="BL168" s="1107"/>
      <c r="BM168" s="1107"/>
      <c r="BN168" s="1107"/>
      <c r="BO168" s="1107"/>
      <c r="BP168" s="1107"/>
      <c r="BQ168" s="1107"/>
    </row>
    <row r="169" spans="2:74" ht="63.75">
      <c r="B169" s="897" t="s">
        <v>805</v>
      </c>
      <c r="C169" s="898" t="s">
        <v>806</v>
      </c>
      <c r="D169" s="898" t="s">
        <v>807</v>
      </c>
      <c r="E169" s="898"/>
      <c r="F169" s="898" t="s">
        <v>808</v>
      </c>
      <c r="G169" s="898"/>
      <c r="H169" s="898" t="s">
        <v>809</v>
      </c>
      <c r="I169" s="898" t="s">
        <v>810</v>
      </c>
      <c r="J169" s="898"/>
      <c r="K169" s="898" t="s">
        <v>26</v>
      </c>
      <c r="L169" s="898" t="s">
        <v>811</v>
      </c>
      <c r="M169" s="898" t="s">
        <v>812</v>
      </c>
      <c r="N169" s="899"/>
      <c r="O169" s="898" t="s">
        <v>806</v>
      </c>
      <c r="P169" s="898" t="s">
        <v>807</v>
      </c>
      <c r="Q169" s="898" t="s">
        <v>808</v>
      </c>
      <c r="R169" s="898"/>
      <c r="S169" s="898" t="s">
        <v>809</v>
      </c>
      <c r="T169" s="898" t="s">
        <v>810</v>
      </c>
      <c r="U169" s="898" t="s">
        <v>813</v>
      </c>
      <c r="V169" s="898" t="s">
        <v>814</v>
      </c>
      <c r="W169" s="898" t="s">
        <v>815</v>
      </c>
      <c r="X169" s="898" t="s">
        <v>816</v>
      </c>
      <c r="Y169" s="898" t="s">
        <v>817</v>
      </c>
      <c r="Z169" s="898" t="s">
        <v>26</v>
      </c>
      <c r="AA169"/>
      <c r="AB169" s="898" t="s">
        <v>806</v>
      </c>
      <c r="AC169" s="898" t="s">
        <v>807</v>
      </c>
      <c r="AD169" s="898" t="s">
        <v>808</v>
      </c>
      <c r="AE169" s="898"/>
      <c r="AF169" s="898" t="s">
        <v>809</v>
      </c>
      <c r="AG169" s="898" t="s">
        <v>810</v>
      </c>
      <c r="AH169" s="898" t="s">
        <v>813</v>
      </c>
      <c r="AI169" s="898" t="s">
        <v>814</v>
      </c>
      <c r="AJ169" s="898" t="s">
        <v>818</v>
      </c>
      <c r="AK169" s="898" t="s">
        <v>816</v>
      </c>
      <c r="AL169" s="898" t="s">
        <v>819</v>
      </c>
      <c r="AM169" s="898" t="s">
        <v>820</v>
      </c>
      <c r="AN169" s="898" t="s">
        <v>26</v>
      </c>
      <c r="AO169"/>
      <c r="AP169" s="898" t="s">
        <v>806</v>
      </c>
      <c r="AQ169" s="898" t="s">
        <v>807</v>
      </c>
      <c r="AR169" s="898"/>
      <c r="AS169" s="898" t="s">
        <v>808</v>
      </c>
      <c r="AT169" s="898" t="s">
        <v>809</v>
      </c>
      <c r="AU169" s="898" t="s">
        <v>813</v>
      </c>
      <c r="AV169" s="898" t="s">
        <v>814</v>
      </c>
      <c r="AW169" s="898"/>
      <c r="AX169" s="898" t="s">
        <v>821</v>
      </c>
      <c r="AY169" s="898" t="s">
        <v>816</v>
      </c>
      <c r="AZ169" s="898" t="s">
        <v>822</v>
      </c>
      <c r="BA169" s="898" t="s">
        <v>823</v>
      </c>
      <c r="BB169" s="898" t="s">
        <v>824</v>
      </c>
      <c r="BC169" s="898" t="s">
        <v>26</v>
      </c>
      <c r="BE169" s="898" t="s">
        <v>825</v>
      </c>
      <c r="BF169" s="898" t="s">
        <v>826</v>
      </c>
      <c r="BG169" s="898" t="s">
        <v>827</v>
      </c>
      <c r="BH169" s="898" t="s">
        <v>828</v>
      </c>
      <c r="BI169" s="898" t="s">
        <v>829</v>
      </c>
      <c r="BJ169" s="898"/>
      <c r="BK169" s="898" t="s">
        <v>830</v>
      </c>
      <c r="BL169" s="898" t="s">
        <v>816</v>
      </c>
      <c r="BM169" s="898" t="s">
        <v>831</v>
      </c>
      <c r="BN169" s="898" t="s">
        <v>832</v>
      </c>
      <c r="BO169" s="898" t="s">
        <v>833</v>
      </c>
      <c r="BP169" s="898" t="s">
        <v>834</v>
      </c>
      <c r="BQ169" s="898" t="str">
        <f>BC169</f>
        <v>Total</v>
      </c>
    </row>
    <row r="170" spans="2:74">
      <c r="B170" s="900" t="s">
        <v>29</v>
      </c>
      <c r="C170" s="859"/>
      <c r="D170" s="861"/>
      <c r="E170" s="861"/>
      <c r="F170" s="861"/>
      <c r="G170" s="861"/>
      <c r="H170" s="861"/>
      <c r="I170" s="861"/>
      <c r="J170" s="861"/>
      <c r="K170" s="862"/>
      <c r="L170" s="858"/>
      <c r="M170" s="858"/>
      <c r="N170" s="891"/>
      <c r="O170" s="859"/>
      <c r="P170" s="834"/>
      <c r="Q170" s="834"/>
      <c r="R170" s="834"/>
      <c r="S170" s="859"/>
      <c r="T170" s="861"/>
      <c r="U170" s="861"/>
      <c r="V170" s="861"/>
      <c r="W170" s="860"/>
      <c r="X170" s="858"/>
      <c r="Y170" s="861"/>
      <c r="Z170" s="901"/>
      <c r="AA170"/>
      <c r="AB170" s="859"/>
      <c r="AC170" s="861"/>
      <c r="AD170" s="861"/>
      <c r="AE170" s="861"/>
      <c r="AF170" s="859"/>
      <c r="AG170" s="861"/>
      <c r="AH170" s="861"/>
      <c r="AI170" s="861"/>
      <c r="AJ170" s="860"/>
      <c r="AK170" s="858"/>
      <c r="AL170" s="861"/>
      <c r="AM170" s="861"/>
      <c r="AN170" s="901"/>
      <c r="AO170"/>
      <c r="AP170" s="859">
        <v>722.03</v>
      </c>
      <c r="AQ170" s="861"/>
      <c r="AR170" s="861"/>
      <c r="AS170" s="861"/>
      <c r="AT170" s="859">
        <v>1.4179999999999999</v>
      </c>
      <c r="AU170" s="859">
        <v>688.42399999999998</v>
      </c>
      <c r="AV170" s="861">
        <v>-45.543340583828552</v>
      </c>
      <c r="AW170" s="861"/>
      <c r="AX170" s="860">
        <v>1366.3286594161714</v>
      </c>
      <c r="AY170" s="858">
        <v>0.20114656279874654</v>
      </c>
      <c r="AZ170" s="861">
        <v>552.37203860778004</v>
      </c>
      <c r="BA170" s="861">
        <v>229.59502664298401</v>
      </c>
      <c r="BB170" s="861">
        <v>77.964811689377782</v>
      </c>
      <c r="BC170" s="862">
        <v>2226.260536356313</v>
      </c>
      <c r="BE170" s="861">
        <v>532</v>
      </c>
      <c r="BF170" s="861"/>
      <c r="BG170" s="861"/>
      <c r="BH170" s="861"/>
      <c r="BI170" s="861"/>
      <c r="BJ170" s="861"/>
      <c r="BK170" s="860">
        <f>SUM(BE170:BJ170)</f>
        <v>532</v>
      </c>
      <c r="BL170" s="858">
        <f>BK170/$BK$178</f>
        <v>4.4215425531914897E-2</v>
      </c>
      <c r="BM170" s="861">
        <f>K170*$BM$179</f>
        <v>0</v>
      </c>
      <c r="BN170" s="861">
        <f>W170*$BM$179</f>
        <v>0</v>
      </c>
      <c r="BO170" s="861">
        <f>AJ170*$BN$179</f>
        <v>0</v>
      </c>
      <c r="BP170" s="861">
        <f>AX170*$BO$179</f>
        <v>0</v>
      </c>
      <c r="BQ170" s="862">
        <f>BK170+BM170+BN170+BO170+BP170</f>
        <v>532</v>
      </c>
    </row>
    <row r="171" spans="2:74">
      <c r="B171" s="900" t="s">
        <v>371</v>
      </c>
      <c r="C171" s="861"/>
      <c r="D171" s="847"/>
      <c r="E171" s="834"/>
      <c r="F171" s="834"/>
      <c r="G171" s="834"/>
      <c r="H171" s="861"/>
      <c r="I171" s="834"/>
      <c r="J171" s="834"/>
      <c r="K171" s="862"/>
      <c r="L171" s="858"/>
      <c r="M171" s="858"/>
      <c r="N171" s="891"/>
      <c r="O171" s="822"/>
      <c r="P171" s="847"/>
      <c r="Q171" s="834"/>
      <c r="R171" s="813"/>
      <c r="S171" s="817"/>
      <c r="T171" s="859"/>
      <c r="U171" s="861"/>
      <c r="V171" s="861"/>
      <c r="W171" s="860"/>
      <c r="X171" s="858"/>
      <c r="Y171" s="861"/>
      <c r="Z171" s="901"/>
      <c r="AA171"/>
      <c r="AB171" s="861"/>
      <c r="AC171" s="859"/>
      <c r="AD171" s="834"/>
      <c r="AE171" s="834"/>
      <c r="AF171" s="861"/>
      <c r="AG171" s="861"/>
      <c r="AH171" s="861"/>
      <c r="AI171" s="861"/>
      <c r="AJ171" s="860"/>
      <c r="AK171" s="858"/>
      <c r="AL171" s="861"/>
      <c r="AM171" s="861"/>
      <c r="AN171" s="901"/>
      <c r="AO171"/>
      <c r="AP171" s="861"/>
      <c r="AQ171" s="847">
        <v>190.9992</v>
      </c>
      <c r="AR171" s="834"/>
      <c r="AS171" s="834"/>
      <c r="AT171" s="834"/>
      <c r="AU171" s="834"/>
      <c r="AV171" s="834">
        <v>104.47489267339844</v>
      </c>
      <c r="AW171" s="834"/>
      <c r="AX171" s="860">
        <v>295.47409267339845</v>
      </c>
      <c r="AY171" s="858">
        <v>4.3498756853075311E-2</v>
      </c>
      <c r="AZ171" s="861">
        <v>268.05030710734133</v>
      </c>
      <c r="BA171" s="861">
        <v>231.45443398460625</v>
      </c>
      <c r="BB171" s="861">
        <v>50.352262321457893</v>
      </c>
      <c r="BC171" s="862">
        <v>845.33109608680388</v>
      </c>
      <c r="BE171" s="861"/>
      <c r="BF171" s="834">
        <v>500</v>
      </c>
      <c r="BG171" s="834"/>
      <c r="BH171" s="834"/>
      <c r="BI171" s="834"/>
      <c r="BJ171" s="834"/>
      <c r="BK171" s="860">
        <f t="shared" ref="BK171:BK177" si="8">SUM(BE171:BJ171)</f>
        <v>500</v>
      </c>
      <c r="BL171" s="858">
        <f t="shared" ref="BL171:BL177" si="9">BK171/$BK$178</f>
        <v>4.1555851063829786E-2</v>
      </c>
      <c r="BM171" s="861">
        <f t="shared" ref="BM171:BM177" si="10">K171*$BM$179</f>
        <v>0</v>
      </c>
      <c r="BN171" s="861">
        <f t="shared" ref="BN171:BN177" si="11">W171*$BM$179</f>
        <v>0</v>
      </c>
      <c r="BO171" s="861">
        <f t="shared" ref="BO171:BO177" si="12">AJ171*$BN$179</f>
        <v>0</v>
      </c>
      <c r="BP171" s="861">
        <f t="shared" ref="BP171:BP177" si="13">AX171*$BO$179</f>
        <v>0</v>
      </c>
      <c r="BQ171" s="862">
        <f t="shared" ref="BQ171:BQ177" si="14">BK171+BM171+BN171+BO171+BP171</f>
        <v>500</v>
      </c>
    </row>
    <row r="172" spans="2:74">
      <c r="B172" s="900" t="s">
        <v>839</v>
      </c>
      <c r="C172" s="822"/>
      <c r="D172" s="902"/>
      <c r="E172" s="903"/>
      <c r="F172" s="902"/>
      <c r="G172" s="903"/>
      <c r="H172" s="904"/>
      <c r="I172" s="902"/>
      <c r="J172" s="903"/>
      <c r="K172" s="905"/>
      <c r="L172" s="858"/>
      <c r="M172" s="858"/>
      <c r="N172" s="891"/>
      <c r="O172" s="822"/>
      <c r="P172" s="902"/>
      <c r="Q172" s="902"/>
      <c r="R172" s="906"/>
      <c r="S172" s="817"/>
      <c r="T172" s="861"/>
      <c r="U172" s="861"/>
      <c r="V172" s="859"/>
      <c r="W172" s="860"/>
      <c r="X172" s="858"/>
      <c r="Y172" s="861"/>
      <c r="Z172" s="901"/>
      <c r="AA172"/>
      <c r="AB172" s="861"/>
      <c r="AC172" s="902"/>
      <c r="AD172" s="902"/>
      <c r="AE172" s="906"/>
      <c r="AF172" s="817"/>
      <c r="AG172" s="817"/>
      <c r="AH172" s="817"/>
      <c r="AI172" s="841"/>
      <c r="AJ172" s="860"/>
      <c r="AK172" s="858"/>
      <c r="AL172" s="861"/>
      <c r="AM172" s="861"/>
      <c r="AN172" s="901"/>
      <c r="AO172"/>
      <c r="AP172" s="822"/>
      <c r="AQ172" s="907">
        <v>356.53184000000005</v>
      </c>
      <c r="AR172" s="908">
        <f>AQ172/SUM(AQ171:AQ174)</f>
        <v>0.28000000000000003</v>
      </c>
      <c r="AS172" s="861"/>
      <c r="AT172" s="861"/>
      <c r="AU172" s="861"/>
      <c r="AV172" s="909">
        <v>238.43874700472836</v>
      </c>
      <c r="AW172" s="844">
        <f>AV172/SUM(AV172:AV174)</f>
        <v>5.8894553045950482E-2</v>
      </c>
      <c r="AX172" s="860">
        <v>594.97058700472837</v>
      </c>
      <c r="AY172" s="858">
        <v>8.7589678894308673E-2</v>
      </c>
      <c r="AZ172" s="861">
        <v>610.13559520327567</v>
      </c>
      <c r="BA172" s="861">
        <v>1188.7265323860272</v>
      </c>
      <c r="BB172" s="861">
        <v>219.03187245115743</v>
      </c>
      <c r="BC172" s="862">
        <v>2612.8645870451887</v>
      </c>
      <c r="BE172" s="822"/>
      <c r="BF172" s="822">
        <v>1000</v>
      </c>
      <c r="BG172" s="861"/>
      <c r="BH172" s="861"/>
      <c r="BI172" s="861"/>
      <c r="BJ172" s="861"/>
      <c r="BK172" s="860">
        <f t="shared" si="8"/>
        <v>1000</v>
      </c>
      <c r="BL172" s="858">
        <f t="shared" si="9"/>
        <v>8.3111702127659573E-2</v>
      </c>
      <c r="BM172" s="861">
        <f t="shared" si="10"/>
        <v>0</v>
      </c>
      <c r="BN172" s="861">
        <f t="shared" si="11"/>
        <v>0</v>
      </c>
      <c r="BO172" s="861">
        <f t="shared" si="12"/>
        <v>0</v>
      </c>
      <c r="BP172" s="861">
        <f t="shared" si="13"/>
        <v>0</v>
      </c>
      <c r="BQ172" s="862">
        <f t="shared" si="14"/>
        <v>1000</v>
      </c>
    </row>
    <row r="173" spans="2:74">
      <c r="B173" s="900" t="s">
        <v>840</v>
      </c>
      <c r="C173" s="822"/>
      <c r="D173" s="821"/>
      <c r="E173" s="910"/>
      <c r="F173" s="902"/>
      <c r="G173" s="903"/>
      <c r="H173" s="904"/>
      <c r="I173" s="902"/>
      <c r="J173" s="903"/>
      <c r="K173" s="905"/>
      <c r="L173" s="858"/>
      <c r="M173" s="858"/>
      <c r="N173" s="891"/>
      <c r="O173" s="822"/>
      <c r="P173" s="902"/>
      <c r="Q173" s="902"/>
      <c r="R173" s="906"/>
      <c r="S173" s="817"/>
      <c r="T173"/>
      <c r="U173" s="834"/>
      <c r="V173" s="861"/>
      <c r="W173" s="860"/>
      <c r="X173" s="858"/>
      <c r="Y173" s="861"/>
      <c r="Z173" s="901"/>
      <c r="AA173"/>
      <c r="AB173" s="861"/>
      <c r="AC173" s="902"/>
      <c r="AD173" s="902"/>
      <c r="AE173" s="906"/>
      <c r="AF173" s="817"/>
      <c r="AG173" s="817"/>
      <c r="AH173" s="813"/>
      <c r="AI173" s="817"/>
      <c r="AJ173" s="860"/>
      <c r="AK173" s="858"/>
      <c r="AL173" s="861"/>
      <c r="AM173" s="861"/>
      <c r="AN173" s="901"/>
      <c r="AO173"/>
      <c r="AP173" s="822"/>
      <c r="AQ173" s="907">
        <v>522.06448</v>
      </c>
      <c r="AR173" s="908">
        <f>AQ173/SUM(AQ171:AQ174)</f>
        <v>0.41000000000000003</v>
      </c>
      <c r="AS173" s="861"/>
      <c r="AT173" s="861"/>
      <c r="AU173" s="861"/>
      <c r="AV173" s="909">
        <v>179.89510750280715</v>
      </c>
      <c r="AW173" s="844">
        <f>AV173/SUM(AV172:AV174)</f>
        <v>4.4434229271138298E-2</v>
      </c>
      <c r="AX173" s="860">
        <v>701.95958750280715</v>
      </c>
      <c r="AY173" s="858">
        <v>0.10334025951717109</v>
      </c>
      <c r="AZ173" s="861">
        <v>830.99877157063463</v>
      </c>
      <c r="BA173" s="861">
        <v>46.132356897572528</v>
      </c>
      <c r="BB173" s="861">
        <v>105.48118133311444</v>
      </c>
      <c r="BC173" s="862">
        <v>1684.5718973041287</v>
      </c>
      <c r="BE173" s="822"/>
      <c r="BF173" s="822">
        <v>2000</v>
      </c>
      <c r="BG173" s="861"/>
      <c r="BH173" s="861"/>
      <c r="BI173" s="861"/>
      <c r="BJ173" s="861"/>
      <c r="BK173" s="860">
        <f t="shared" si="8"/>
        <v>2000</v>
      </c>
      <c r="BL173" s="858">
        <f t="shared" si="9"/>
        <v>0.16622340425531915</v>
      </c>
      <c r="BM173" s="861">
        <f t="shared" si="10"/>
        <v>0</v>
      </c>
      <c r="BN173" s="861">
        <f t="shared" si="11"/>
        <v>0</v>
      </c>
      <c r="BO173" s="861">
        <f t="shared" si="12"/>
        <v>0</v>
      </c>
      <c r="BP173" s="861">
        <f t="shared" si="13"/>
        <v>0</v>
      </c>
      <c r="BQ173" s="862">
        <f t="shared" si="14"/>
        <v>2000</v>
      </c>
    </row>
    <row r="174" spans="2:74">
      <c r="B174" s="900" t="s">
        <v>841</v>
      </c>
      <c r="C174" s="822"/>
      <c r="D174" s="902"/>
      <c r="E174" s="903"/>
      <c r="F174" s="902"/>
      <c r="G174" s="903"/>
      <c r="H174" s="904"/>
      <c r="I174" s="902"/>
      <c r="J174" s="903"/>
      <c r="K174" s="905"/>
      <c r="L174" s="858"/>
      <c r="M174" s="858"/>
      <c r="N174" s="891"/>
      <c r="O174" s="822"/>
      <c r="P174" s="902"/>
      <c r="Q174" s="902"/>
      <c r="R174" s="906"/>
      <c r="S174" s="817"/>
      <c r="T174" s="822"/>
      <c r="U174" s="821"/>
      <c r="V174" s="817"/>
      <c r="W174" s="860"/>
      <c r="X174" s="858"/>
      <c r="Y174" s="861"/>
      <c r="Z174" s="901"/>
      <c r="AA174"/>
      <c r="AB174" s="861"/>
      <c r="AC174" s="902"/>
      <c r="AD174" s="902"/>
      <c r="AE174" s="906"/>
      <c r="AF174" s="817"/>
      <c r="AG174" s="904"/>
      <c r="AH174" s="821"/>
      <c r="AI174" s="817"/>
      <c r="AJ174" s="860"/>
      <c r="AK174" s="858"/>
      <c r="AL174" s="861"/>
      <c r="AM174" s="861"/>
      <c r="AN174" s="901"/>
      <c r="AO174"/>
      <c r="AP174" s="822"/>
      <c r="AQ174" s="907">
        <v>203.73248000000001</v>
      </c>
      <c r="AR174" s="908">
        <f>AQ174/SUM(AQ171:AQ174)</f>
        <v>0.16</v>
      </c>
      <c r="AS174" s="861"/>
      <c r="AT174" s="861"/>
      <c r="AU174" s="861"/>
      <c r="AV174" s="909">
        <v>3630.2365934028953</v>
      </c>
      <c r="AW174" s="844">
        <f>AV174/SUM(AV172:AV174)</f>
        <v>0.89667121768291125</v>
      </c>
      <c r="AX174" s="860">
        <v>3833.9690734028954</v>
      </c>
      <c r="AY174" s="858">
        <v>0.56442474193669834</v>
      </c>
      <c r="AZ174" s="861">
        <v>666.44328751096816</v>
      </c>
      <c r="BA174" s="861">
        <v>2260.5988798105386</v>
      </c>
      <c r="BB174" s="861">
        <v>996.12681375800378</v>
      </c>
      <c r="BC174" s="862">
        <v>7757.1380544824051</v>
      </c>
      <c r="BE174" s="822"/>
      <c r="BF174" s="822">
        <v>8000</v>
      </c>
      <c r="BG174" s="861"/>
      <c r="BH174" s="861"/>
      <c r="BI174" s="861"/>
      <c r="BJ174" s="861"/>
      <c r="BK174" s="860">
        <f t="shared" si="8"/>
        <v>8000</v>
      </c>
      <c r="BL174" s="858">
        <f t="shared" si="9"/>
        <v>0.66489361702127658</v>
      </c>
      <c r="BM174" s="861">
        <f t="shared" si="10"/>
        <v>0</v>
      </c>
      <c r="BN174" s="861">
        <f t="shared" si="11"/>
        <v>0</v>
      </c>
      <c r="BO174" s="861">
        <f t="shared" si="12"/>
        <v>0</v>
      </c>
      <c r="BP174" s="861">
        <f t="shared" si="13"/>
        <v>0</v>
      </c>
      <c r="BQ174" s="862">
        <f t="shared" si="14"/>
        <v>8000</v>
      </c>
    </row>
    <row r="175" spans="2:74">
      <c r="B175" s="900" t="s">
        <v>842</v>
      </c>
      <c r="C175" s="861"/>
      <c r="D175" s="833"/>
      <c r="E175" s="833"/>
      <c r="F175" s="833"/>
      <c r="G175" s="833"/>
      <c r="H175" s="861"/>
      <c r="I175" s="833"/>
      <c r="J175" s="833"/>
      <c r="K175" s="911"/>
      <c r="L175" s="858"/>
      <c r="M175" s="858"/>
      <c r="N175" s="891"/>
      <c r="O175" s="822"/>
      <c r="P175" s="833"/>
      <c r="Q175" s="833"/>
      <c r="R175" s="912"/>
      <c r="S175" s="817"/>
      <c r="T175" s="861"/>
      <c r="U175" s="837"/>
      <c r="V175" s="859"/>
      <c r="W175" s="860"/>
      <c r="X175" s="858"/>
      <c r="Y175" s="861"/>
      <c r="Z175" s="901"/>
      <c r="AA175"/>
      <c r="AB175" s="861"/>
      <c r="AC175" s="834"/>
      <c r="AD175" s="833"/>
      <c r="AE175" s="833"/>
      <c r="AF175" s="861"/>
      <c r="AG175" s="861"/>
      <c r="AH175" s="837"/>
      <c r="AI175" s="859"/>
      <c r="AJ175" s="860"/>
      <c r="AK175" s="858"/>
      <c r="AL175" s="861"/>
      <c r="AM175" s="861"/>
      <c r="AN175" s="901"/>
      <c r="AO175"/>
      <c r="AP175" s="861"/>
      <c r="AQ175" s="833"/>
      <c r="AR175" s="833"/>
      <c r="AS175" s="833"/>
      <c r="AT175" s="833"/>
      <c r="AU175" s="859"/>
      <c r="AV175" s="852"/>
      <c r="AW175" s="852"/>
      <c r="AX175" s="860">
        <v>0</v>
      </c>
      <c r="AY175" s="858">
        <v>0</v>
      </c>
      <c r="AZ175" s="861">
        <v>0</v>
      </c>
      <c r="BA175" s="861">
        <v>0</v>
      </c>
      <c r="BB175" s="861">
        <v>0</v>
      </c>
      <c r="BC175" s="862">
        <v>0</v>
      </c>
      <c r="BE175" s="861"/>
      <c r="BF175" s="833"/>
      <c r="BG175" s="833"/>
      <c r="BH175" s="833"/>
      <c r="BI175" s="833"/>
      <c r="BJ175" s="833"/>
      <c r="BK175" s="860">
        <f t="shared" si="8"/>
        <v>0</v>
      </c>
      <c r="BL175" s="858">
        <f t="shared" si="9"/>
        <v>0</v>
      </c>
      <c r="BM175" s="861">
        <f t="shared" si="10"/>
        <v>0</v>
      </c>
      <c r="BN175" s="861">
        <f t="shared" si="11"/>
        <v>0</v>
      </c>
      <c r="BO175" s="861">
        <f t="shared" si="12"/>
        <v>0</v>
      </c>
      <c r="BP175" s="861">
        <f t="shared" si="13"/>
        <v>0</v>
      </c>
      <c r="BQ175" s="862">
        <f t="shared" si="14"/>
        <v>0</v>
      </c>
    </row>
    <row r="176" spans="2:74">
      <c r="B176" s="900" t="s">
        <v>30</v>
      </c>
      <c r="C176" s="861"/>
      <c r="D176" s="861"/>
      <c r="E176" s="861"/>
      <c r="F176" s="861"/>
      <c r="G176" s="861"/>
      <c r="H176" s="861"/>
      <c r="I176" s="861"/>
      <c r="J176" s="822"/>
      <c r="K176" s="850"/>
      <c r="L176" s="851"/>
      <c r="M176" s="858"/>
      <c r="N176" s="891"/>
      <c r="O176" s="861"/>
      <c r="P176" s="861"/>
      <c r="Q176" s="861"/>
      <c r="R176" s="861"/>
      <c r="S176" s="861"/>
      <c r="T176" s="861"/>
      <c r="U176" s="859"/>
      <c r="V176" s="859"/>
      <c r="W176" s="860"/>
      <c r="X176" s="858"/>
      <c r="Y176" s="861"/>
      <c r="Z176" s="901"/>
      <c r="AA176"/>
      <c r="AB176" s="861"/>
      <c r="AC176" s="834"/>
      <c r="AD176" s="861"/>
      <c r="AE176" s="861"/>
      <c r="AF176" s="861"/>
      <c r="AG176" s="861"/>
      <c r="AH176" s="859"/>
      <c r="AI176" s="859"/>
      <c r="AJ176" s="860"/>
      <c r="AK176" s="858"/>
      <c r="AL176" s="861"/>
      <c r="AM176" s="861"/>
      <c r="AN176" s="901"/>
      <c r="AO176"/>
      <c r="AP176" s="861"/>
      <c r="AQ176" s="861"/>
      <c r="AR176" s="861"/>
      <c r="AS176" s="861"/>
      <c r="AT176" s="861"/>
      <c r="AU176" s="859"/>
      <c r="AV176" s="852"/>
      <c r="AW176" s="852"/>
      <c r="AX176" s="860">
        <v>0</v>
      </c>
      <c r="AY176" s="858">
        <v>0</v>
      </c>
      <c r="AZ176" s="861">
        <v>0</v>
      </c>
      <c r="BA176" s="861">
        <v>0</v>
      </c>
      <c r="BB176" s="861">
        <v>0</v>
      </c>
      <c r="BC176" s="862">
        <v>0</v>
      </c>
      <c r="BE176" s="861"/>
      <c r="BF176" s="861"/>
      <c r="BG176" s="861"/>
      <c r="BH176" s="861"/>
      <c r="BI176" s="861"/>
      <c r="BJ176" s="861"/>
      <c r="BK176" s="860">
        <f t="shared" si="8"/>
        <v>0</v>
      </c>
      <c r="BL176" s="858">
        <f t="shared" si="9"/>
        <v>0</v>
      </c>
      <c r="BM176" s="861">
        <f t="shared" si="10"/>
        <v>0</v>
      </c>
      <c r="BN176" s="861">
        <f t="shared" si="11"/>
        <v>0</v>
      </c>
      <c r="BO176" s="861">
        <f t="shared" si="12"/>
        <v>0</v>
      </c>
      <c r="BP176" s="861">
        <f t="shared" si="13"/>
        <v>0</v>
      </c>
      <c r="BQ176" s="862">
        <f t="shared" si="14"/>
        <v>0</v>
      </c>
    </row>
    <row r="177" spans="2:69" ht="15.75" thickBot="1">
      <c r="B177" s="855" t="s">
        <v>31</v>
      </c>
      <c r="C177" s="834"/>
      <c r="D177" s="834"/>
      <c r="E177" s="834"/>
      <c r="F177" s="834"/>
      <c r="G177" s="834"/>
      <c r="H177" s="834"/>
      <c r="I177" s="834"/>
      <c r="J177" s="913"/>
      <c r="K177" s="850"/>
      <c r="L177" s="851"/>
      <c r="M177" s="858"/>
      <c r="N177" s="891"/>
      <c r="O177" s="834"/>
      <c r="P177" s="834"/>
      <c r="Q177" s="861"/>
      <c r="R177" s="861"/>
      <c r="S177" s="861"/>
      <c r="T177" s="861"/>
      <c r="U177" s="859"/>
      <c r="V177" s="859"/>
      <c r="W177" s="860"/>
      <c r="X177" s="858"/>
      <c r="Y177" s="861"/>
      <c r="Z177" s="901"/>
      <c r="AA177"/>
      <c r="AB177" s="834"/>
      <c r="AC177" s="834"/>
      <c r="AD177" s="834"/>
      <c r="AE177" s="834"/>
      <c r="AF177" s="834"/>
      <c r="AG177" s="834"/>
      <c r="AH177" s="859"/>
      <c r="AI177" s="859"/>
      <c r="AJ177" s="860"/>
      <c r="AK177" s="858"/>
      <c r="AL177" s="861"/>
      <c r="AM177" s="861"/>
      <c r="AN177" s="901"/>
      <c r="AO177"/>
      <c r="AP177" s="834"/>
      <c r="AQ177" s="834"/>
      <c r="AR177" s="834"/>
      <c r="AS177" s="834"/>
      <c r="AT177" s="834"/>
      <c r="AU177" s="863"/>
      <c r="AV177" s="864"/>
      <c r="AW177" s="865"/>
      <c r="AX177" s="860">
        <v>0</v>
      </c>
      <c r="AY177" s="858">
        <v>0</v>
      </c>
      <c r="AZ177" s="861">
        <v>0</v>
      </c>
      <c r="BA177" s="861">
        <v>0</v>
      </c>
      <c r="BB177" s="861">
        <v>0</v>
      </c>
      <c r="BC177" s="862">
        <v>0</v>
      </c>
      <c r="BE177" s="834"/>
      <c r="BF177" s="834"/>
      <c r="BG177" s="834"/>
      <c r="BH177" s="834"/>
      <c r="BI177" s="834"/>
      <c r="BJ177" s="834"/>
      <c r="BK177" s="860">
        <f t="shared" si="8"/>
        <v>0</v>
      </c>
      <c r="BL177" s="858">
        <f t="shared" si="9"/>
        <v>0</v>
      </c>
      <c r="BM177" s="861">
        <f t="shared" si="10"/>
        <v>0</v>
      </c>
      <c r="BN177" s="861">
        <f t="shared" si="11"/>
        <v>0</v>
      </c>
      <c r="BO177" s="861">
        <f t="shared" si="12"/>
        <v>0</v>
      </c>
      <c r="BP177" s="861">
        <f t="shared" si="13"/>
        <v>0</v>
      </c>
      <c r="BQ177" s="862">
        <f t="shared" si="14"/>
        <v>0</v>
      </c>
    </row>
    <row r="178" spans="2:69" ht="15.75" thickBot="1">
      <c r="B178" s="870" t="s">
        <v>26</v>
      </c>
      <c r="C178" s="871"/>
      <c r="D178" s="872"/>
      <c r="E178" s="873"/>
      <c r="F178" s="872"/>
      <c r="G178" s="873"/>
      <c r="H178" s="873"/>
      <c r="I178" s="872"/>
      <c r="J178" s="914"/>
      <c r="K178" s="875"/>
      <c r="L178" s="876"/>
      <c r="M178" s="876"/>
      <c r="N178" s="891"/>
      <c r="O178" s="877"/>
      <c r="P178" s="877"/>
      <c r="Q178" s="877"/>
      <c r="R178" s="878"/>
      <c r="S178" s="877"/>
      <c r="T178" s="877"/>
      <c r="U178" s="877"/>
      <c r="V178" s="877"/>
      <c r="W178" s="879"/>
      <c r="X178" s="880"/>
      <c r="Y178" s="878"/>
      <c r="Z178" s="915"/>
      <c r="AA178"/>
      <c r="AB178" s="871"/>
      <c r="AC178" s="871"/>
      <c r="AD178" s="871"/>
      <c r="AE178" s="881"/>
      <c r="AF178" s="871"/>
      <c r="AG178" s="881"/>
      <c r="AH178" s="871"/>
      <c r="AI178" s="881"/>
      <c r="AJ178" s="879"/>
      <c r="AK178" s="880"/>
      <c r="AL178" s="878"/>
      <c r="AM178" s="878"/>
      <c r="AN178" s="915"/>
      <c r="AO178"/>
      <c r="AP178" s="871">
        <v>722.03</v>
      </c>
      <c r="AQ178" s="871">
        <v>1273.328</v>
      </c>
      <c r="AR178" s="881"/>
      <c r="AS178" s="881">
        <v>0</v>
      </c>
      <c r="AT178" s="882">
        <v>1.4179999999999999</v>
      </c>
      <c r="AU178" s="882">
        <v>688.42399999999998</v>
      </c>
      <c r="AV178" s="883">
        <v>4107.5020000000004</v>
      </c>
      <c r="AW178" s="883"/>
      <c r="AX178" s="879">
        <v>6792.7020000000011</v>
      </c>
      <c r="AY178" s="880">
        <v>1</v>
      </c>
      <c r="AZ178" s="878">
        <v>2928</v>
      </c>
      <c r="BA178" s="878">
        <v>3956.5072297217284</v>
      </c>
      <c r="BB178" s="878">
        <v>1448.9569415531114</v>
      </c>
      <c r="BC178" s="878">
        <v>15126.166171274839</v>
      </c>
      <c r="BE178" s="881">
        <f t="shared" ref="BE178:BQ178" si="15">SUM(BE170:BE177)</f>
        <v>532</v>
      </c>
      <c r="BF178" s="881">
        <f t="shared" si="15"/>
        <v>11500</v>
      </c>
      <c r="BG178" s="881">
        <f t="shared" si="15"/>
        <v>0</v>
      </c>
      <c r="BH178" s="883">
        <f t="shared" si="15"/>
        <v>0</v>
      </c>
      <c r="BI178" s="883">
        <f t="shared" si="15"/>
        <v>0</v>
      </c>
      <c r="BJ178" s="883">
        <f t="shared" si="15"/>
        <v>0</v>
      </c>
      <c r="BK178" s="879">
        <f t="shared" si="15"/>
        <v>12032</v>
      </c>
      <c r="BL178" s="880">
        <f t="shared" si="15"/>
        <v>1</v>
      </c>
      <c r="BM178" s="878">
        <f t="shared" si="15"/>
        <v>0</v>
      </c>
      <c r="BN178" s="878">
        <f t="shared" si="15"/>
        <v>0</v>
      </c>
      <c r="BO178" s="878">
        <f t="shared" si="15"/>
        <v>0</v>
      </c>
      <c r="BP178" s="878">
        <f t="shared" si="15"/>
        <v>0</v>
      </c>
      <c r="BQ178" s="878">
        <f t="shared" si="15"/>
        <v>12032</v>
      </c>
    </row>
    <row r="179" spans="2:69">
      <c r="D179" s="820"/>
      <c r="E179" s="820"/>
      <c r="F179" s="820"/>
      <c r="G179" s="820"/>
      <c r="I179" s="916"/>
      <c r="J179" s="916"/>
      <c r="K179" s="916"/>
      <c r="L179" s="917" t="s">
        <v>852</v>
      </c>
      <c r="M179" s="918"/>
      <c r="N179"/>
      <c r="O179" s="888"/>
      <c r="P179" s="888"/>
      <c r="Q179"/>
      <c r="R179"/>
      <c r="S179"/>
      <c r="T179"/>
      <c r="U179"/>
      <c r="V179"/>
      <c r="W179" s="888"/>
      <c r="X179" s="889" t="s">
        <v>846</v>
      </c>
      <c r="Y179" s="890"/>
      <c r="Z179"/>
      <c r="AA179"/>
      <c r="AB179"/>
      <c r="AC179"/>
      <c r="AD179"/>
      <c r="AE179"/>
      <c r="AF179"/>
      <c r="AG179"/>
      <c r="AH179"/>
      <c r="AI179"/>
      <c r="AJ179" s="888"/>
      <c r="AK179" s="889" t="s">
        <v>846</v>
      </c>
      <c r="AL179" s="890"/>
      <c r="AM179" s="890"/>
      <c r="AN179"/>
      <c r="AO179"/>
      <c r="AP179"/>
      <c r="AQ179"/>
      <c r="AR179"/>
      <c r="AS179"/>
      <c r="AT179"/>
      <c r="AU179"/>
      <c r="AV179"/>
      <c r="AW179"/>
      <c r="AX179" s="919">
        <v>11683</v>
      </c>
      <c r="AY179" s="889" t="s">
        <v>846</v>
      </c>
      <c r="AZ179" s="890">
        <v>0.85639075753144189</v>
      </c>
      <c r="BA179" s="890">
        <v>0.78093546477205444</v>
      </c>
      <c r="BB179" s="890">
        <v>0.2378919717616155</v>
      </c>
      <c r="BC179"/>
      <c r="BE179"/>
      <c r="BF179"/>
      <c r="BG179"/>
      <c r="BH179"/>
      <c r="BI179"/>
      <c r="BJ179"/>
      <c r="BK179" s="920"/>
      <c r="BL179" s="889" t="s">
        <v>846</v>
      </c>
      <c r="BM179" s="890">
        <f>I273</f>
        <v>0</v>
      </c>
      <c r="BN179" s="890">
        <f>I274</f>
        <v>0</v>
      </c>
      <c r="BO179" s="890">
        <f>I275</f>
        <v>0</v>
      </c>
      <c r="BP179" s="890">
        <f>I276</f>
        <v>0.49912485449137151</v>
      </c>
      <c r="BQ179"/>
    </row>
    <row r="180" spans="2:69">
      <c r="I180" s="916"/>
      <c r="J180" s="916"/>
      <c r="K180" s="916"/>
      <c r="L180" s="917" t="s">
        <v>853</v>
      </c>
      <c r="M180" s="918"/>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2:69">
      <c r="B181" s="921" t="s">
        <v>854</v>
      </c>
      <c r="C181" s="922"/>
      <c r="D181" s="922"/>
      <c r="E181" s="922"/>
      <c r="F181" s="922"/>
      <c r="G181" s="922"/>
      <c r="H181" s="922"/>
      <c r="I181" s="922"/>
      <c r="J181" s="922"/>
      <c r="K181" s="922"/>
      <c r="L181" s="923"/>
      <c r="M181" s="924"/>
      <c r="N181" s="922"/>
      <c r="O181" s="922"/>
      <c r="P181" s="922"/>
      <c r="Q181" s="922"/>
      <c r="R181" s="922"/>
      <c r="S181" s="922"/>
      <c r="T181" s="922"/>
      <c r="U181" s="922"/>
      <c r="V181"/>
      <c r="W181"/>
      <c r="X181"/>
      <c r="Y181"/>
      <c r="Z181"/>
      <c r="AA181"/>
      <c r="AB181"/>
      <c r="AC181"/>
      <c r="AD181"/>
      <c r="AE181"/>
      <c r="AF181"/>
      <c r="AG181"/>
      <c r="AH181"/>
      <c r="AI181"/>
      <c r="AJ181"/>
      <c r="AK181"/>
      <c r="AL181"/>
      <c r="AM181"/>
      <c r="AN181"/>
      <c r="AO181"/>
      <c r="AP181"/>
      <c r="AQ181"/>
      <c r="AR181"/>
      <c r="AS181"/>
      <c r="AT181"/>
      <c r="AU181"/>
      <c r="AV181"/>
      <c r="AW181"/>
      <c r="AX181" s="891"/>
      <c r="AY181"/>
      <c r="AZ181"/>
      <c r="BA181"/>
      <c r="BB181"/>
      <c r="BC181"/>
    </row>
    <row r="182" spans="2:69" ht="15.75" thickBot="1">
      <c r="B182" s="925"/>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2:69" ht="15.75" thickBot="1">
      <c r="B183" s="926" t="s">
        <v>855</v>
      </c>
      <c r="C183" s="1091" t="s">
        <v>856</v>
      </c>
      <c r="D183" s="1092"/>
      <c r="E183" s="927"/>
      <c r="F183" s="1102" t="s">
        <v>857</v>
      </c>
      <c r="G183" s="1103"/>
      <c r="H183" s="1104"/>
      <c r="I183" s="1091" t="s">
        <v>858</v>
      </c>
      <c r="J183" s="1096"/>
      <c r="K183" s="1092"/>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2:69" ht="75.75" thickBot="1">
      <c r="B184" s="926" t="s">
        <v>211</v>
      </c>
      <c r="C184" s="928" t="s">
        <v>859</v>
      </c>
      <c r="D184" s="928" t="s">
        <v>860</v>
      </c>
      <c r="E184" s="928"/>
      <c r="F184" s="929" t="s">
        <v>859</v>
      </c>
      <c r="G184" s="929"/>
      <c r="H184" s="929" t="s">
        <v>860</v>
      </c>
      <c r="I184" s="928" t="s">
        <v>861</v>
      </c>
      <c r="J184" s="928"/>
      <c r="K184" s="928" t="s">
        <v>862</v>
      </c>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2:69" ht="15.75" thickBot="1">
      <c r="B185" s="930" t="s">
        <v>806</v>
      </c>
      <c r="C185" s="931">
        <v>992</v>
      </c>
      <c r="D185" s="932">
        <v>2503429</v>
      </c>
      <c r="E185" s="932"/>
      <c r="F185" s="933">
        <v>645</v>
      </c>
      <c r="G185" s="933"/>
      <c r="H185" s="934">
        <v>1613390</v>
      </c>
      <c r="I185" s="931">
        <v>519</v>
      </c>
      <c r="J185" s="931"/>
      <c r="K185" s="932">
        <v>6451825</v>
      </c>
      <c r="L185"/>
      <c r="M185"/>
      <c r="N185"/>
      <c r="O185" s="93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2:69" ht="15.75" thickBot="1">
      <c r="B186" s="930" t="s">
        <v>807</v>
      </c>
      <c r="C186" s="931">
        <v>848</v>
      </c>
      <c r="D186" s="932">
        <v>1573434</v>
      </c>
      <c r="E186" s="932"/>
      <c r="F186" s="933">
        <v>731</v>
      </c>
      <c r="G186" s="933"/>
      <c r="H186" s="934">
        <v>1340190</v>
      </c>
      <c r="I186" s="931">
        <v>367</v>
      </c>
      <c r="J186" s="931"/>
      <c r="K186" s="932">
        <v>5148720</v>
      </c>
      <c r="L186"/>
      <c r="M186"/>
      <c r="N186"/>
      <c r="O186" s="93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2:69" ht="15.75" thickBot="1">
      <c r="B187" s="930" t="s">
        <v>808</v>
      </c>
      <c r="C187" s="931">
        <v>836</v>
      </c>
      <c r="D187" s="932">
        <v>4941627</v>
      </c>
      <c r="E187" s="932"/>
      <c r="F187" s="933">
        <v>596</v>
      </c>
      <c r="G187" s="933"/>
      <c r="H187" s="934">
        <v>3704027</v>
      </c>
      <c r="I187" s="931">
        <v>596</v>
      </c>
      <c r="J187" s="931"/>
      <c r="K187" s="932">
        <v>14816107</v>
      </c>
      <c r="L187"/>
      <c r="M187"/>
      <c r="N187"/>
      <c r="O187" s="936"/>
      <c r="P187"/>
      <c r="Q187" s="937"/>
      <c r="R187" s="93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2:69" ht="15.75" thickBot="1">
      <c r="B188" s="930" t="s">
        <v>809</v>
      </c>
      <c r="C188" s="931">
        <v>0</v>
      </c>
      <c r="D188" s="931">
        <v>0</v>
      </c>
      <c r="E188" s="931"/>
      <c r="F188" s="933">
        <v>0</v>
      </c>
      <c r="G188" s="933"/>
      <c r="H188" s="933">
        <v>0</v>
      </c>
      <c r="I188" s="931">
        <v>0</v>
      </c>
      <c r="J188" s="931"/>
      <c r="K188" s="931">
        <v>0</v>
      </c>
      <c r="L188"/>
      <c r="M188"/>
      <c r="N188"/>
      <c r="O188" s="938"/>
      <c r="P188"/>
      <c r="Q188" s="937"/>
      <c r="R188" s="937"/>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2:69" ht="15.75" thickBot="1">
      <c r="B189" s="930" t="s">
        <v>810</v>
      </c>
      <c r="C189" s="932">
        <v>2787</v>
      </c>
      <c r="D189" s="932">
        <v>14917506</v>
      </c>
      <c r="E189" s="932"/>
      <c r="F189" s="934">
        <v>1447</v>
      </c>
      <c r="G189" s="934"/>
      <c r="H189" s="934">
        <v>7748556</v>
      </c>
      <c r="I189" s="932">
        <v>1447</v>
      </c>
      <c r="J189" s="932"/>
      <c r="K189" s="932">
        <v>30994225</v>
      </c>
      <c r="L189"/>
      <c r="M189"/>
      <c r="N189"/>
      <c r="O189"/>
      <c r="P189"/>
      <c r="Q189" s="937"/>
      <c r="R189" s="937"/>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2:69" ht="15.75" thickBot="1">
      <c r="B190" s="939" t="s">
        <v>863</v>
      </c>
      <c r="C190" s="940">
        <v>5463</v>
      </c>
      <c r="D190" s="940">
        <v>23935996</v>
      </c>
      <c r="E190" s="940"/>
      <c r="F190" s="941">
        <v>3418</v>
      </c>
      <c r="G190" s="941"/>
      <c r="H190" s="941">
        <v>14406163</v>
      </c>
      <c r="I190" s="940">
        <v>2928</v>
      </c>
      <c r="J190" s="940"/>
      <c r="K190" s="940">
        <v>57410878</v>
      </c>
      <c r="L190"/>
      <c r="M190"/>
      <c r="N190"/>
      <c r="O190"/>
      <c r="P190"/>
      <c r="Q190" s="937"/>
      <c r="R190" s="937"/>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2:69" ht="15.75" thickBot="1">
      <c r="B191" s="942" t="s">
        <v>864</v>
      </c>
      <c r="C191" s="943"/>
      <c r="D191" s="943"/>
      <c r="E191" s="943"/>
      <c r="F191" s="943"/>
      <c r="G191" s="943"/>
      <c r="H191" s="943"/>
      <c r="I191" s="943"/>
      <c r="J191" s="943"/>
      <c r="K191" s="943"/>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2:69" ht="15.75" thickBot="1">
      <c r="B192" s="944" t="s">
        <v>865</v>
      </c>
      <c r="C192" s="1091" t="s">
        <v>856</v>
      </c>
      <c r="D192" s="1092"/>
      <c r="E192" s="927"/>
      <c r="F192" s="1093" t="s">
        <v>857</v>
      </c>
      <c r="G192" s="1094"/>
      <c r="H192" s="1095"/>
      <c r="I192" s="1091" t="s">
        <v>858</v>
      </c>
      <c r="J192" s="1096"/>
      <c r="K192" s="10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2:55" ht="75.75" thickBot="1">
      <c r="B193" s="944" t="s">
        <v>211</v>
      </c>
      <c r="C193" s="928" t="s">
        <v>859</v>
      </c>
      <c r="D193" s="928" t="s">
        <v>860</v>
      </c>
      <c r="E193" s="928"/>
      <c r="F193" s="945" t="s">
        <v>859</v>
      </c>
      <c r="G193" s="945"/>
      <c r="H193" s="945" t="s">
        <v>860</v>
      </c>
      <c r="I193" s="928" t="s">
        <v>861</v>
      </c>
      <c r="J193" s="928"/>
      <c r="K193" s="928" t="s">
        <v>862</v>
      </c>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2:55" ht="15.75" thickBot="1">
      <c r="B194" s="930" t="s">
        <v>806</v>
      </c>
      <c r="C194" s="946">
        <v>584.47007831143708</v>
      </c>
      <c r="D194" s="946">
        <v>1566827.4421687899</v>
      </c>
      <c r="E194" s="946"/>
      <c r="F194" s="946">
        <v>294.45800000000003</v>
      </c>
      <c r="G194" s="946"/>
      <c r="H194" s="946">
        <v>876211.71900000004</v>
      </c>
      <c r="I194" s="946">
        <v>813</v>
      </c>
      <c r="J194" s="946"/>
      <c r="K194" s="946">
        <v>9080460</v>
      </c>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2:55" ht="15.75" thickBot="1">
      <c r="B195" s="930" t="s">
        <v>807</v>
      </c>
      <c r="C195" s="947">
        <v>2705.44347479716</v>
      </c>
      <c r="D195" s="947">
        <v>7560945.2135912096</v>
      </c>
      <c r="E195" s="947"/>
      <c r="F195" s="947">
        <v>2362.9279999999999</v>
      </c>
      <c r="G195" s="947"/>
      <c r="H195" s="947">
        <v>6000059.9970000004</v>
      </c>
      <c r="I195" s="947">
        <v>1623</v>
      </c>
      <c r="J195" s="947"/>
      <c r="K195" s="947">
        <v>22970130</v>
      </c>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2:55" ht="15.75" thickBot="1">
      <c r="B196" s="930" t="s">
        <v>808</v>
      </c>
      <c r="C196" s="948">
        <v>0</v>
      </c>
      <c r="D196" s="948">
        <v>0</v>
      </c>
      <c r="E196" s="948"/>
      <c r="F196" s="948">
        <v>0</v>
      </c>
      <c r="G196" s="948"/>
      <c r="H196" s="948">
        <v>0</v>
      </c>
      <c r="I196" s="948">
        <v>596</v>
      </c>
      <c r="J196" s="948"/>
      <c r="K196" s="948">
        <v>14816107</v>
      </c>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2:55" ht="15.75" thickBot="1">
      <c r="B197" s="930" t="s">
        <v>809</v>
      </c>
      <c r="C197" s="949">
        <v>0</v>
      </c>
      <c r="D197" s="949">
        <v>0</v>
      </c>
      <c r="E197" s="949"/>
      <c r="F197" s="949">
        <v>0</v>
      </c>
      <c r="G197" s="949"/>
      <c r="H197" s="949">
        <v>0</v>
      </c>
      <c r="I197" s="949">
        <v>0</v>
      </c>
      <c r="J197" s="949"/>
      <c r="K197" s="949">
        <v>0</v>
      </c>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2:55" ht="15.75" thickBot="1">
      <c r="B198" s="930" t="s">
        <v>810</v>
      </c>
      <c r="C198" s="950">
        <v>1.0151086857340901</v>
      </c>
      <c r="D198" s="950">
        <v>983.47412611628101</v>
      </c>
      <c r="E198" s="950"/>
      <c r="F198" s="950">
        <v>1.0149999999999999</v>
      </c>
      <c r="G198" s="950"/>
      <c r="H198" s="950">
        <v>983.47400000000005</v>
      </c>
      <c r="I198" s="950">
        <v>1448</v>
      </c>
      <c r="J198" s="950"/>
      <c r="K198" s="950">
        <v>30997176</v>
      </c>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2:55" ht="15.75" thickBot="1">
      <c r="B199" s="930" t="s">
        <v>813</v>
      </c>
      <c r="C199" s="951">
        <v>2304</v>
      </c>
      <c r="D199" s="951">
        <v>1188362</v>
      </c>
      <c r="E199" s="951"/>
      <c r="F199" s="951">
        <v>2304</v>
      </c>
      <c r="G199" s="951"/>
      <c r="H199" s="951">
        <v>1188362</v>
      </c>
      <c r="I199" s="951">
        <v>2304</v>
      </c>
      <c r="J199" s="951"/>
      <c r="K199" s="951">
        <v>3565086</v>
      </c>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2:55" ht="15.75" thickBot="1">
      <c r="B200" s="930" t="s">
        <v>814</v>
      </c>
      <c r="C200" s="952">
        <v>161.499806448182</v>
      </c>
      <c r="D200" s="952">
        <v>1226037.8636550698</v>
      </c>
      <c r="E200" s="952"/>
      <c r="F200" s="952">
        <v>104.426</v>
      </c>
      <c r="G200" s="952"/>
      <c r="H200" s="952">
        <v>883017.66399999999</v>
      </c>
      <c r="I200" s="952">
        <v>102</v>
      </c>
      <c r="J200" s="952"/>
      <c r="K200" s="952">
        <v>3524672</v>
      </c>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2:55" ht="15.75" thickBot="1">
      <c r="B201" s="939" t="s">
        <v>863</v>
      </c>
      <c r="C201" s="941">
        <v>5756.4284682425196</v>
      </c>
      <c r="D201" s="941">
        <v>11543155.9935412</v>
      </c>
      <c r="E201" s="941"/>
      <c r="F201" s="941">
        <v>5066.8270000000002</v>
      </c>
      <c r="G201" s="941"/>
      <c r="H201" s="941">
        <v>8948634.8540000003</v>
      </c>
      <c r="I201" s="941">
        <v>6886</v>
      </c>
      <c r="J201" s="941"/>
      <c r="K201" s="941">
        <v>84953631</v>
      </c>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2:55" ht="15.75" thickBot="1">
      <c r="B202" s="944" t="s">
        <v>866</v>
      </c>
      <c r="C202" s="1091" t="s">
        <v>856</v>
      </c>
      <c r="D202" s="1092"/>
      <c r="E202" s="927"/>
      <c r="F202" s="1093" t="s">
        <v>857</v>
      </c>
      <c r="G202" s="1094"/>
      <c r="H202" s="1095"/>
      <c r="I202" s="1091" t="s">
        <v>858</v>
      </c>
      <c r="J202" s="1096"/>
      <c r="K202" s="109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2:55" ht="75.75" thickBot="1">
      <c r="B203" s="944" t="s">
        <v>211</v>
      </c>
      <c r="C203" s="928" t="s">
        <v>859</v>
      </c>
      <c r="D203" s="928" t="s">
        <v>860</v>
      </c>
      <c r="E203" s="928"/>
      <c r="F203" s="945" t="s">
        <v>859</v>
      </c>
      <c r="G203" s="945"/>
      <c r="H203" s="945" t="s">
        <v>860</v>
      </c>
      <c r="I203" s="928" t="s">
        <v>861</v>
      </c>
      <c r="J203" s="928"/>
      <c r="K203" s="928" t="s">
        <v>862</v>
      </c>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2:55" ht="15.75" thickBot="1">
      <c r="B204" s="930" t="s">
        <v>806</v>
      </c>
      <c r="C204" s="946">
        <v>661.20594940005765</v>
      </c>
      <c r="D204" s="946">
        <v>1493856.9802036516</v>
      </c>
      <c r="E204" s="946"/>
      <c r="F204" s="946">
        <v>327.73200000000003</v>
      </c>
      <c r="G204" s="946"/>
      <c r="H204" s="946">
        <v>835414.45600000001</v>
      </c>
      <c r="I204" s="946">
        <v>1141.0360000000001</v>
      </c>
      <c r="J204" s="946"/>
      <c r="K204" s="946">
        <v>10751289.218</v>
      </c>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2:55" ht="15.75" thickBot="1">
      <c r="B205" s="930" t="s">
        <v>807</v>
      </c>
      <c r="C205" s="947">
        <v>2563.7563040210002</v>
      </c>
      <c r="D205" s="947">
        <v>9904019.8686459642</v>
      </c>
      <c r="E205" s="947"/>
      <c r="F205" s="947">
        <v>2116.6019999999999</v>
      </c>
      <c r="G205" s="947"/>
      <c r="H205" s="947">
        <v>6831421.75</v>
      </c>
      <c r="I205" s="947">
        <v>2674.1179999999999</v>
      </c>
      <c r="J205" s="947"/>
      <c r="K205" s="947">
        <v>36614201.673</v>
      </c>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2:55" ht="15.75" thickBot="1">
      <c r="B206" s="930" t="s">
        <v>808</v>
      </c>
      <c r="C206" s="948">
        <v>3576</v>
      </c>
      <c r="D206" s="948">
        <v>81439</v>
      </c>
      <c r="E206" s="948"/>
      <c r="F206" s="948">
        <v>3576.4850000000001</v>
      </c>
      <c r="G206" s="948"/>
      <c r="H206" s="948">
        <v>81438.759999999995</v>
      </c>
      <c r="I206" s="948">
        <v>595.52700000000004</v>
      </c>
      <c r="J206" s="948"/>
      <c r="K206" s="948">
        <v>14897545.903999999</v>
      </c>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2:55" ht="15.75" thickBot="1">
      <c r="B207" s="930" t="s">
        <v>809</v>
      </c>
      <c r="C207" s="949">
        <v>0</v>
      </c>
      <c r="D207" s="949">
        <v>0</v>
      </c>
      <c r="E207" s="949"/>
      <c r="F207" s="949">
        <v>0</v>
      </c>
      <c r="G207" s="949"/>
      <c r="H207" s="949">
        <v>0</v>
      </c>
      <c r="I207" s="949">
        <v>0</v>
      </c>
      <c r="J207" s="949"/>
      <c r="K207" s="949">
        <v>0</v>
      </c>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2:55" ht="15.75" thickBot="1">
      <c r="B208" s="930" t="s">
        <v>810</v>
      </c>
      <c r="C208" s="950">
        <v>0</v>
      </c>
      <c r="D208" s="950">
        <v>0</v>
      </c>
      <c r="E208" s="950"/>
      <c r="F208" s="950">
        <v>0</v>
      </c>
      <c r="G208" s="950"/>
      <c r="H208" s="950">
        <v>0</v>
      </c>
      <c r="I208" s="950">
        <v>1448.134</v>
      </c>
      <c r="J208" s="950"/>
      <c r="K208" s="950">
        <v>30997175.686000001</v>
      </c>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2:55" ht="15.75" thickBot="1">
      <c r="B209" s="930" t="s">
        <v>813</v>
      </c>
      <c r="C209" s="951">
        <v>16</v>
      </c>
      <c r="D209" s="951">
        <v>96000</v>
      </c>
      <c r="E209" s="951"/>
      <c r="F209" s="951">
        <v>16</v>
      </c>
      <c r="G209" s="951"/>
      <c r="H209" s="951">
        <v>96000</v>
      </c>
      <c r="I209" s="951">
        <v>2320</v>
      </c>
      <c r="J209" s="951"/>
      <c r="K209" s="951">
        <v>3757086</v>
      </c>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2:55" ht="15.75" thickBot="1">
      <c r="B210" s="930" t="s">
        <v>814</v>
      </c>
      <c r="C210" s="952">
        <v>71.68870124484431</v>
      </c>
      <c r="D210" s="952">
        <v>321642.41378574085</v>
      </c>
      <c r="E210" s="952"/>
      <c r="F210" s="952">
        <v>54</v>
      </c>
      <c r="G210" s="952"/>
      <c r="H210" s="952">
        <v>257547.83499999999</v>
      </c>
      <c r="I210" s="952">
        <v>155.62799999999999</v>
      </c>
      <c r="J210" s="952"/>
      <c r="K210" s="952">
        <v>4296774.7879999997</v>
      </c>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2:55" ht="15.75" thickBot="1">
      <c r="B211" s="939" t="s">
        <v>863</v>
      </c>
      <c r="C211" s="941">
        <v>6888.6509546659017</v>
      </c>
      <c r="D211" s="941">
        <v>11896958.262635356</v>
      </c>
      <c r="E211" s="941"/>
      <c r="F211" s="941">
        <v>6090.8190000000004</v>
      </c>
      <c r="G211" s="941"/>
      <c r="H211" s="941">
        <v>8101822.801</v>
      </c>
      <c r="I211" s="941">
        <v>8334.4429999999993</v>
      </c>
      <c r="J211" s="941"/>
      <c r="K211" s="941">
        <v>101314073.26899999</v>
      </c>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2:55" ht="15.75" thickBot="1">
      <c r="B212" s="944" t="s">
        <v>867</v>
      </c>
      <c r="C212" s="1091" t="s">
        <v>856</v>
      </c>
      <c r="D212" s="1092"/>
      <c r="E212" s="927"/>
      <c r="F212" s="1093" t="s">
        <v>857</v>
      </c>
      <c r="G212" s="1094"/>
      <c r="H212" s="1095"/>
      <c r="I212" s="1091" t="s">
        <v>858</v>
      </c>
      <c r="J212" s="1096"/>
      <c r="K212" s="109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2:55" ht="75.75" thickBot="1">
      <c r="B213" s="944" t="s">
        <v>211</v>
      </c>
      <c r="C213" s="928" t="s">
        <v>859</v>
      </c>
      <c r="D213" s="928" t="s">
        <v>860</v>
      </c>
      <c r="E213" s="928"/>
      <c r="F213" s="945" t="s">
        <v>859</v>
      </c>
      <c r="G213" s="945"/>
      <c r="H213" s="945" t="s">
        <v>860</v>
      </c>
      <c r="I213" s="928" t="s">
        <v>861</v>
      </c>
      <c r="J213" s="928"/>
      <c r="K213" s="928" t="s">
        <v>862</v>
      </c>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2:55" ht="15.75" thickBot="1">
      <c r="B214" s="939" t="s">
        <v>806</v>
      </c>
      <c r="C214" s="946">
        <v>1095.941</v>
      </c>
      <c r="D214" s="946">
        <v>2388658.8220000002</v>
      </c>
      <c r="E214" s="946"/>
      <c r="F214" s="946">
        <v>722.03</v>
      </c>
      <c r="G214" s="946"/>
      <c r="H214" s="946">
        <v>2137653.253</v>
      </c>
      <c r="I214" s="946">
        <v>1863.067</v>
      </c>
      <c r="J214" s="946"/>
      <c r="K214" s="946">
        <v>12888942.471000001</v>
      </c>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2:55" ht="15.75" thickBot="1">
      <c r="B215" s="930" t="s">
        <v>807</v>
      </c>
      <c r="C215" s="953">
        <v>3035.373</v>
      </c>
      <c r="D215" s="953">
        <v>11431223.460999999</v>
      </c>
      <c r="E215" s="953"/>
      <c r="F215" s="953">
        <v>2476.991</v>
      </c>
      <c r="G215" s="953"/>
      <c r="H215" s="953">
        <v>7895665.6169999996</v>
      </c>
      <c r="I215" s="953">
        <v>5151.1090000000004</v>
      </c>
      <c r="J215" s="953"/>
      <c r="K215" s="953">
        <v>44509867.289999999</v>
      </c>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2:55" ht="15.75" thickBot="1">
      <c r="B216" s="930" t="s">
        <v>9</v>
      </c>
      <c r="C216" s="953">
        <v>1203.663</v>
      </c>
      <c r="D216" s="953">
        <v>0</v>
      </c>
      <c r="E216" s="953"/>
      <c r="F216" s="954">
        <v>1203.663</v>
      </c>
      <c r="G216" s="954"/>
      <c r="H216" s="953">
        <v>0</v>
      </c>
      <c r="I216" s="953">
        <v>1203.663</v>
      </c>
      <c r="J216" s="953"/>
      <c r="K216" s="953">
        <v>42088.55</v>
      </c>
      <c r="L216" s="955" t="s">
        <v>868</v>
      </c>
      <c r="M216" s="956"/>
      <c r="N216" s="956"/>
      <c r="O216" s="956"/>
      <c r="P216" s="956"/>
      <c r="Q216" s="956"/>
      <c r="R216" s="95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2:55" ht="15.75" thickBot="1">
      <c r="B217" s="939" t="s">
        <v>869</v>
      </c>
      <c r="C217" s="947">
        <v>1831.71</v>
      </c>
      <c r="D217" s="947">
        <v>11431223.460999999</v>
      </c>
      <c r="E217" s="947"/>
      <c r="F217" s="947">
        <v>1273.328</v>
      </c>
      <c r="G217" s="947"/>
      <c r="H217" s="947">
        <v>7895665.6169999996</v>
      </c>
      <c r="I217" s="947">
        <v>3947.4460000000004</v>
      </c>
      <c r="J217" s="947"/>
      <c r="K217" s="947">
        <v>44467778.740000002</v>
      </c>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2:55" ht="15.75" thickBot="1">
      <c r="B218" s="930" t="s">
        <v>808</v>
      </c>
      <c r="C218" s="953">
        <v>3686.4340000000002</v>
      </c>
      <c r="D218" s="953">
        <v>0</v>
      </c>
      <c r="E218" s="953"/>
      <c r="F218" s="953">
        <v>3686.4340000000002</v>
      </c>
      <c r="G218" s="953"/>
      <c r="H218" s="953">
        <v>0</v>
      </c>
      <c r="I218" s="953">
        <v>4281.9610000000002</v>
      </c>
      <c r="J218" s="953"/>
      <c r="K218" s="953">
        <v>14897545.903999999</v>
      </c>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2:55" ht="15.75" thickBot="1">
      <c r="B219" s="930" t="s">
        <v>9</v>
      </c>
      <c r="C219" s="953">
        <v>3686.4340000000002</v>
      </c>
      <c r="D219" s="953">
        <v>0</v>
      </c>
      <c r="E219" s="953"/>
      <c r="F219" s="954">
        <v>3686.4340000000002</v>
      </c>
      <c r="G219" s="954"/>
      <c r="H219" s="953"/>
      <c r="I219" s="953">
        <v>3686.4340000000002</v>
      </c>
      <c r="J219" s="953"/>
      <c r="K219" s="953">
        <v>81438.759999999995</v>
      </c>
      <c r="L219" s="955" t="s">
        <v>868</v>
      </c>
      <c r="M219" s="956"/>
      <c r="N219" s="956"/>
      <c r="O219" s="956"/>
      <c r="P219" s="956"/>
      <c r="Q219" s="956"/>
      <c r="R219" s="956"/>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2:55" ht="15.75" thickBot="1">
      <c r="B220" s="939" t="s">
        <v>870</v>
      </c>
      <c r="C220" s="948">
        <v>0</v>
      </c>
      <c r="D220" s="948">
        <v>0</v>
      </c>
      <c r="E220" s="948"/>
      <c r="F220" s="948">
        <v>0</v>
      </c>
      <c r="G220" s="948"/>
      <c r="H220" s="948">
        <v>0</v>
      </c>
      <c r="I220" s="948">
        <v>595.52700000000004</v>
      </c>
      <c r="J220" s="948"/>
      <c r="K220" s="948">
        <v>14816107.143999999</v>
      </c>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2:55" ht="15.75" thickBot="1">
      <c r="B221" s="930" t="s">
        <v>809</v>
      </c>
      <c r="C221" s="949">
        <v>1.4179999999999999</v>
      </c>
      <c r="D221" s="949">
        <v>20414.023000000001</v>
      </c>
      <c r="E221" s="949"/>
      <c r="F221" s="949">
        <v>1.4179999999999999</v>
      </c>
      <c r="G221" s="949"/>
      <c r="H221" s="949">
        <v>20414.023000000001</v>
      </c>
      <c r="I221" s="949">
        <v>1.4179999999999999</v>
      </c>
      <c r="J221" s="949"/>
      <c r="K221" s="949">
        <v>20414.023000000001</v>
      </c>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2:55" ht="15.75" thickBot="1">
      <c r="B222" s="930" t="s">
        <v>810</v>
      </c>
      <c r="C222" s="950">
        <v>0</v>
      </c>
      <c r="D222" s="950">
        <v>0</v>
      </c>
      <c r="E222" s="950"/>
      <c r="F222" s="950">
        <v>0</v>
      </c>
      <c r="G222" s="950"/>
      <c r="H222" s="950">
        <v>0</v>
      </c>
      <c r="I222" s="950">
        <v>1448.134</v>
      </c>
      <c r="J222" s="950"/>
      <c r="K222" s="950">
        <v>30997175.686000001</v>
      </c>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2:55" ht="15.75" thickBot="1">
      <c r="B223" s="930" t="s">
        <v>813</v>
      </c>
      <c r="C223" s="951">
        <v>688.42399999999998</v>
      </c>
      <c r="D223" s="951">
        <v>0</v>
      </c>
      <c r="E223" s="951"/>
      <c r="F223" s="951">
        <v>688.42399999999998</v>
      </c>
      <c r="G223" s="951"/>
      <c r="H223" s="951">
        <v>0</v>
      </c>
      <c r="I223" s="951">
        <v>3008.424</v>
      </c>
      <c r="J223" s="951"/>
      <c r="K223" s="951">
        <v>3757086</v>
      </c>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2:55" ht="15.75" thickBot="1">
      <c r="B224" s="930" t="s">
        <v>814</v>
      </c>
      <c r="C224" s="952">
        <v>4794.2759999999998</v>
      </c>
      <c r="D224" s="952">
        <v>12310964.913000001</v>
      </c>
      <c r="E224" s="952"/>
      <c r="F224" s="952">
        <v>4107.5020000000004</v>
      </c>
      <c r="G224" s="952"/>
      <c r="H224" s="952">
        <v>8736809.4370000008</v>
      </c>
      <c r="I224" s="952">
        <v>4263.1289999999999</v>
      </c>
      <c r="J224" s="952"/>
      <c r="K224" s="952">
        <v>23799882.32</v>
      </c>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2:55" ht="15.75" thickBot="1">
      <c r="B225" s="939" t="s">
        <v>863</v>
      </c>
      <c r="C225" s="941">
        <v>13301.866</v>
      </c>
      <c r="D225" s="941">
        <v>26151261.219000001</v>
      </c>
      <c r="E225" s="941"/>
      <c r="F225" s="941">
        <v>11682.799000000001</v>
      </c>
      <c r="G225" s="941"/>
      <c r="H225" s="941">
        <v>18790542.329999998</v>
      </c>
      <c r="I225" s="941">
        <v>20017.241999999998</v>
      </c>
      <c r="J225" s="941"/>
      <c r="K225" s="941">
        <v>130870913.69400001</v>
      </c>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2:55" ht="15.75" thickBot="1">
      <c r="B226" s="930" t="s">
        <v>871</v>
      </c>
      <c r="C226" s="954">
        <v>4890.0969999999998</v>
      </c>
      <c r="D226" s="954">
        <v>0</v>
      </c>
      <c r="E226" s="954"/>
      <c r="F226" s="954">
        <v>4890.0969999999998</v>
      </c>
      <c r="G226" s="954"/>
      <c r="H226" s="954">
        <v>0</v>
      </c>
      <c r="I226" s="954">
        <v>4890.0969999999998</v>
      </c>
      <c r="J226" s="954"/>
      <c r="K226" s="954">
        <v>123527.31</v>
      </c>
      <c r="L226" s="955" t="s">
        <v>868</v>
      </c>
      <c r="M226" s="956"/>
      <c r="N226" s="956"/>
      <c r="O226" s="956"/>
      <c r="P226" s="956"/>
      <c r="Q226" s="956"/>
      <c r="R226" s="95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2:55" ht="15.75" thickBot="1">
      <c r="B227" s="939" t="s">
        <v>872</v>
      </c>
      <c r="C227" s="941">
        <v>8411.7690000000002</v>
      </c>
      <c r="D227" s="941">
        <v>26151261.219000001</v>
      </c>
      <c r="E227" s="941"/>
      <c r="F227" s="941">
        <v>6792.7020000000011</v>
      </c>
      <c r="G227" s="941"/>
      <c r="H227" s="941">
        <v>18790542.329999998</v>
      </c>
      <c r="I227" s="941">
        <v>15127.144999999999</v>
      </c>
      <c r="J227" s="941"/>
      <c r="K227" s="941">
        <v>130747386.384</v>
      </c>
      <c r="L227" s="891"/>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2:55" ht="15.75" thickBot="1">
      <c r="B228" s="944" t="s">
        <v>873</v>
      </c>
      <c r="C228" s="1091" t="s">
        <v>856</v>
      </c>
      <c r="D228" s="1092"/>
      <c r="E228" s="927"/>
      <c r="F228" s="1093" t="s">
        <v>857</v>
      </c>
      <c r="G228" s="1094"/>
      <c r="H228" s="1095"/>
      <c r="I228" s="1091" t="s">
        <v>858</v>
      </c>
      <c r="J228" s="1096"/>
      <c r="K228" s="1092"/>
      <c r="L228"/>
      <c r="M228"/>
      <c r="N228"/>
      <c r="O228"/>
      <c r="P228"/>
      <c r="Q228" s="920"/>
      <c r="R228" s="920"/>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2:55" ht="75.75" thickBot="1">
      <c r="B229" s="944" t="s">
        <v>211</v>
      </c>
      <c r="C229" s="928" t="s">
        <v>859</v>
      </c>
      <c r="D229" s="928" t="s">
        <v>860</v>
      </c>
      <c r="E229" s="928"/>
      <c r="F229" s="945" t="s">
        <v>859</v>
      </c>
      <c r="G229" s="945"/>
      <c r="H229" s="945" t="s">
        <v>860</v>
      </c>
      <c r="I229" s="928" t="s">
        <v>861</v>
      </c>
      <c r="J229" s="928"/>
      <c r="K229" s="928" t="s">
        <v>874</v>
      </c>
      <c r="L229" s="957" t="s">
        <v>875</v>
      </c>
      <c r="M229" s="958"/>
      <c r="N229" s="958"/>
      <c r="O229" s="956"/>
      <c r="P229" s="956"/>
      <c r="Q229" s="959"/>
      <c r="R229" s="95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2:55" ht="15.75" thickBot="1">
      <c r="B230" s="939" t="s">
        <v>806</v>
      </c>
      <c r="C230" s="946"/>
      <c r="D230" s="946"/>
      <c r="E230" s="946"/>
      <c r="F230" s="946">
        <v>348</v>
      </c>
      <c r="G230" s="946"/>
      <c r="H230" s="946">
        <v>1182066</v>
      </c>
      <c r="I230" s="946"/>
      <c r="J230" s="946"/>
      <c r="K230" s="946"/>
      <c r="L230"/>
      <c r="M230"/>
      <c r="N230"/>
      <c r="O230"/>
      <c r="P230"/>
      <c r="Q230" s="920"/>
      <c r="R230" s="92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2:55" ht="15.75" thickBot="1">
      <c r="B231" s="939" t="s">
        <v>807</v>
      </c>
      <c r="C231" s="947"/>
      <c r="D231" s="947"/>
      <c r="E231" s="947"/>
      <c r="F231" s="947">
        <v>5610</v>
      </c>
      <c r="G231" s="947"/>
      <c r="H231" s="947">
        <v>10880280</v>
      </c>
      <c r="I231" s="947"/>
      <c r="J231" s="947"/>
      <c r="K231" s="947"/>
      <c r="L231"/>
      <c r="M231"/>
      <c r="N231"/>
      <c r="O231"/>
      <c r="P231"/>
      <c r="Q231" s="920"/>
      <c r="R231" s="920"/>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2:55" ht="15.75" thickBot="1">
      <c r="B232" s="939" t="s">
        <v>808</v>
      </c>
      <c r="C232" s="948"/>
      <c r="D232" s="948"/>
      <c r="E232" s="948"/>
      <c r="F232" s="948">
        <v>4389</v>
      </c>
      <c r="G232" s="948"/>
      <c r="H232" s="948">
        <v>39012556</v>
      </c>
      <c r="I232" s="948"/>
      <c r="J232" s="948"/>
      <c r="K232" s="948"/>
      <c r="L232"/>
      <c r="M232"/>
      <c r="N232"/>
      <c r="O232"/>
      <c r="P232"/>
      <c r="Q232" s="920"/>
      <c r="R232" s="920"/>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2:55" ht="15.75" thickBot="1">
      <c r="B233" s="939" t="s">
        <v>809</v>
      </c>
      <c r="C233" s="949"/>
      <c r="D233" s="949"/>
      <c r="E233" s="949"/>
      <c r="F233" s="949">
        <v>0</v>
      </c>
      <c r="G233" s="949"/>
      <c r="H233" s="949">
        <v>0</v>
      </c>
      <c r="I233" s="949"/>
      <c r="J233" s="949"/>
      <c r="K233" s="949"/>
      <c r="L233"/>
      <c r="M233"/>
      <c r="N233"/>
      <c r="O233"/>
      <c r="P233"/>
      <c r="Q233" s="920"/>
      <c r="R233" s="920"/>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2:55" ht="15.75" thickBot="1">
      <c r="B234" s="939" t="s">
        <v>814</v>
      </c>
      <c r="C234" s="952"/>
      <c r="D234" s="952"/>
      <c r="E234" s="952"/>
      <c r="F234" s="952">
        <v>0</v>
      </c>
      <c r="G234" s="952"/>
      <c r="H234" s="952">
        <v>0</v>
      </c>
      <c r="I234" s="952"/>
      <c r="J234" s="952"/>
      <c r="K234" s="952"/>
      <c r="L234"/>
      <c r="M234"/>
      <c r="N234"/>
      <c r="O234"/>
      <c r="P234"/>
      <c r="Q234" s="920"/>
      <c r="R234" s="920"/>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2:55" ht="15.75" thickBot="1">
      <c r="B235" s="939" t="s">
        <v>876</v>
      </c>
      <c r="C235" s="941"/>
      <c r="D235" s="941"/>
      <c r="E235" s="941"/>
      <c r="F235" s="941">
        <v>10347.245999999999</v>
      </c>
      <c r="G235" s="941"/>
      <c r="H235" s="941">
        <v>51074902.805</v>
      </c>
      <c r="I235" s="941"/>
      <c r="J235" s="941"/>
      <c r="K235" s="941"/>
      <c r="L235"/>
      <c r="M235"/>
      <c r="N235"/>
      <c r="O235"/>
      <c r="P235"/>
      <c r="Q235" s="920"/>
      <c r="R235" s="920"/>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2:55">
      <c r="B236"/>
      <c r="C236"/>
      <c r="D236"/>
      <c r="E236"/>
      <c r="F236"/>
      <c r="G236"/>
      <c r="H236"/>
      <c r="I236"/>
      <c r="J236"/>
      <c r="K236"/>
      <c r="L236"/>
      <c r="M236"/>
      <c r="N236"/>
      <c r="O236"/>
      <c r="P236"/>
      <c r="Q236" s="920"/>
      <c r="R236" s="920"/>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2:55">
      <c r="B237"/>
      <c r="C237"/>
      <c r="D237"/>
      <c r="E237"/>
      <c r="F237"/>
      <c r="G237"/>
      <c r="H237"/>
      <c r="I237"/>
      <c r="J237"/>
      <c r="K237"/>
      <c r="L237"/>
      <c r="M237"/>
      <c r="N237"/>
      <c r="O237"/>
      <c r="P237"/>
      <c r="Q237" s="920"/>
      <c r="R237" s="920"/>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2:55">
      <c r="B238" s="960" t="s">
        <v>877</v>
      </c>
      <c r="C238" s="1097" t="s">
        <v>878</v>
      </c>
      <c r="D238" s="1098"/>
      <c r="E238" s="1098"/>
      <c r="F238" s="1098"/>
      <c r="G238" s="1098"/>
      <c r="H238" s="1098"/>
      <c r="I238" s="1098"/>
      <c r="J238" s="1098"/>
      <c r="K238" s="1098"/>
      <c r="L238" s="1098"/>
      <c r="M238" s="1098"/>
      <c r="N238" s="1098"/>
      <c r="O238" s="1098"/>
      <c r="P238" s="1098"/>
      <c r="Q238" s="1099"/>
      <c r="R238" s="961"/>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2:55">
      <c r="B239" s="960"/>
      <c r="C239" s="962">
        <v>2011</v>
      </c>
      <c r="D239" s="962">
        <v>2012</v>
      </c>
      <c r="E239" s="962"/>
      <c r="F239" s="962">
        <v>2013</v>
      </c>
      <c r="G239" s="962"/>
      <c r="H239" s="962">
        <v>2014</v>
      </c>
      <c r="I239" s="962">
        <v>2015</v>
      </c>
      <c r="J239" s="962"/>
      <c r="K239" s="962">
        <v>2016</v>
      </c>
      <c r="L239" s="962">
        <v>2017</v>
      </c>
      <c r="M239" s="962">
        <v>2018</v>
      </c>
      <c r="N239"/>
      <c r="O239" s="962">
        <v>2019</v>
      </c>
      <c r="P239" s="962">
        <v>2020</v>
      </c>
      <c r="Q239" s="962">
        <v>2021</v>
      </c>
      <c r="R239" s="963"/>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2:55">
      <c r="B240" s="964" t="s">
        <v>879</v>
      </c>
      <c r="C240" s="965"/>
      <c r="D240" s="965"/>
      <c r="E240" s="965"/>
      <c r="F240" s="965"/>
      <c r="G240" s="965"/>
      <c r="H240" s="965">
        <v>14.228999999999999</v>
      </c>
      <c r="I240" s="966"/>
      <c r="J240" s="966"/>
      <c r="K240" s="966"/>
      <c r="L240" s="966"/>
      <c r="M240" s="966"/>
      <c r="N240"/>
      <c r="O240" s="966"/>
      <c r="P240" s="966"/>
      <c r="Q240" s="966"/>
      <c r="R240" s="967"/>
      <c r="S240"/>
      <c r="T240" s="968" t="s">
        <v>880</v>
      </c>
      <c r="U240" s="968"/>
      <c r="V240" s="968"/>
      <c r="W240" s="968"/>
      <c r="X240" s="968"/>
      <c r="Y240" s="968"/>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2:55">
      <c r="B241" s="964" t="s">
        <v>881</v>
      </c>
      <c r="C241" s="969"/>
      <c r="D241" s="969"/>
      <c r="E241" s="969"/>
      <c r="F241" s="969"/>
      <c r="G241" s="969"/>
      <c r="H241" s="969">
        <v>0.98771345272802991</v>
      </c>
      <c r="I241" s="969"/>
      <c r="J241" s="969"/>
      <c r="K241" s="969"/>
      <c r="L241" s="969"/>
      <c r="M241" s="969"/>
      <c r="N241"/>
      <c r="O241" s="969"/>
      <c r="P241" s="969"/>
      <c r="Q241" s="969"/>
      <c r="R241" s="970"/>
      <c r="S241"/>
      <c r="T241" s="971" t="s">
        <v>882</v>
      </c>
      <c r="U241" s="971"/>
      <c r="V241" s="971"/>
      <c r="W241" s="971"/>
      <c r="X241" s="971"/>
      <c r="Y241" s="97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2:55">
      <c r="B242" s="972" t="s">
        <v>883</v>
      </c>
      <c r="C242" s="973"/>
      <c r="D242" s="974"/>
      <c r="E242" s="974"/>
      <c r="F242" s="974"/>
      <c r="G242" s="974"/>
      <c r="H242" s="974">
        <v>8.7989999999999995</v>
      </c>
      <c r="I242" s="975"/>
      <c r="J242" s="975"/>
      <c r="K242" s="966"/>
      <c r="L242" s="966"/>
      <c r="M242" s="966"/>
      <c r="N242"/>
      <c r="O242" s="975"/>
      <c r="P242" s="966"/>
      <c r="Q242" s="966"/>
      <c r="R242" s="967"/>
      <c r="S242"/>
      <c r="T242" s="976" t="s">
        <v>884</v>
      </c>
      <c r="U242" s="976"/>
      <c r="V242" s="976"/>
      <c r="W242" s="976"/>
      <c r="X242" s="976"/>
      <c r="Y242" s="976"/>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2:55">
      <c r="B243" s="972" t="s">
        <v>885</v>
      </c>
      <c r="C243" s="977"/>
      <c r="D243" s="978"/>
      <c r="E243" s="978"/>
      <c r="F243" s="978"/>
      <c r="G243" s="978"/>
      <c r="H243" s="978">
        <v>0.98323835065370424</v>
      </c>
      <c r="I243" s="977"/>
      <c r="J243" s="977"/>
      <c r="K243" s="978"/>
      <c r="L243" s="978"/>
      <c r="M243" s="978"/>
      <c r="N243"/>
      <c r="O243" s="977"/>
      <c r="P243" s="978"/>
      <c r="Q243" s="978"/>
      <c r="R243" s="979"/>
      <c r="S243"/>
      <c r="T243" s="980" t="s">
        <v>886</v>
      </c>
      <c r="U243" s="980"/>
      <c r="V243" s="980"/>
      <c r="W243" s="980"/>
      <c r="X243" s="980"/>
      <c r="Y243" s="980"/>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2:55">
      <c r="B244" s="981" t="s">
        <v>887</v>
      </c>
      <c r="C244" s="982"/>
      <c r="D244" s="983"/>
      <c r="E244" s="983"/>
      <c r="F244" s="984"/>
      <c r="G244" s="984"/>
      <c r="H244" s="984">
        <v>8.0009999999999994</v>
      </c>
      <c r="I244" s="985"/>
      <c r="J244" s="985"/>
      <c r="K244" s="975"/>
      <c r="L244" s="966"/>
      <c r="M244" s="966"/>
      <c r="N244"/>
      <c r="O244" s="985"/>
      <c r="P244" s="975"/>
      <c r="Q244" s="966"/>
      <c r="R244" s="967"/>
      <c r="S244"/>
      <c r="T244" s="980" t="s">
        <v>888</v>
      </c>
      <c r="U244" s="980"/>
      <c r="V244" s="980"/>
      <c r="W244" s="980"/>
      <c r="X244" s="980"/>
      <c r="Y244" s="980"/>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2:55">
      <c r="B245" s="981" t="s">
        <v>889</v>
      </c>
      <c r="C245" s="986"/>
      <c r="D245" s="986"/>
      <c r="E245" s="986"/>
      <c r="F245" s="987"/>
      <c r="G245" s="987"/>
      <c r="H245" s="987">
        <v>0.98753394223648472</v>
      </c>
      <c r="I245" s="986"/>
      <c r="J245" s="986"/>
      <c r="K245" s="986"/>
      <c r="L245" s="987"/>
      <c r="M245" s="987"/>
      <c r="N245"/>
      <c r="O245" s="986"/>
      <c r="P245" s="986"/>
      <c r="Q245" s="987"/>
      <c r="R245" s="988"/>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2:55">
      <c r="B246" s="989" t="s">
        <v>890</v>
      </c>
      <c r="C246" s="990"/>
      <c r="D246" s="990"/>
      <c r="E246" s="990"/>
      <c r="F246" s="990"/>
      <c r="G246" s="990"/>
      <c r="H246" s="990">
        <v>18.791</v>
      </c>
      <c r="I246" s="975"/>
      <c r="J246" s="975"/>
      <c r="K246" s="975"/>
      <c r="L246" s="975"/>
      <c r="M246" s="975"/>
      <c r="N246"/>
      <c r="O246" s="975"/>
      <c r="P246" s="975"/>
      <c r="Q246" s="975"/>
      <c r="R246" s="991"/>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2:55">
      <c r="B247" s="989" t="s">
        <v>891</v>
      </c>
      <c r="C247" s="992"/>
      <c r="D247" s="992"/>
      <c r="E247" s="992"/>
      <c r="F247" s="992"/>
      <c r="G247" s="992"/>
      <c r="H247" s="993">
        <v>1</v>
      </c>
      <c r="I247" s="992"/>
      <c r="J247" s="992"/>
      <c r="K247" s="992"/>
      <c r="L247" s="992"/>
      <c r="M247" s="993"/>
      <c r="N247"/>
      <c r="O247" s="992"/>
      <c r="P247" s="992"/>
      <c r="Q247" s="992"/>
      <c r="R247" s="994"/>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2:55">
      <c r="B248" s="960"/>
      <c r="C248" s="995"/>
      <c r="D248" s="996"/>
      <c r="E248" s="996"/>
      <c r="F248" s="996"/>
      <c r="G248" s="996"/>
      <c r="H248" s="997"/>
      <c r="I248" s="996"/>
      <c r="J248" s="996"/>
      <c r="K248" s="996"/>
      <c r="L248" s="996"/>
      <c r="M248" s="998"/>
      <c r="N248"/>
      <c r="O248" s="999"/>
      <c r="P248" s="999"/>
      <c r="Q248" s="999"/>
      <c r="R248" s="999"/>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2:55">
      <c r="B249" s="960" t="s">
        <v>892</v>
      </c>
      <c r="C249" s="1100" t="s">
        <v>878</v>
      </c>
      <c r="D249" s="1101"/>
      <c r="E249" s="1101"/>
      <c r="F249" s="1101"/>
      <c r="G249" s="1101"/>
      <c r="H249" s="1101"/>
      <c r="I249" s="1101"/>
      <c r="J249" s="1101"/>
      <c r="K249" s="1101"/>
      <c r="L249" s="1101"/>
      <c r="M249" s="1101"/>
      <c r="N249" s="1101"/>
      <c r="O249" s="1101"/>
      <c r="P249" s="1101"/>
      <c r="Q249" s="1101"/>
      <c r="R249" s="961"/>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2:55">
      <c r="B250" s="960"/>
      <c r="C250" s="960">
        <v>2011</v>
      </c>
      <c r="D250" s="960">
        <v>2012</v>
      </c>
      <c r="E250" s="960"/>
      <c r="F250" s="960">
        <v>2013</v>
      </c>
      <c r="G250" s="960"/>
      <c r="H250" s="960">
        <v>2014</v>
      </c>
      <c r="I250" s="960">
        <v>2015</v>
      </c>
      <c r="J250" s="960"/>
      <c r="K250" s="960">
        <v>2016</v>
      </c>
      <c r="L250" s="960">
        <v>2017</v>
      </c>
      <c r="M250" s="960">
        <v>2018</v>
      </c>
      <c r="N250"/>
      <c r="O250" s="960">
        <v>2019</v>
      </c>
      <c r="P250" s="960">
        <v>2020</v>
      </c>
      <c r="Q250" s="960">
        <v>2021</v>
      </c>
      <c r="R250" s="963"/>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2:55">
      <c r="B251" s="964" t="s">
        <v>879</v>
      </c>
      <c r="C251" s="965"/>
      <c r="D251" s="965"/>
      <c r="E251" s="965"/>
      <c r="F251" s="965"/>
      <c r="G251" s="965"/>
      <c r="H251" s="965">
        <v>2.9279999999999999</v>
      </c>
      <c r="I251" s="966"/>
      <c r="J251" s="966"/>
      <c r="K251" s="966"/>
      <c r="L251" s="966"/>
      <c r="M251" s="966"/>
      <c r="N251"/>
      <c r="O251" s="966"/>
      <c r="P251" s="966"/>
      <c r="Q251" s="966"/>
      <c r="R251" s="967"/>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2:55">
      <c r="B252" s="964" t="s">
        <v>893</v>
      </c>
      <c r="C252" s="969"/>
      <c r="D252" s="969"/>
      <c r="E252" s="969"/>
      <c r="F252" s="969"/>
      <c r="G252" s="969"/>
      <c r="H252" s="969">
        <v>0.85639075753144189</v>
      </c>
      <c r="I252" s="969"/>
      <c r="J252" s="969"/>
      <c r="K252" s="969"/>
      <c r="L252" s="969"/>
      <c r="M252" s="969"/>
      <c r="N252"/>
      <c r="O252" s="969"/>
      <c r="P252" s="969"/>
      <c r="Q252" s="969"/>
      <c r="R252" s="970"/>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2:55">
      <c r="B253" s="972" t="s">
        <v>883</v>
      </c>
      <c r="C253" s="973"/>
      <c r="D253" s="974"/>
      <c r="E253" s="974"/>
      <c r="F253" s="974"/>
      <c r="G253" s="974"/>
      <c r="H253" s="974">
        <v>3.9569999999999999</v>
      </c>
      <c r="I253" s="975"/>
      <c r="J253" s="975"/>
      <c r="K253" s="966"/>
      <c r="L253" s="966"/>
      <c r="M253" s="966"/>
      <c r="N253"/>
      <c r="O253" s="975"/>
      <c r="P253" s="966"/>
      <c r="Q253" s="966"/>
      <c r="R253" s="967"/>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2:55">
      <c r="B254" s="972" t="s">
        <v>894</v>
      </c>
      <c r="C254" s="1000"/>
      <c r="D254" s="978"/>
      <c r="E254" s="978"/>
      <c r="F254" s="978"/>
      <c r="G254" s="978"/>
      <c r="H254" s="978">
        <v>0.78093546477205444</v>
      </c>
      <c r="I254" s="1000"/>
      <c r="J254" s="1000"/>
      <c r="K254" s="978"/>
      <c r="L254" s="978"/>
      <c r="M254" s="978"/>
      <c r="N254"/>
      <c r="O254" s="977"/>
      <c r="P254" s="978"/>
      <c r="Q254" s="978"/>
      <c r="R254" s="979"/>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2:55">
      <c r="B255" s="981" t="s">
        <v>887</v>
      </c>
      <c r="C255" s="982"/>
      <c r="D255" s="983"/>
      <c r="E255" s="983"/>
      <c r="F255" s="984"/>
      <c r="G255" s="984"/>
      <c r="H255" s="984">
        <v>1.4490000000000001</v>
      </c>
      <c r="I255" s="985"/>
      <c r="J255" s="985"/>
      <c r="K255" s="975"/>
      <c r="L255" s="966"/>
      <c r="M255" s="966"/>
      <c r="N255"/>
      <c r="O255" s="985"/>
      <c r="P255" s="975"/>
      <c r="Q255" s="966"/>
      <c r="R255" s="967"/>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2:55">
      <c r="B256" s="981" t="s">
        <v>895</v>
      </c>
      <c r="C256" s="986"/>
      <c r="D256" s="986"/>
      <c r="E256" s="986"/>
      <c r="F256" s="987"/>
      <c r="G256" s="987"/>
      <c r="H256" s="987">
        <v>0.2378919717616155</v>
      </c>
      <c r="I256" s="986"/>
      <c r="J256" s="986"/>
      <c r="K256" s="986"/>
      <c r="L256" s="987"/>
      <c r="M256" s="987"/>
      <c r="N256"/>
      <c r="O256" s="986"/>
      <c r="P256" s="986"/>
      <c r="Q256" s="987"/>
      <c r="R256" s="988"/>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2:55">
      <c r="B257" s="989" t="s">
        <v>890</v>
      </c>
      <c r="C257" s="990"/>
      <c r="D257" s="990"/>
      <c r="E257" s="990"/>
      <c r="F257" s="990"/>
      <c r="G257" s="990"/>
      <c r="H257" s="990">
        <v>11.683</v>
      </c>
      <c r="I257" s="975"/>
      <c r="J257" s="975"/>
      <c r="K257" s="975"/>
      <c r="L257" s="975"/>
      <c r="M257" s="975"/>
      <c r="N257"/>
      <c r="O257" s="975"/>
      <c r="P257" s="975"/>
      <c r="Q257" s="975"/>
      <c r="R257" s="991"/>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2:55">
      <c r="B258" s="989" t="s">
        <v>896</v>
      </c>
      <c r="C258" s="992"/>
      <c r="D258" s="992"/>
      <c r="E258" s="992"/>
      <c r="F258" s="992"/>
      <c r="G258" s="992"/>
      <c r="H258" s="993">
        <v>1</v>
      </c>
      <c r="I258" s="992"/>
      <c r="J258" s="992"/>
      <c r="K258" s="992"/>
      <c r="L258" s="992"/>
      <c r="M258" s="993"/>
      <c r="N258"/>
      <c r="O258" s="992"/>
      <c r="P258" s="992"/>
      <c r="Q258" s="992"/>
      <c r="R258" s="994"/>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2:55">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2:55">
      <c r="B260" s="1001" t="s">
        <v>897</v>
      </c>
      <c r="C260" s="960">
        <v>2011</v>
      </c>
      <c r="D260" s="960">
        <v>2012</v>
      </c>
      <c r="E260" s="960"/>
      <c r="F260" s="960">
        <v>2013</v>
      </c>
      <c r="G260" s="960"/>
      <c r="H260" s="960">
        <v>2014</v>
      </c>
      <c r="I260" s="960">
        <v>2015</v>
      </c>
      <c r="J260" s="960"/>
      <c r="K260" s="960">
        <v>2016</v>
      </c>
      <c r="L260" s="960">
        <v>2017</v>
      </c>
      <c r="M260" s="960">
        <v>2018</v>
      </c>
      <c r="N260"/>
      <c r="O260" s="960">
        <v>2019</v>
      </c>
      <c r="P260" s="960">
        <v>2020</v>
      </c>
      <c r="Q260" s="960">
        <v>2021</v>
      </c>
      <c r="R260" s="963"/>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2:55">
      <c r="B261" s="1002">
        <v>2011</v>
      </c>
      <c r="C261" s="1003"/>
      <c r="D261" s="1004"/>
      <c r="E261" s="1004"/>
      <c r="F261" s="1004"/>
      <c r="G261" s="1004"/>
      <c r="H261" s="1004"/>
      <c r="I261" s="1004"/>
      <c r="J261" s="1004"/>
      <c r="K261" s="1004"/>
      <c r="L261" s="1004"/>
      <c r="M261" s="1004"/>
      <c r="N261" s="1005"/>
      <c r="O261" s="1004"/>
      <c r="P261" s="1004"/>
      <c r="Q261" s="1004"/>
      <c r="R261" s="1004"/>
      <c r="S261" s="1006"/>
      <c r="T261" s="1007"/>
      <c r="U261" s="1007"/>
      <c r="V261" s="1007"/>
      <c r="W261" s="1007"/>
      <c r="X261" s="1007"/>
      <c r="Y261" s="1007"/>
      <c r="Z261" s="1007"/>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2:55">
      <c r="B262" s="1002">
        <v>2012</v>
      </c>
      <c r="C262" s="1008"/>
      <c r="D262" s="1004"/>
      <c r="E262" s="1004"/>
      <c r="F262" s="1004"/>
      <c r="G262" s="1004"/>
      <c r="H262" s="1004"/>
      <c r="I262" s="1004"/>
      <c r="J262" s="1004"/>
      <c r="K262" s="1004"/>
      <c r="L262" s="1004"/>
      <c r="M262" s="1004"/>
      <c r="N262" s="1005"/>
      <c r="O262" s="1004"/>
      <c r="P262" s="1004"/>
      <c r="Q262" s="1004"/>
      <c r="R262" s="1004"/>
      <c r="S262" s="1009"/>
      <c r="T262" s="1006"/>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2:55">
      <c r="B263" s="1002">
        <v>2013</v>
      </c>
      <c r="C263" s="1008"/>
      <c r="D263" s="1010"/>
      <c r="E263" s="1010"/>
      <c r="F263" s="1004"/>
      <c r="G263" s="1004"/>
      <c r="H263" s="1004"/>
      <c r="I263" s="1004"/>
      <c r="J263" s="1004"/>
      <c r="K263" s="1004"/>
      <c r="L263" s="1004"/>
      <c r="M263" s="1004"/>
      <c r="N263" s="1005"/>
      <c r="O263" s="1004"/>
      <c r="P263" s="1004"/>
      <c r="Q263" s="1004"/>
      <c r="R263" s="1004"/>
      <c r="S263" s="1006"/>
      <c r="T263" s="1006"/>
      <c r="U263" s="1006"/>
      <c r="V263" s="1006"/>
      <c r="W263" s="1006"/>
      <c r="X263" s="1006"/>
      <c r="Y263" s="1006"/>
      <c r="Z263" s="1006"/>
      <c r="AA263" s="1006"/>
      <c r="AB263" s="1006"/>
      <c r="AC263" s="1006"/>
      <c r="AD263"/>
      <c r="AE263"/>
      <c r="AF263"/>
      <c r="AG263"/>
      <c r="AH263"/>
      <c r="AI263"/>
      <c r="AJ263"/>
      <c r="AK263"/>
      <c r="AL263"/>
      <c r="AM263"/>
      <c r="AN263"/>
      <c r="AO263"/>
      <c r="AP263"/>
      <c r="AQ263"/>
      <c r="AR263"/>
      <c r="AS263"/>
      <c r="AT263"/>
      <c r="AU263"/>
      <c r="AV263"/>
      <c r="AW263"/>
      <c r="AX263"/>
      <c r="AY263"/>
      <c r="AZ263"/>
      <c r="BA263"/>
      <c r="BB263"/>
      <c r="BC263"/>
    </row>
    <row r="264" spans="2:55">
      <c r="B264" s="1002">
        <v>2014</v>
      </c>
      <c r="C264" s="1011" t="s">
        <v>898</v>
      </c>
      <c r="D264" s="1012" t="s">
        <v>898</v>
      </c>
      <c r="E264" s="1012"/>
      <c r="F264" s="1012" t="s">
        <v>898</v>
      </c>
      <c r="G264" s="1012"/>
      <c r="H264" s="1013">
        <v>1</v>
      </c>
      <c r="I264" s="1013">
        <v>0.98964641115386887</v>
      </c>
      <c r="J264" s="1013"/>
      <c r="K264" s="1013">
        <v>0.98275111115792835</v>
      </c>
      <c r="L264" s="1013">
        <v>0.66535813037226865</v>
      </c>
      <c r="M264" s="1013">
        <v>0.63327529532052085</v>
      </c>
      <c r="N264" s="1013"/>
      <c r="O264" s="1013">
        <v>0.63060129484797101</v>
      </c>
      <c r="P264" s="1013">
        <v>0.62517023962865681</v>
      </c>
      <c r="Q264" s="1013">
        <v>0.62314837252493227</v>
      </c>
      <c r="R264" s="1013"/>
      <c r="S264" s="1009" t="s">
        <v>899</v>
      </c>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2:55">
      <c r="B265" s="1002">
        <v>2015</v>
      </c>
      <c r="C265" s="1011" t="s">
        <v>898</v>
      </c>
      <c r="D265" s="1012" t="s">
        <v>898</v>
      </c>
      <c r="E265" s="1012"/>
      <c r="F265" s="1012" t="s">
        <v>898</v>
      </c>
      <c r="G265" s="1012"/>
      <c r="H265" s="1012" t="s">
        <v>898</v>
      </c>
      <c r="I265" s="1014">
        <v>1</v>
      </c>
      <c r="J265" s="1014"/>
      <c r="K265" s="1014">
        <v>0.99769935782609565</v>
      </c>
      <c r="L265" s="1014">
        <v>0.99591587450043773</v>
      </c>
      <c r="M265" s="1014">
        <v>0.99556372346783395</v>
      </c>
      <c r="N265"/>
      <c r="O265" s="1014">
        <v>0.99280059197548853</v>
      </c>
      <c r="P265" s="1014">
        <v>0.99235947593666785</v>
      </c>
      <c r="Q265" s="1014">
        <v>0.98551145682306218</v>
      </c>
      <c r="R265" s="1014"/>
      <c r="S265" s="1009" t="s">
        <v>900</v>
      </c>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2:55">
      <c r="B266" s="1002">
        <v>2016</v>
      </c>
      <c r="C266" s="1011" t="s">
        <v>898</v>
      </c>
      <c r="D266" s="1012" t="s">
        <v>898</v>
      </c>
      <c r="E266" s="1012"/>
      <c r="F266" s="1012" t="s">
        <v>898</v>
      </c>
      <c r="G266" s="1012"/>
      <c r="H266" s="1012" t="s">
        <v>898</v>
      </c>
      <c r="I266" s="1012" t="s">
        <v>898</v>
      </c>
      <c r="J266" s="1012"/>
      <c r="K266" s="1015"/>
      <c r="L266" s="1015"/>
      <c r="M266" s="1015"/>
      <c r="N266" s="1015"/>
      <c r="O266" s="1015"/>
      <c r="P266" s="1015"/>
      <c r="Q266" s="1015"/>
      <c r="R266" s="1015"/>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2:55">
      <c r="B267" s="1002">
        <v>2017</v>
      </c>
      <c r="C267" s="1011" t="s">
        <v>898</v>
      </c>
      <c r="D267" s="1012" t="s">
        <v>898</v>
      </c>
      <c r="E267" s="1012"/>
      <c r="F267" s="1012" t="s">
        <v>898</v>
      </c>
      <c r="G267" s="1012"/>
      <c r="H267" s="1012" t="s">
        <v>898</v>
      </c>
      <c r="I267" s="1012" t="s">
        <v>898</v>
      </c>
      <c r="J267" s="1012"/>
      <c r="K267" s="1012" t="s">
        <v>898</v>
      </c>
      <c r="L267" s="1015"/>
      <c r="M267" s="1015"/>
      <c r="N267" s="1015"/>
      <c r="O267" s="1015"/>
      <c r="P267" s="1015"/>
      <c r="Q267" s="1015"/>
      <c r="R267" s="1015"/>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2:55">
      <c r="B268" s="1002">
        <v>2018</v>
      </c>
      <c r="C268" s="1011" t="s">
        <v>898</v>
      </c>
      <c r="D268" s="1012" t="s">
        <v>898</v>
      </c>
      <c r="E268" s="1012"/>
      <c r="F268" s="1012" t="s">
        <v>898</v>
      </c>
      <c r="G268" s="1012"/>
      <c r="H268" s="1012" t="s">
        <v>898</v>
      </c>
      <c r="I268" s="1012" t="s">
        <v>898</v>
      </c>
      <c r="J268" s="1012"/>
      <c r="K268" s="1012" t="s">
        <v>898</v>
      </c>
      <c r="L268" s="1012" t="s">
        <v>898</v>
      </c>
      <c r="M268" s="1015"/>
      <c r="N268" s="1015"/>
      <c r="O268" s="1015"/>
      <c r="P268" s="1015"/>
      <c r="Q268" s="1015"/>
      <c r="R268" s="1015"/>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2:55">
      <c r="B269" s="1002">
        <v>2019</v>
      </c>
      <c r="C269" s="1011" t="s">
        <v>898</v>
      </c>
      <c r="D269" s="1012" t="s">
        <v>898</v>
      </c>
      <c r="E269" s="1012"/>
      <c r="F269" s="1012" t="s">
        <v>898</v>
      </c>
      <c r="G269" s="1012"/>
      <c r="H269" s="1012" t="s">
        <v>898</v>
      </c>
      <c r="I269" s="1012" t="s">
        <v>898</v>
      </c>
      <c r="J269" s="1012"/>
      <c r="K269" s="1012" t="s">
        <v>898</v>
      </c>
      <c r="L269" s="1012" t="s">
        <v>898</v>
      </c>
      <c r="M269" s="1012" t="s">
        <v>898</v>
      </c>
      <c r="N269" s="1016"/>
      <c r="O269" s="1015"/>
      <c r="P269" s="1015"/>
      <c r="Q269" s="1015"/>
      <c r="R269" s="1015"/>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2:55">
      <c r="B270" s="1002">
        <v>2020</v>
      </c>
      <c r="C270" s="1011" t="s">
        <v>898</v>
      </c>
      <c r="D270" s="1012" t="s">
        <v>898</v>
      </c>
      <c r="E270" s="1012"/>
      <c r="F270" s="1012" t="s">
        <v>898</v>
      </c>
      <c r="G270" s="1012"/>
      <c r="H270" s="1012" t="s">
        <v>898</v>
      </c>
      <c r="I270" s="1012" t="s">
        <v>898</v>
      </c>
      <c r="J270" s="1012"/>
      <c r="K270" s="1012" t="s">
        <v>898</v>
      </c>
      <c r="L270" s="1012" t="s">
        <v>898</v>
      </c>
      <c r="M270" s="1012" t="s">
        <v>898</v>
      </c>
      <c r="N270" s="1016"/>
      <c r="O270" s="1012" t="s">
        <v>898</v>
      </c>
      <c r="P270" s="1017"/>
      <c r="Q270" s="1015"/>
      <c r="R270" s="1015"/>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2:55">
      <c r="B271"/>
      <c r="C271"/>
      <c r="D271" s="1016"/>
      <c r="E271" s="1016"/>
      <c r="F271" s="1016"/>
      <c r="G271" s="1016"/>
      <c r="H271" s="1016"/>
      <c r="I271" s="1016"/>
      <c r="J271" s="1016"/>
      <c r="K271" s="1016"/>
      <c r="L271" s="1016"/>
      <c r="M271" s="1016"/>
      <c r="N271" s="1016"/>
      <c r="O271" s="1016"/>
      <c r="P271" s="1016"/>
      <c r="Q271" s="1016"/>
      <c r="R271" s="1016"/>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2:55">
      <c r="B272" s="1001" t="s">
        <v>901</v>
      </c>
      <c r="C272" s="1018">
        <v>2011</v>
      </c>
      <c r="D272" s="1018">
        <v>2012</v>
      </c>
      <c r="E272" s="1018"/>
      <c r="F272" s="1018">
        <v>2013</v>
      </c>
      <c r="G272" s="1018"/>
      <c r="H272" s="1018">
        <v>2014</v>
      </c>
      <c r="I272" s="1018">
        <v>2015</v>
      </c>
      <c r="J272" s="1018"/>
      <c r="K272" s="1018">
        <v>2016</v>
      </c>
      <c r="L272" s="1018">
        <v>2017</v>
      </c>
      <c r="M272" s="1018">
        <v>2018</v>
      </c>
      <c r="N272" s="1016"/>
      <c r="O272" s="1019">
        <v>2019</v>
      </c>
      <c r="P272" s="1019">
        <v>2020</v>
      </c>
      <c r="Q272" s="1019">
        <v>2021</v>
      </c>
      <c r="R272" s="1020"/>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2:55">
      <c r="B273" s="1002">
        <v>2011</v>
      </c>
      <c r="C273" s="1003"/>
      <c r="D273" s="1004"/>
      <c r="E273" s="1004"/>
      <c r="F273" s="1004"/>
      <c r="G273" s="1004"/>
      <c r="H273" s="1004"/>
      <c r="I273" s="1004"/>
      <c r="J273" s="1004"/>
      <c r="K273" s="1004"/>
      <c r="L273" s="1004"/>
      <c r="M273" s="1004"/>
      <c r="N273" s="1005"/>
      <c r="O273" s="1004"/>
      <c r="P273" s="1004"/>
      <c r="Q273" s="1004"/>
      <c r="R273" s="1004"/>
      <c r="S273" s="1006"/>
      <c r="T273" s="1006"/>
      <c r="U273" s="1006"/>
      <c r="V273" s="1006"/>
      <c r="W273" s="1006"/>
      <c r="X273" s="1006"/>
      <c r="Y273" s="1006"/>
      <c r="Z273" s="1006"/>
      <c r="AA273" s="1006"/>
      <c r="AB273" s="1006"/>
      <c r="AC273"/>
      <c r="AD273"/>
      <c r="AE273"/>
      <c r="AF273"/>
      <c r="AG273"/>
      <c r="AH273"/>
      <c r="AI273"/>
      <c r="AJ273"/>
      <c r="AK273"/>
      <c r="AL273"/>
      <c r="AM273"/>
      <c r="AN273"/>
      <c r="AO273"/>
      <c r="AP273"/>
      <c r="AQ273"/>
      <c r="AR273"/>
      <c r="AS273"/>
      <c r="AT273"/>
      <c r="AU273"/>
      <c r="AV273"/>
      <c r="AW273"/>
      <c r="AX273"/>
      <c r="AY273"/>
      <c r="AZ273"/>
      <c r="BA273"/>
      <c r="BB273"/>
      <c r="BC273"/>
    </row>
    <row r="274" spans="2:55">
      <c r="B274" s="1002">
        <v>2012</v>
      </c>
      <c r="C274" s="1008"/>
      <c r="D274" s="1004"/>
      <c r="E274" s="1004"/>
      <c r="F274" s="1004"/>
      <c r="G274" s="1004"/>
      <c r="H274" s="1021"/>
      <c r="I274" s="1021"/>
      <c r="J274" s="1021"/>
      <c r="K274" s="1004"/>
      <c r="L274" s="1004"/>
      <c r="M274" s="1004"/>
      <c r="N274" s="1005"/>
      <c r="O274" s="1004"/>
      <c r="P274" s="1004"/>
      <c r="Q274" s="1004"/>
      <c r="R274" s="1004"/>
      <c r="S274" s="1009"/>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2:55">
      <c r="B275" s="1002">
        <v>2013</v>
      </c>
      <c r="C275" s="1008"/>
      <c r="D275" s="1010"/>
      <c r="E275" s="1010"/>
      <c r="F275" s="1004"/>
      <c r="G275" s="1004"/>
      <c r="H275" s="1004"/>
      <c r="I275" s="1004"/>
      <c r="J275" s="1004"/>
      <c r="K275" s="1004"/>
      <c r="L275" s="1004"/>
      <c r="M275" s="1004"/>
      <c r="N275" s="1005"/>
      <c r="O275" s="1004"/>
      <c r="P275" s="1004"/>
      <c r="Q275" s="1004"/>
      <c r="R275" s="1004"/>
      <c r="S275" s="1006"/>
      <c r="T275" s="1006"/>
      <c r="U275" s="1006"/>
      <c r="V275" s="1006"/>
      <c r="W275" s="1006"/>
      <c r="X275" s="1006"/>
      <c r="Y275" s="1006"/>
      <c r="Z275" s="1006"/>
      <c r="AA275" s="1006"/>
      <c r="AB275" s="1006"/>
      <c r="AC275" s="1006"/>
      <c r="AD275" s="1022"/>
      <c r="AE275" s="1022"/>
      <c r="AF275"/>
      <c r="AG275"/>
      <c r="AH275"/>
      <c r="AI275"/>
      <c r="AJ275"/>
      <c r="AK275"/>
      <c r="AL275"/>
      <c r="AM275"/>
      <c r="AN275"/>
      <c r="AO275"/>
      <c r="AP275"/>
      <c r="AQ275"/>
      <c r="AR275"/>
      <c r="AS275"/>
      <c r="AT275"/>
      <c r="AU275"/>
      <c r="AV275"/>
      <c r="AW275"/>
      <c r="AX275"/>
      <c r="AY275"/>
      <c r="AZ275"/>
      <c r="BA275"/>
      <c r="BB275"/>
      <c r="BC275"/>
    </row>
    <row r="276" spans="2:55">
      <c r="B276" s="1002">
        <v>2014</v>
      </c>
      <c r="C276" s="1011" t="s">
        <v>898</v>
      </c>
      <c r="D276" s="1012" t="s">
        <v>898</v>
      </c>
      <c r="E276" s="1012"/>
      <c r="F276" s="1012" t="s">
        <v>898</v>
      </c>
      <c r="G276" s="1012"/>
      <c r="H276" s="1013">
        <v>1</v>
      </c>
      <c r="I276" s="1013">
        <v>0.49912485449137151</v>
      </c>
      <c r="J276" s="1013"/>
      <c r="K276" s="1013">
        <v>0.49804777371271441</v>
      </c>
      <c r="L276" s="1013">
        <v>0.40276096894346436</v>
      </c>
      <c r="M276" s="1013">
        <v>0.390885173095884</v>
      </c>
      <c r="N276" s="1013"/>
      <c r="O276" s="1013">
        <v>0.39025310291680038</v>
      </c>
      <c r="P276" s="1013">
        <v>0.38857030594018038</v>
      </c>
      <c r="Q276" s="1013">
        <v>0.38803260276583934</v>
      </c>
      <c r="R276" s="1013"/>
      <c r="S276" s="1009" t="s">
        <v>899</v>
      </c>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2:55">
      <c r="B277" s="1002">
        <v>2015</v>
      </c>
      <c r="C277" s="1011" t="s">
        <v>898</v>
      </c>
      <c r="D277" s="1011" t="s">
        <v>898</v>
      </c>
      <c r="E277" s="1011"/>
      <c r="F277" s="1011" t="s">
        <v>898</v>
      </c>
      <c r="G277" s="1011"/>
      <c r="H277" s="1011" t="s">
        <v>898</v>
      </c>
      <c r="I277" s="1014">
        <v>1</v>
      </c>
      <c r="J277" s="1014"/>
      <c r="K277" s="1014">
        <v>0.99935447430000812</v>
      </c>
      <c r="L277" s="1014">
        <v>0.99741789720003227</v>
      </c>
      <c r="M277" s="1014">
        <v>0.99733720648753332</v>
      </c>
      <c r="N277" s="1009"/>
      <c r="O277" s="1014">
        <v>0.99467441297506654</v>
      </c>
      <c r="P277" s="1014">
        <v>0.99435165012507065</v>
      </c>
      <c r="Q277" s="1014">
        <v>0.98765432098765427</v>
      </c>
      <c r="R277" s="1014"/>
      <c r="S277" s="1009" t="s">
        <v>900</v>
      </c>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2:55">
      <c r="B278" s="1002">
        <v>2016</v>
      </c>
      <c r="C278" s="1011" t="s">
        <v>898</v>
      </c>
      <c r="D278" s="1011" t="s">
        <v>898</v>
      </c>
      <c r="E278" s="1011"/>
      <c r="F278" s="1011" t="s">
        <v>898</v>
      </c>
      <c r="G278" s="1011"/>
      <c r="H278" s="1011" t="s">
        <v>898</v>
      </c>
      <c r="I278" s="1011" t="s">
        <v>898</v>
      </c>
      <c r="J278" s="1011"/>
      <c r="K278" s="943"/>
      <c r="L278" s="943"/>
      <c r="M278" s="943"/>
      <c r="N278" s="943"/>
      <c r="O278" s="943"/>
      <c r="P278" s="943"/>
      <c r="Q278" s="943"/>
      <c r="R278" s="943"/>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2:55">
      <c r="B279" s="1002">
        <v>2017</v>
      </c>
      <c r="C279" s="1011" t="s">
        <v>898</v>
      </c>
      <c r="D279" s="1011" t="s">
        <v>898</v>
      </c>
      <c r="E279" s="1011"/>
      <c r="F279" s="1011" t="s">
        <v>898</v>
      </c>
      <c r="G279" s="1011"/>
      <c r="H279" s="1011" t="s">
        <v>898</v>
      </c>
      <c r="I279" s="1011" t="s">
        <v>898</v>
      </c>
      <c r="J279" s="1011"/>
      <c r="K279" s="1011" t="s">
        <v>898</v>
      </c>
      <c r="L279" s="943"/>
      <c r="M279" s="943"/>
      <c r="N279" s="943"/>
      <c r="O279" s="943"/>
      <c r="P279" s="943"/>
      <c r="Q279" s="943"/>
      <c r="R279" s="943"/>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2:55">
      <c r="B280" s="1002">
        <v>2018</v>
      </c>
      <c r="C280" s="1011" t="s">
        <v>898</v>
      </c>
      <c r="D280" s="1011" t="s">
        <v>898</v>
      </c>
      <c r="E280" s="1011"/>
      <c r="F280" s="1011" t="s">
        <v>898</v>
      </c>
      <c r="G280" s="1011"/>
      <c r="H280" s="1011" t="s">
        <v>898</v>
      </c>
      <c r="I280" s="1011" t="s">
        <v>898</v>
      </c>
      <c r="J280" s="1011"/>
      <c r="K280" s="1011" t="s">
        <v>898</v>
      </c>
      <c r="L280" s="1011" t="s">
        <v>898</v>
      </c>
      <c r="M280" s="943"/>
      <c r="N280" s="943"/>
      <c r="O280" s="943"/>
      <c r="P280" s="943"/>
      <c r="Q280" s="943"/>
      <c r="R280" s="943"/>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2:55">
      <c r="B281" s="1002">
        <v>2019</v>
      </c>
      <c r="C281" s="1011" t="s">
        <v>898</v>
      </c>
      <c r="D281" s="1011" t="s">
        <v>898</v>
      </c>
      <c r="E281" s="1011"/>
      <c r="F281" s="1011" t="s">
        <v>898</v>
      </c>
      <c r="G281" s="1011"/>
      <c r="H281" s="1011" t="s">
        <v>898</v>
      </c>
      <c r="I281" s="1011" t="s">
        <v>898</v>
      </c>
      <c r="J281" s="1011"/>
      <c r="K281" s="1011" t="s">
        <v>898</v>
      </c>
      <c r="L281" s="1011" t="s">
        <v>898</v>
      </c>
      <c r="M281" s="1011" t="s">
        <v>898</v>
      </c>
      <c r="N281"/>
      <c r="O281" s="943"/>
      <c r="P281" s="943"/>
      <c r="Q281" s="943"/>
      <c r="R281" s="943"/>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2:55">
      <c r="B282" s="1002">
        <v>2020</v>
      </c>
      <c r="C282" s="1011" t="s">
        <v>898</v>
      </c>
      <c r="D282" s="1011" t="s">
        <v>898</v>
      </c>
      <c r="E282" s="1011"/>
      <c r="F282" s="1011" t="s">
        <v>898</v>
      </c>
      <c r="G282" s="1011"/>
      <c r="H282" s="1011" t="s">
        <v>898</v>
      </c>
      <c r="I282" s="1011" t="s">
        <v>898</v>
      </c>
      <c r="J282" s="1011"/>
      <c r="K282" s="1011" t="s">
        <v>898</v>
      </c>
      <c r="L282" s="1011" t="s">
        <v>898</v>
      </c>
      <c r="M282" s="1011" t="s">
        <v>898</v>
      </c>
      <c r="N282"/>
      <c r="O282" s="1011" t="s">
        <v>898</v>
      </c>
      <c r="P282" s="1023"/>
      <c r="Q282" s="943"/>
      <c r="R282" s="943"/>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2:55">
      <c r="B283"/>
      <c r="C283" s="1024" t="s">
        <v>902</v>
      </c>
      <c r="D283" s="1025"/>
      <c r="E283" s="1025"/>
      <c r="F283" s="1025"/>
      <c r="G283" s="1025"/>
      <c r="H283" s="1025"/>
      <c r="I283" s="1025"/>
      <c r="J283" s="1025"/>
      <c r="K283" s="1025"/>
      <c r="L283" s="1025"/>
      <c r="M283" s="1025"/>
      <c r="N283" s="1025"/>
      <c r="O283" s="1025"/>
      <c r="P283" s="1025"/>
      <c r="Q283" s="1025"/>
      <c r="R283" s="1025"/>
      <c r="S283" s="1025"/>
      <c r="T283" s="1025"/>
      <c r="U283" s="1025"/>
      <c r="V283" s="1025"/>
      <c r="W283" s="1025"/>
      <c r="X283" s="1025"/>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2:55">
      <c r="B284"/>
      <c r="C284" s="921" t="s">
        <v>903</v>
      </c>
      <c r="D284" s="922"/>
      <c r="E284" s="922"/>
      <c r="F284" s="922"/>
      <c r="G284" s="922"/>
      <c r="H284" s="922"/>
      <c r="I284" s="922"/>
      <c r="J284" s="922"/>
      <c r="K284" s="922"/>
      <c r="L284" s="922"/>
      <c r="M284" s="922"/>
      <c r="N284" s="922"/>
      <c r="O284" s="922"/>
      <c r="P284" s="922"/>
      <c r="Q284" s="922"/>
      <c r="R284" s="922"/>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2:55">
      <c r="B285"/>
      <c r="C285"/>
      <c r="D285"/>
      <c r="E285"/>
      <c r="F285"/>
      <c r="G285"/>
      <c r="H285" s="1026" t="s">
        <v>904</v>
      </c>
      <c r="I285" s="1027"/>
      <c r="J285" s="1027"/>
      <c r="K285" s="1028"/>
      <c r="L285" s="1028"/>
      <c r="M285" s="1028"/>
      <c r="N285" s="1028"/>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2:55">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2:55">
      <c r="B287" s="963"/>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2:55">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2:55">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2:55">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2:55">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2:55">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2:55">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sheetData>
  <mergeCells count="29">
    <mergeCell ref="B16:X16"/>
    <mergeCell ref="I39:K39"/>
    <mergeCell ref="B155:L155"/>
    <mergeCell ref="O155:Z155"/>
    <mergeCell ref="AB155:AN155"/>
    <mergeCell ref="AP155:BC155"/>
    <mergeCell ref="BE155:BQ155"/>
    <mergeCell ref="B168:L168"/>
    <mergeCell ref="O168:Z168"/>
    <mergeCell ref="AB168:AN168"/>
    <mergeCell ref="AP168:BC168"/>
    <mergeCell ref="BE168:BQ168"/>
    <mergeCell ref="C183:D183"/>
    <mergeCell ref="F183:H183"/>
    <mergeCell ref="I183:K183"/>
    <mergeCell ref="C192:D192"/>
    <mergeCell ref="F192:H192"/>
    <mergeCell ref="I192:K192"/>
    <mergeCell ref="C202:D202"/>
    <mergeCell ref="F202:H202"/>
    <mergeCell ref="I202:K202"/>
    <mergeCell ref="C212:D212"/>
    <mergeCell ref="F212:H212"/>
    <mergeCell ref="I212:K212"/>
    <mergeCell ref="C228:D228"/>
    <mergeCell ref="F228:H228"/>
    <mergeCell ref="I228:K228"/>
    <mergeCell ref="C238:Q238"/>
    <mergeCell ref="C249:Q24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2020-08-14T15:26:14Z</cp:lastPrinted>
  <dcterms:created xsi:type="dcterms:W3CDTF">2012-03-05T18:56:04Z</dcterms:created>
  <dcterms:modified xsi:type="dcterms:W3CDTF">2020-08-14T15:26:17Z</dcterms:modified>
</cp:coreProperties>
</file>