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Attachments\"/>
    </mc:Choice>
  </mc:AlternateContent>
  <xr:revisionPtr revIDLastSave="0" documentId="13_ncr:1_{CAD32BAD-89C3-4A43-9C9D-2DCF4A8DCB02}" xr6:coauthVersionLast="45" xr6:coauthVersionMax="45" xr10:uidLastSave="{00000000-0000-0000-0000-000000000000}"/>
  <bookViews>
    <workbookView xWindow="28740" yWindow="-60" windowWidth="28920" windowHeight="15720" tabRatio="806" activeTab="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80" i="79" l="1"/>
  <c r="O236" i="85" l="1"/>
  <c r="J236" i="85"/>
  <c r="P234" i="85"/>
  <c r="P233" i="85"/>
  <c r="P232" i="85"/>
  <c r="P231" i="85"/>
  <c r="P230" i="85"/>
  <c r="P229" i="85"/>
  <c r="P228" i="85"/>
  <c r="K228" i="85"/>
  <c r="P227" i="85"/>
  <c r="K227" i="85"/>
  <c r="P226" i="85"/>
  <c r="K226" i="85"/>
  <c r="P225" i="85"/>
  <c r="K225" i="85"/>
  <c r="P224" i="85"/>
  <c r="K224" i="85"/>
  <c r="P223" i="85"/>
  <c r="K223" i="85"/>
  <c r="P222" i="85"/>
  <c r="K222" i="85"/>
  <c r="P221" i="85"/>
  <c r="K221" i="85"/>
  <c r="P220" i="85"/>
  <c r="K220" i="85"/>
  <c r="P219" i="85"/>
  <c r="K219" i="85"/>
  <c r="K236" i="85" s="1"/>
  <c r="C218" i="85" s="1"/>
  <c r="P218" i="85"/>
  <c r="P236" i="85" s="1"/>
  <c r="C219" i="85" s="1"/>
  <c r="K218" i="85"/>
  <c r="O210" i="85"/>
  <c r="J210" i="85"/>
  <c r="P208" i="85"/>
  <c r="P207" i="85"/>
  <c r="P206" i="85"/>
  <c r="P205" i="85"/>
  <c r="P204" i="85"/>
  <c r="P203" i="85"/>
  <c r="P202" i="85"/>
  <c r="K202" i="85"/>
  <c r="P201" i="85"/>
  <c r="K201" i="85"/>
  <c r="P200" i="85"/>
  <c r="K200" i="85"/>
  <c r="P199" i="85"/>
  <c r="K199" i="85"/>
  <c r="P198" i="85"/>
  <c r="K198" i="85"/>
  <c r="P197" i="85"/>
  <c r="K197" i="85"/>
  <c r="P196" i="85"/>
  <c r="K196" i="85"/>
  <c r="P195" i="85"/>
  <c r="K195" i="85"/>
  <c r="P194" i="85"/>
  <c r="P210" i="85" s="1"/>
  <c r="C193" i="85" s="1"/>
  <c r="K194" i="85"/>
  <c r="P193" i="85"/>
  <c r="K193" i="85"/>
  <c r="P192" i="85"/>
  <c r="K192" i="85"/>
  <c r="K210" i="85" s="1"/>
  <c r="C192" i="85" s="1"/>
  <c r="P184" i="85"/>
  <c r="O184" i="85"/>
  <c r="K184" i="85"/>
  <c r="C161" i="85" s="1"/>
  <c r="J184" i="85"/>
  <c r="C162" i="85"/>
  <c r="O155" i="85"/>
  <c r="J155" i="85"/>
  <c r="P153" i="85"/>
  <c r="P152" i="85"/>
  <c r="P151" i="85"/>
  <c r="P150" i="85"/>
  <c r="P149" i="85"/>
  <c r="P148" i="85"/>
  <c r="P147" i="85"/>
  <c r="P146" i="85"/>
  <c r="P145" i="85"/>
  <c r="P144" i="85"/>
  <c r="P143" i="85"/>
  <c r="P142" i="85"/>
  <c r="K142" i="85"/>
  <c r="P141" i="85"/>
  <c r="K141" i="85"/>
  <c r="P140" i="85"/>
  <c r="K140" i="85"/>
  <c r="P139" i="85"/>
  <c r="K139" i="85"/>
  <c r="P138" i="85"/>
  <c r="K138" i="85"/>
  <c r="P137" i="85"/>
  <c r="K137" i="85"/>
  <c r="P136" i="85"/>
  <c r="K136" i="85"/>
  <c r="P135" i="85"/>
  <c r="K135" i="85"/>
  <c r="K155" i="85" s="1"/>
  <c r="C132" i="85" s="1"/>
  <c r="P134" i="85"/>
  <c r="K134" i="85"/>
  <c r="P133" i="85"/>
  <c r="K133" i="85"/>
  <c r="P132" i="85"/>
  <c r="K132" i="85"/>
  <c r="O124" i="85"/>
  <c r="J124" i="85"/>
  <c r="P122" i="85"/>
  <c r="P121" i="85"/>
  <c r="P120" i="85"/>
  <c r="P119" i="85"/>
  <c r="P118" i="85"/>
  <c r="P117" i="85"/>
  <c r="P116" i="85"/>
  <c r="P115" i="85"/>
  <c r="P114" i="85"/>
  <c r="P113" i="85"/>
  <c r="K113" i="85"/>
  <c r="P112" i="85"/>
  <c r="K112" i="85"/>
  <c r="P111" i="85"/>
  <c r="K111" i="85"/>
  <c r="P110" i="85"/>
  <c r="K110" i="85"/>
  <c r="P109" i="85"/>
  <c r="K109" i="85"/>
  <c r="P108" i="85"/>
  <c r="K108" i="85"/>
  <c r="P107" i="85"/>
  <c r="K107" i="85"/>
  <c r="P106" i="85"/>
  <c r="K106" i="85"/>
  <c r="P105" i="85"/>
  <c r="K105" i="85"/>
  <c r="P104" i="85"/>
  <c r="K104" i="85"/>
  <c r="P103" i="85"/>
  <c r="P124" i="85" s="1"/>
  <c r="C104" i="85" s="1"/>
  <c r="K103" i="85"/>
  <c r="O97" i="85"/>
  <c r="J97" i="85"/>
  <c r="P95" i="85"/>
  <c r="P94" i="85"/>
  <c r="P93" i="85"/>
  <c r="P92" i="85"/>
  <c r="P91" i="85"/>
  <c r="P90" i="85"/>
  <c r="P89" i="85"/>
  <c r="P88" i="85"/>
  <c r="P87" i="85"/>
  <c r="P86" i="85"/>
  <c r="K86" i="85"/>
  <c r="P85" i="85"/>
  <c r="K85" i="85"/>
  <c r="P84" i="85"/>
  <c r="K84" i="85"/>
  <c r="P83" i="85"/>
  <c r="K83" i="85"/>
  <c r="P82" i="85"/>
  <c r="K82" i="85"/>
  <c r="P81" i="85"/>
  <c r="K81" i="85"/>
  <c r="P80" i="85"/>
  <c r="K80" i="85"/>
  <c r="P79" i="85"/>
  <c r="K79" i="85"/>
  <c r="K97" i="85" s="1"/>
  <c r="C76" i="85" s="1"/>
  <c r="P78" i="85"/>
  <c r="K78" i="85"/>
  <c r="P77" i="85"/>
  <c r="P97" i="85" s="1"/>
  <c r="C77" i="85" s="1"/>
  <c r="K77" i="85"/>
  <c r="P76" i="85"/>
  <c r="K76" i="85"/>
  <c r="O68" i="85"/>
  <c r="J68" i="85"/>
  <c r="P66" i="85"/>
  <c r="P65" i="85"/>
  <c r="P64" i="85"/>
  <c r="P63" i="85"/>
  <c r="P62" i="85"/>
  <c r="P61" i="85"/>
  <c r="P60" i="85"/>
  <c r="P59" i="85"/>
  <c r="P58" i="85"/>
  <c r="P57" i="85"/>
  <c r="P56" i="85"/>
  <c r="P55" i="85"/>
  <c r="P54" i="85"/>
  <c r="P53" i="85"/>
  <c r="P52" i="85"/>
  <c r="P51" i="85"/>
  <c r="P50" i="85"/>
  <c r="P49" i="85"/>
  <c r="P48" i="85"/>
  <c r="P47" i="85"/>
  <c r="P46" i="85"/>
  <c r="P45" i="85"/>
  <c r="P44" i="85"/>
  <c r="P43" i="85"/>
  <c r="P42" i="85"/>
  <c r="P41" i="85"/>
  <c r="P40" i="85"/>
  <c r="P39" i="85"/>
  <c r="P38" i="85"/>
  <c r="P37" i="85"/>
  <c r="K37" i="85"/>
  <c r="P36" i="85"/>
  <c r="K36" i="85"/>
  <c r="P35" i="85"/>
  <c r="K35" i="85"/>
  <c r="P34" i="85"/>
  <c r="K34" i="85"/>
  <c r="P33" i="85"/>
  <c r="K33" i="85"/>
  <c r="P32" i="85"/>
  <c r="K32" i="85"/>
  <c r="P31" i="85"/>
  <c r="K31" i="85"/>
  <c r="P30" i="85"/>
  <c r="K30" i="85"/>
  <c r="P29" i="85"/>
  <c r="K29" i="85"/>
  <c r="P28" i="85"/>
  <c r="K28" i="85"/>
  <c r="P27" i="85"/>
  <c r="P68" i="85" s="1"/>
  <c r="C28" i="85" s="1"/>
  <c r="K27" i="85"/>
  <c r="K68" i="85" s="1"/>
  <c r="C27" i="85" s="1"/>
  <c r="C29" i="85" l="1"/>
  <c r="D28" i="85"/>
  <c r="F28" i="85" s="1"/>
  <c r="C78" i="85"/>
  <c r="D77" i="85"/>
  <c r="F77" i="85" s="1"/>
  <c r="P155" i="85"/>
  <c r="C133" i="85" s="1"/>
  <c r="C105" i="85"/>
  <c r="D104" i="85"/>
  <c r="F104" i="85" s="1"/>
  <c r="C194" i="85"/>
  <c r="D193" i="85"/>
  <c r="F193" i="85" s="1"/>
  <c r="K124" i="85"/>
  <c r="C103" i="85" s="1"/>
  <c r="C163" i="85"/>
  <c r="D162" i="85"/>
  <c r="F162" i="85" s="1"/>
  <c r="C220" i="85"/>
  <c r="D219" i="85"/>
  <c r="F219" i="85" s="1"/>
  <c r="C195" i="85" l="1"/>
  <c r="D194" i="85"/>
  <c r="F194" i="85" s="1"/>
  <c r="C164" i="85"/>
  <c r="D163" i="85"/>
  <c r="F163" i="85" s="1"/>
  <c r="C79" i="85"/>
  <c r="D78" i="85"/>
  <c r="F78" i="85" s="1"/>
  <c r="D105" i="85"/>
  <c r="F105" i="85" s="1"/>
  <c r="C106" i="85"/>
  <c r="C221" i="85"/>
  <c r="D220" i="85"/>
  <c r="F220" i="85" s="1"/>
  <c r="D133" i="85"/>
  <c r="F133" i="85" s="1"/>
  <c r="C134" i="85"/>
  <c r="D29" i="85"/>
  <c r="F29" i="85" s="1"/>
  <c r="C30" i="85"/>
  <c r="C31" i="85" l="1"/>
  <c r="D30" i="85"/>
  <c r="F30" i="85" s="1"/>
  <c r="C107" i="85"/>
  <c r="D106" i="85"/>
  <c r="F106" i="85" s="1"/>
  <c r="C80" i="85"/>
  <c r="D79" i="85"/>
  <c r="F79" i="85" s="1"/>
  <c r="C135" i="85"/>
  <c r="D134" i="85"/>
  <c r="F134" i="85" s="1"/>
  <c r="C222" i="85"/>
  <c r="D221" i="85"/>
  <c r="F221" i="85" s="1"/>
  <c r="C196" i="85"/>
  <c r="D195" i="85"/>
  <c r="F195" i="85" s="1"/>
  <c r="D164" i="85"/>
  <c r="F164" i="85" s="1"/>
  <c r="C165" i="85"/>
  <c r="D165" i="85" l="1"/>
  <c r="F165" i="85" s="1"/>
  <c r="C166" i="85"/>
  <c r="C197" i="85"/>
  <c r="D196" i="85"/>
  <c r="F196" i="85" s="1"/>
  <c r="C136" i="85"/>
  <c r="D135" i="85"/>
  <c r="F135" i="85" s="1"/>
  <c r="C108" i="85"/>
  <c r="D107" i="85"/>
  <c r="F107" i="85" s="1"/>
  <c r="C223" i="85"/>
  <c r="D222" i="85"/>
  <c r="F222" i="85" s="1"/>
  <c r="C81" i="85"/>
  <c r="D80" i="85"/>
  <c r="F80" i="85" s="1"/>
  <c r="D31" i="85"/>
  <c r="F31" i="85" s="1"/>
  <c r="C32" i="85"/>
  <c r="C109" i="85" l="1"/>
  <c r="D108" i="85"/>
  <c r="F108" i="85" s="1"/>
  <c r="C198" i="85"/>
  <c r="D197" i="85"/>
  <c r="F197" i="85" s="1"/>
  <c r="C224" i="85"/>
  <c r="D223" i="85"/>
  <c r="F223" i="85" s="1"/>
  <c r="C137" i="85"/>
  <c r="D136" i="85"/>
  <c r="F136" i="85" s="1"/>
  <c r="C82" i="85"/>
  <c r="D81" i="85"/>
  <c r="F81" i="85" s="1"/>
  <c r="C33" i="85"/>
  <c r="D32" i="85"/>
  <c r="F32" i="85" s="1"/>
  <c r="C167" i="85"/>
  <c r="D166" i="85"/>
  <c r="F166" i="85" s="1"/>
  <c r="C83" i="85" l="1"/>
  <c r="D82" i="85"/>
  <c r="F82" i="85" s="1"/>
  <c r="C225" i="85"/>
  <c r="D224" i="85"/>
  <c r="F224" i="85" s="1"/>
  <c r="C34" i="85"/>
  <c r="D33" i="85"/>
  <c r="F33" i="85" s="1"/>
  <c r="D137" i="85"/>
  <c r="F137" i="85" s="1"/>
  <c r="C138" i="85"/>
  <c r="C110" i="85"/>
  <c r="D109" i="85"/>
  <c r="F109" i="85" s="1"/>
  <c r="C168" i="85"/>
  <c r="D167" i="85"/>
  <c r="F167" i="85" s="1"/>
  <c r="C199" i="85"/>
  <c r="D198" i="85"/>
  <c r="F198" i="85" s="1"/>
  <c r="D168" i="85" l="1"/>
  <c r="F168" i="85" s="1"/>
  <c r="C169" i="85"/>
  <c r="C139" i="85"/>
  <c r="D138" i="85"/>
  <c r="F138" i="85" s="1"/>
  <c r="C226" i="85"/>
  <c r="D225" i="85"/>
  <c r="F225" i="85" s="1"/>
  <c r="C200" i="85"/>
  <c r="D199" i="85"/>
  <c r="F199" i="85" s="1"/>
  <c r="D110" i="85"/>
  <c r="F110" i="85" s="1"/>
  <c r="C111" i="85"/>
  <c r="C35" i="85"/>
  <c r="D34" i="85"/>
  <c r="F34" i="85" s="1"/>
  <c r="C84" i="85"/>
  <c r="D83" i="85"/>
  <c r="F83" i="85" s="1"/>
  <c r="C36" i="85" l="1"/>
  <c r="D35" i="85"/>
  <c r="F35" i="85" s="1"/>
  <c r="C201" i="85"/>
  <c r="D200" i="85"/>
  <c r="F200" i="85" s="1"/>
  <c r="C140" i="85"/>
  <c r="D139" i="85"/>
  <c r="F139" i="85" s="1"/>
  <c r="C112" i="85"/>
  <c r="D111" i="85"/>
  <c r="F111" i="85" s="1"/>
  <c r="D169" i="85"/>
  <c r="F169" i="85" s="1"/>
  <c r="C170" i="85"/>
  <c r="C85" i="85"/>
  <c r="D84" i="85"/>
  <c r="F84" i="85" s="1"/>
  <c r="C227" i="85"/>
  <c r="D226" i="85"/>
  <c r="F226" i="85" s="1"/>
  <c r="C202" i="85" l="1"/>
  <c r="D201" i="85"/>
  <c r="F201" i="85" s="1"/>
  <c r="D85" i="85"/>
  <c r="F85" i="85" s="1"/>
  <c r="C86" i="85"/>
  <c r="C113" i="85"/>
  <c r="D112" i="85"/>
  <c r="F112" i="85" s="1"/>
  <c r="C171" i="85"/>
  <c r="D170" i="85"/>
  <c r="F170" i="85" s="1"/>
  <c r="C228" i="85"/>
  <c r="D227" i="85"/>
  <c r="F227" i="85" s="1"/>
  <c r="C141" i="85"/>
  <c r="D140" i="85"/>
  <c r="F140" i="85" s="1"/>
  <c r="C37" i="85"/>
  <c r="D36" i="85"/>
  <c r="F36" i="85" s="1"/>
  <c r="C172" i="85" l="1"/>
  <c r="D172" i="85" s="1"/>
  <c r="F172" i="85" s="1"/>
  <c r="D171" i="85"/>
  <c r="F171" i="85" s="1"/>
  <c r="D86" i="85"/>
  <c r="F86" i="85" s="1"/>
  <c r="C87" i="85"/>
  <c r="D87" i="85" s="1"/>
  <c r="F87" i="85" s="1"/>
  <c r="F88" i="85" s="1"/>
  <c r="C142" i="85"/>
  <c r="D141" i="85"/>
  <c r="F141" i="85" s="1"/>
  <c r="D37" i="85"/>
  <c r="F37" i="85" s="1"/>
  <c r="C38" i="85"/>
  <c r="D38" i="85" s="1"/>
  <c r="F38" i="85" s="1"/>
  <c r="F39" i="85" s="1"/>
  <c r="C229" i="85"/>
  <c r="D229" i="85" s="1"/>
  <c r="F229" i="85" s="1"/>
  <c r="D228" i="85"/>
  <c r="F228" i="85" s="1"/>
  <c r="C114" i="85"/>
  <c r="D114" i="85" s="1"/>
  <c r="F114" i="85" s="1"/>
  <c r="D113" i="85"/>
  <c r="F113" i="85" s="1"/>
  <c r="C203" i="85"/>
  <c r="D203" i="85" s="1"/>
  <c r="F203" i="85" s="1"/>
  <c r="D202" i="85"/>
  <c r="F202" i="85" s="1"/>
  <c r="F115" i="85" l="1"/>
  <c r="F42" i="85"/>
  <c r="F40" i="85"/>
  <c r="F41" i="85"/>
  <c r="F43" i="85"/>
  <c r="F92" i="85"/>
  <c r="F90" i="85"/>
  <c r="F89" i="85"/>
  <c r="F91" i="85"/>
  <c r="F204" i="85"/>
  <c r="F230" i="85"/>
  <c r="C143" i="85"/>
  <c r="D143" i="85" s="1"/>
  <c r="F143" i="85" s="1"/>
  <c r="F144" i="85" s="1"/>
  <c r="D142" i="85"/>
  <c r="F142" i="85" s="1"/>
  <c r="F173" i="85"/>
  <c r="F147" i="85" l="1"/>
  <c r="F146" i="85"/>
  <c r="F148" i="85"/>
  <c r="F234" i="85"/>
  <c r="F232" i="85"/>
  <c r="F233" i="85"/>
  <c r="F175" i="85"/>
  <c r="F174" i="85"/>
  <c r="F207" i="85"/>
  <c r="F208" i="85"/>
  <c r="F206" i="85"/>
  <c r="F119" i="85"/>
  <c r="F117" i="85"/>
  <c r="F118" i="85"/>
  <c r="F116" i="85"/>
  <c r="P130" i="45" l="1"/>
  <c r="O130" i="45"/>
  <c r="N130" i="45"/>
  <c r="M130" i="45"/>
  <c r="L130" i="45"/>
  <c r="K130" i="45"/>
  <c r="J130" i="45"/>
  <c r="I130" i="45"/>
  <c r="H130" i="45"/>
  <c r="G130" i="45"/>
  <c r="F130" i="45"/>
  <c r="E130" i="45"/>
  <c r="D130" i="45"/>
  <c r="C130" i="45"/>
  <c r="P540" i="79"/>
  <c r="P534" i="79"/>
  <c r="P522" i="79"/>
  <c r="P515" i="79"/>
  <c r="P509" i="79"/>
  <c r="P505" i="79"/>
  <c r="P499" i="79"/>
  <c r="P500" i="79" s="1"/>
  <c r="P496" i="79"/>
  <c r="P493" i="79"/>
  <c r="P490" i="79"/>
  <c r="P487" i="79"/>
  <c r="P484" i="79"/>
  <c r="P485" i="79" s="1"/>
  <c r="P480" i="79"/>
  <c r="P481" i="79" s="1"/>
  <c r="P494" i="79"/>
  <c r="P488" i="79"/>
  <c r="P477" i="79"/>
  <c r="P478" i="79"/>
  <c r="P475" i="79"/>
  <c r="P474" i="79"/>
  <c r="E502" i="79"/>
  <c r="E544" i="79"/>
  <c r="E540" i="79"/>
  <c r="E537" i="79"/>
  <c r="E534" i="79"/>
  <c r="E525" i="79"/>
  <c r="E522" i="79"/>
  <c r="E515" i="79"/>
  <c r="E509" i="79"/>
  <c r="E505" i="79"/>
  <c r="E506" i="79" s="1"/>
  <c r="E499" i="79"/>
  <c r="E496" i="79"/>
  <c r="E493" i="79"/>
  <c r="E494" i="79" s="1"/>
  <c r="E490" i="79"/>
  <c r="E487" i="79"/>
  <c r="E484" i="79"/>
  <c r="E485" i="79" s="1"/>
  <c r="E480" i="79"/>
  <c r="E481" i="79" s="1"/>
  <c r="E500" i="79"/>
  <c r="E478" i="79"/>
  <c r="E477" i="79"/>
  <c r="E475" i="79"/>
  <c r="E474" i="79"/>
  <c r="P471" i="79"/>
  <c r="P472" i="79" s="1"/>
  <c r="E471" i="79"/>
  <c r="E472" i="79" s="1"/>
  <c r="D487" i="79"/>
  <c r="E488" i="79" s="1"/>
  <c r="P561" i="79" l="1"/>
  <c r="E561" i="79"/>
  <c r="Q375" i="79" l="1"/>
  <c r="R375" i="79"/>
  <c r="S375" i="79"/>
  <c r="T375" i="79"/>
  <c r="U375" i="79"/>
  <c r="V375" i="79"/>
  <c r="W375" i="79"/>
  <c r="X375" i="79"/>
  <c r="P375" i="79"/>
  <c r="Q333" i="79"/>
  <c r="R333" i="79"/>
  <c r="S333" i="79"/>
  <c r="T333" i="79"/>
  <c r="U333" i="79"/>
  <c r="V333" i="79"/>
  <c r="W333" i="79"/>
  <c r="X333" i="79"/>
  <c r="P333" i="79"/>
  <c r="Q326" i="79"/>
  <c r="R326" i="79"/>
  <c r="S326" i="79"/>
  <c r="T326" i="79"/>
  <c r="U326" i="79"/>
  <c r="V326" i="79"/>
  <c r="W326" i="79"/>
  <c r="X326" i="79"/>
  <c r="P326" i="79"/>
  <c r="Q323" i="79"/>
  <c r="R323" i="79"/>
  <c r="S323" i="79"/>
  <c r="T323" i="79"/>
  <c r="U323" i="79"/>
  <c r="V323" i="79"/>
  <c r="W323" i="79"/>
  <c r="X323" i="79"/>
  <c r="P323" i="79"/>
  <c r="Q322" i="79"/>
  <c r="R322" i="79"/>
  <c r="S322" i="79"/>
  <c r="T322" i="79"/>
  <c r="U322" i="79"/>
  <c r="V322" i="79"/>
  <c r="W322" i="79"/>
  <c r="X322" i="79"/>
  <c r="P322" i="79"/>
  <c r="Q311" i="79"/>
  <c r="R311" i="79"/>
  <c r="S311" i="79"/>
  <c r="T311" i="79"/>
  <c r="U311" i="79"/>
  <c r="V311" i="79"/>
  <c r="W311" i="79"/>
  <c r="X311" i="79"/>
  <c r="P311" i="79"/>
  <c r="Q310" i="79"/>
  <c r="R310" i="79"/>
  <c r="S310" i="79"/>
  <c r="T310" i="79"/>
  <c r="U310" i="79"/>
  <c r="V310" i="79"/>
  <c r="W310" i="79"/>
  <c r="X310" i="79"/>
  <c r="P310" i="79"/>
  <c r="Q308" i="79"/>
  <c r="R308" i="79"/>
  <c r="S308" i="79"/>
  <c r="T308" i="79"/>
  <c r="U308" i="79"/>
  <c r="V308" i="79"/>
  <c r="W308" i="79"/>
  <c r="X308" i="79"/>
  <c r="P308" i="79"/>
  <c r="Q307" i="79"/>
  <c r="R307" i="79"/>
  <c r="S307" i="79"/>
  <c r="T307" i="79"/>
  <c r="U307" i="79"/>
  <c r="V307" i="79"/>
  <c r="W307" i="79"/>
  <c r="X307" i="79"/>
  <c r="P307" i="79"/>
  <c r="Q305" i="79"/>
  <c r="R305" i="79"/>
  <c r="S305" i="79"/>
  <c r="T305" i="79"/>
  <c r="U305" i="79"/>
  <c r="V305" i="79"/>
  <c r="W305" i="79"/>
  <c r="X305" i="79"/>
  <c r="P305" i="79"/>
  <c r="Q304" i="79"/>
  <c r="R304" i="79"/>
  <c r="S304" i="79"/>
  <c r="T304" i="79"/>
  <c r="U304" i="79"/>
  <c r="V304" i="79"/>
  <c r="W304" i="79"/>
  <c r="X304" i="79"/>
  <c r="P304" i="79"/>
  <c r="Q302" i="79"/>
  <c r="R302" i="79"/>
  <c r="S302" i="79"/>
  <c r="T302" i="79"/>
  <c r="U302" i="79"/>
  <c r="V302" i="79"/>
  <c r="W302" i="79"/>
  <c r="X302" i="79"/>
  <c r="P302" i="79"/>
  <c r="Q301" i="79"/>
  <c r="R301" i="79"/>
  <c r="S301" i="79"/>
  <c r="T301" i="79"/>
  <c r="U301" i="79"/>
  <c r="V301" i="79"/>
  <c r="W301" i="79"/>
  <c r="X301" i="79"/>
  <c r="P301" i="79"/>
  <c r="Q295" i="79"/>
  <c r="R295" i="79"/>
  <c r="S295" i="79"/>
  <c r="T295" i="79"/>
  <c r="U295" i="79"/>
  <c r="V295" i="79"/>
  <c r="W295" i="79"/>
  <c r="X295" i="79"/>
  <c r="P295" i="79"/>
  <c r="Q294" i="79"/>
  <c r="R294" i="79"/>
  <c r="S294" i="79"/>
  <c r="T294" i="79"/>
  <c r="U294" i="79"/>
  <c r="V294" i="79"/>
  <c r="W294" i="79"/>
  <c r="X294" i="79"/>
  <c r="P294" i="79"/>
  <c r="Q292" i="79"/>
  <c r="R292" i="79"/>
  <c r="S292" i="79"/>
  <c r="T292" i="79"/>
  <c r="U292" i="79"/>
  <c r="V292" i="79"/>
  <c r="W292" i="79"/>
  <c r="X292" i="79"/>
  <c r="P292" i="79"/>
  <c r="Q291" i="79"/>
  <c r="R291" i="79"/>
  <c r="S291" i="79"/>
  <c r="T291" i="79"/>
  <c r="U291" i="79"/>
  <c r="V291" i="79"/>
  <c r="W291" i="79"/>
  <c r="X291" i="79"/>
  <c r="P291" i="79"/>
  <c r="Q289" i="79"/>
  <c r="R289" i="79"/>
  <c r="S289" i="79"/>
  <c r="T289" i="79"/>
  <c r="U289" i="79"/>
  <c r="V289" i="79"/>
  <c r="W289" i="79"/>
  <c r="X289" i="79"/>
  <c r="P289" i="79"/>
  <c r="Q288" i="79"/>
  <c r="R288" i="79"/>
  <c r="S288" i="79"/>
  <c r="T288" i="79"/>
  <c r="U288" i="79"/>
  <c r="V288" i="79"/>
  <c r="W288" i="79"/>
  <c r="X288" i="79"/>
  <c r="P288" i="79"/>
  <c r="Q274" i="79"/>
  <c r="R274" i="79"/>
  <c r="S274" i="79"/>
  <c r="T274" i="79"/>
  <c r="U274" i="79"/>
  <c r="V274" i="79"/>
  <c r="W274" i="79"/>
  <c r="X274" i="79"/>
  <c r="P274" i="79"/>
  <c r="F302" i="79"/>
  <c r="G302" i="79"/>
  <c r="H302" i="79"/>
  <c r="I302" i="79"/>
  <c r="J302" i="79"/>
  <c r="K302" i="79"/>
  <c r="L302" i="79"/>
  <c r="M302" i="79"/>
  <c r="E302" i="79"/>
  <c r="F375" i="79"/>
  <c r="G375" i="79"/>
  <c r="H375" i="79"/>
  <c r="I375" i="79"/>
  <c r="J375" i="79"/>
  <c r="K375" i="79"/>
  <c r="L375" i="79"/>
  <c r="M375" i="79"/>
  <c r="E375" i="79"/>
  <c r="F333" i="79"/>
  <c r="G333" i="79"/>
  <c r="H333" i="79"/>
  <c r="I333" i="79"/>
  <c r="J333" i="79"/>
  <c r="K333" i="79"/>
  <c r="L333" i="79"/>
  <c r="M333" i="79"/>
  <c r="E333" i="79"/>
  <c r="F326" i="79"/>
  <c r="G326" i="79"/>
  <c r="H326" i="79"/>
  <c r="I326" i="79"/>
  <c r="J326" i="79"/>
  <c r="K326" i="79"/>
  <c r="L326" i="79"/>
  <c r="M326" i="79"/>
  <c r="E326" i="79"/>
  <c r="F323" i="79"/>
  <c r="G323" i="79"/>
  <c r="H323" i="79"/>
  <c r="I323" i="79"/>
  <c r="J323" i="79"/>
  <c r="K323" i="79"/>
  <c r="L323" i="79"/>
  <c r="M323" i="79"/>
  <c r="E323" i="79"/>
  <c r="F322" i="79"/>
  <c r="G322" i="79"/>
  <c r="H322" i="79"/>
  <c r="I322" i="79"/>
  <c r="J322" i="79"/>
  <c r="K322" i="79"/>
  <c r="L322" i="79"/>
  <c r="M322" i="79"/>
  <c r="E322" i="79"/>
  <c r="F311" i="79"/>
  <c r="G311" i="79"/>
  <c r="H311" i="79"/>
  <c r="I311" i="79"/>
  <c r="J311" i="79"/>
  <c r="K311" i="79"/>
  <c r="L311" i="79"/>
  <c r="M311" i="79"/>
  <c r="E311" i="79"/>
  <c r="F310" i="79"/>
  <c r="G310" i="79"/>
  <c r="H310" i="79"/>
  <c r="I310" i="79"/>
  <c r="J310" i="79"/>
  <c r="K310" i="79"/>
  <c r="L310" i="79"/>
  <c r="M310" i="79"/>
  <c r="E310" i="79"/>
  <c r="F308" i="79"/>
  <c r="G308" i="79"/>
  <c r="H308" i="79"/>
  <c r="I308" i="79"/>
  <c r="J308" i="79"/>
  <c r="K308" i="79"/>
  <c r="L308" i="79"/>
  <c r="M308" i="79"/>
  <c r="E308" i="79"/>
  <c r="F307" i="79"/>
  <c r="G307" i="79"/>
  <c r="H307" i="79"/>
  <c r="I307" i="79"/>
  <c r="J307" i="79"/>
  <c r="K307" i="79"/>
  <c r="L307" i="79"/>
  <c r="M307" i="79"/>
  <c r="E307" i="79"/>
  <c r="F305" i="79"/>
  <c r="G305" i="79"/>
  <c r="H305" i="79"/>
  <c r="I305" i="79"/>
  <c r="J305" i="79"/>
  <c r="K305" i="79"/>
  <c r="L305" i="79"/>
  <c r="M305" i="79"/>
  <c r="E305" i="79"/>
  <c r="E313" i="79"/>
  <c r="E304" i="79" s="1"/>
  <c r="F301" i="79"/>
  <c r="G301" i="79"/>
  <c r="H301" i="79"/>
  <c r="I301" i="79"/>
  <c r="J301" i="79"/>
  <c r="K301" i="79"/>
  <c r="L301" i="79"/>
  <c r="M301" i="79"/>
  <c r="E301" i="79"/>
  <c r="F295" i="79"/>
  <c r="G295" i="79"/>
  <c r="H295" i="79"/>
  <c r="I295" i="79"/>
  <c r="J295" i="79"/>
  <c r="K295" i="79"/>
  <c r="L295" i="79"/>
  <c r="M295" i="79"/>
  <c r="E295" i="79"/>
  <c r="F294" i="79"/>
  <c r="G294" i="79"/>
  <c r="H294" i="79"/>
  <c r="I294" i="79"/>
  <c r="J294" i="79"/>
  <c r="K294" i="79"/>
  <c r="L294" i="79"/>
  <c r="M294" i="79"/>
  <c r="E294" i="79"/>
  <c r="F292" i="79"/>
  <c r="G292" i="79"/>
  <c r="H292" i="79"/>
  <c r="I292" i="79"/>
  <c r="J292" i="79"/>
  <c r="K292" i="79"/>
  <c r="L292" i="79"/>
  <c r="M292" i="79"/>
  <c r="E292" i="79"/>
  <c r="F291" i="79"/>
  <c r="G291" i="79"/>
  <c r="H291" i="79"/>
  <c r="I291" i="79"/>
  <c r="J291" i="79"/>
  <c r="K291" i="79"/>
  <c r="L291" i="79"/>
  <c r="M291" i="79"/>
  <c r="E291" i="79"/>
  <c r="F289" i="79"/>
  <c r="G289" i="79"/>
  <c r="H289" i="79"/>
  <c r="I289" i="79"/>
  <c r="J289" i="79"/>
  <c r="K289" i="79"/>
  <c r="L289" i="79"/>
  <c r="M289" i="79"/>
  <c r="E289" i="79"/>
  <c r="F288" i="79"/>
  <c r="G288" i="79"/>
  <c r="H288" i="79"/>
  <c r="I288" i="79"/>
  <c r="J288" i="79"/>
  <c r="K288" i="79"/>
  <c r="L288" i="79"/>
  <c r="M288" i="79"/>
  <c r="E288" i="79"/>
  <c r="F274" i="79"/>
  <c r="G274" i="79"/>
  <c r="H274" i="79"/>
  <c r="I274" i="79"/>
  <c r="J274" i="79"/>
  <c r="K274" i="79"/>
  <c r="L274" i="79"/>
  <c r="M274" i="79"/>
  <c r="E274" i="79"/>
  <c r="F313" i="79" l="1"/>
  <c r="G313" i="79" s="1"/>
  <c r="H313" i="79" s="1"/>
  <c r="I313" i="79" s="1"/>
  <c r="J313" i="79" s="1"/>
  <c r="K313" i="79" s="1"/>
  <c r="L313" i="79" s="1"/>
  <c r="M313" i="79" s="1"/>
  <c r="M304" i="79" s="1"/>
  <c r="K304" i="79"/>
  <c r="G304" i="79"/>
  <c r="P378" i="79"/>
  <c r="Q378" i="79"/>
  <c r="E378" i="79"/>
  <c r="D304" i="79"/>
  <c r="R122" i="79"/>
  <c r="S122" i="79"/>
  <c r="T122" i="79"/>
  <c r="U122" i="79"/>
  <c r="V122" i="79"/>
  <c r="W122" i="79"/>
  <c r="X122" i="79"/>
  <c r="Q122" i="79"/>
  <c r="P122" i="79"/>
  <c r="Q63" i="79"/>
  <c r="R63" i="79"/>
  <c r="S63" i="79"/>
  <c r="T63" i="79"/>
  <c r="U63" i="79"/>
  <c r="V63" i="79"/>
  <c r="W63" i="79"/>
  <c r="X63" i="79"/>
  <c r="P63" i="79"/>
  <c r="P64" i="79" s="1"/>
  <c r="Q64" i="79" s="1"/>
  <c r="X57" i="79"/>
  <c r="W57" i="79"/>
  <c r="V57" i="79"/>
  <c r="U57" i="79"/>
  <c r="T57" i="79"/>
  <c r="S57" i="79"/>
  <c r="R57" i="79"/>
  <c r="Q57" i="79"/>
  <c r="P57" i="79"/>
  <c r="Q54" i="79"/>
  <c r="R54" i="79"/>
  <c r="S54" i="79"/>
  <c r="T54" i="79"/>
  <c r="U54" i="79"/>
  <c r="V54" i="79"/>
  <c r="W54" i="79"/>
  <c r="X54" i="79"/>
  <c r="P54" i="79"/>
  <c r="Q121" i="79"/>
  <c r="R121" i="79"/>
  <c r="S121" i="79"/>
  <c r="T121" i="79"/>
  <c r="U121" i="79"/>
  <c r="V121" i="79"/>
  <c r="W121" i="79"/>
  <c r="X121" i="79"/>
  <c r="P121" i="79"/>
  <c r="P119" i="79"/>
  <c r="Q119" i="79" s="1"/>
  <c r="R119" i="79" s="1"/>
  <c r="S119" i="79" s="1"/>
  <c r="T119" i="79" s="1"/>
  <c r="U119" i="79" s="1"/>
  <c r="V119" i="79" s="1"/>
  <c r="W119" i="79" s="1"/>
  <c r="X119" i="79" s="1"/>
  <c r="Q112" i="79"/>
  <c r="R112" i="79"/>
  <c r="S112" i="79"/>
  <c r="T112" i="79"/>
  <c r="U112" i="79"/>
  <c r="V112" i="79"/>
  <c r="W112" i="79"/>
  <c r="X112" i="79"/>
  <c r="P112" i="79"/>
  <c r="P109" i="79"/>
  <c r="Q109" i="79" s="1"/>
  <c r="R109" i="79" s="1"/>
  <c r="S109" i="79" s="1"/>
  <c r="T109" i="79" s="1"/>
  <c r="U109" i="79" s="1"/>
  <c r="V109" i="79" s="1"/>
  <c r="W109" i="79" s="1"/>
  <c r="X109" i="79" s="1"/>
  <c r="Q108" i="79"/>
  <c r="R108" i="79"/>
  <c r="S108" i="79"/>
  <c r="T108" i="79"/>
  <c r="U108" i="79"/>
  <c r="V108" i="79"/>
  <c r="W108" i="79"/>
  <c r="X108" i="79"/>
  <c r="P108" i="79"/>
  <c r="P106" i="79"/>
  <c r="Q106" i="79" s="1"/>
  <c r="R106" i="79" s="1"/>
  <c r="S106" i="79" s="1"/>
  <c r="T106" i="79" s="1"/>
  <c r="U106" i="79" s="1"/>
  <c r="V106" i="79" s="1"/>
  <c r="W106" i="79" s="1"/>
  <c r="X106" i="79" s="1"/>
  <c r="Q105" i="79"/>
  <c r="R105" i="79"/>
  <c r="S105" i="79"/>
  <c r="T105" i="79"/>
  <c r="U105" i="79"/>
  <c r="V105" i="79"/>
  <c r="W105" i="79"/>
  <c r="X105" i="79"/>
  <c r="P105" i="79"/>
  <c r="Q87" i="79"/>
  <c r="R87" i="79"/>
  <c r="S87" i="79"/>
  <c r="T87" i="79"/>
  <c r="U87" i="79"/>
  <c r="V87" i="79"/>
  <c r="W87" i="79"/>
  <c r="X87" i="79"/>
  <c r="P87" i="79"/>
  <c r="Q80" i="79"/>
  <c r="R80" i="79"/>
  <c r="S80" i="79"/>
  <c r="T80" i="79"/>
  <c r="U80" i="79"/>
  <c r="V80" i="79"/>
  <c r="W80" i="79"/>
  <c r="X80" i="79"/>
  <c r="P80" i="79"/>
  <c r="Q76" i="79"/>
  <c r="R76" i="79"/>
  <c r="S76" i="79"/>
  <c r="T76" i="79"/>
  <c r="U76" i="79"/>
  <c r="V76" i="79"/>
  <c r="W76" i="79"/>
  <c r="X76" i="79"/>
  <c r="P76" i="79"/>
  <c r="Q61" i="79"/>
  <c r="R61" i="79"/>
  <c r="S61" i="79"/>
  <c r="T61" i="79"/>
  <c r="U61" i="79"/>
  <c r="V61" i="79"/>
  <c r="W61" i="79"/>
  <c r="X61" i="79"/>
  <c r="P61" i="79"/>
  <c r="Q60" i="79"/>
  <c r="R60" i="79"/>
  <c r="S60" i="79"/>
  <c r="T60" i="79"/>
  <c r="U60" i="79"/>
  <c r="V60" i="79"/>
  <c r="W60" i="79"/>
  <c r="X60" i="79"/>
  <c r="P60" i="79"/>
  <c r="Q58" i="79"/>
  <c r="R58" i="79"/>
  <c r="S58" i="79"/>
  <c r="T58" i="79"/>
  <c r="U58" i="79"/>
  <c r="V58" i="79"/>
  <c r="W58" i="79"/>
  <c r="X58" i="79"/>
  <c r="P58" i="79"/>
  <c r="H304" i="79" l="1"/>
  <c r="F304" i="79"/>
  <c r="F378" i="79" s="1"/>
  <c r="L304" i="79"/>
  <c r="J304" i="79"/>
  <c r="I304" i="79"/>
  <c r="R64" i="79"/>
  <c r="S64" i="79" s="1"/>
  <c r="T64" i="79" s="1"/>
  <c r="U64" i="79" s="1"/>
  <c r="V64" i="79" s="1"/>
  <c r="W64" i="79" s="1"/>
  <c r="X64" i="79" s="1"/>
  <c r="P55" i="79"/>
  <c r="Q55" i="79" s="1"/>
  <c r="E122" i="79"/>
  <c r="G122" i="79"/>
  <c r="H122" i="79"/>
  <c r="I122" i="79"/>
  <c r="J122" i="79"/>
  <c r="K122" i="79"/>
  <c r="L122" i="79"/>
  <c r="M122" i="79"/>
  <c r="F122" i="79"/>
  <c r="F121" i="79"/>
  <c r="G121" i="79"/>
  <c r="H121" i="79"/>
  <c r="I121" i="79"/>
  <c r="J121" i="79"/>
  <c r="K121" i="79"/>
  <c r="L121" i="79"/>
  <c r="M121" i="79"/>
  <c r="E121" i="79"/>
  <c r="E119" i="79"/>
  <c r="F119" i="79" s="1"/>
  <c r="G119" i="79" s="1"/>
  <c r="H119" i="79" s="1"/>
  <c r="I119" i="79" s="1"/>
  <c r="J119" i="79" s="1"/>
  <c r="K119" i="79" s="1"/>
  <c r="L119" i="79" s="1"/>
  <c r="M119" i="79" s="1"/>
  <c r="F112" i="79"/>
  <c r="G112" i="79"/>
  <c r="H112" i="79"/>
  <c r="I112" i="79"/>
  <c r="J112" i="79"/>
  <c r="K112" i="79"/>
  <c r="L112" i="79"/>
  <c r="M112" i="79"/>
  <c r="E112" i="79"/>
  <c r="E109" i="79"/>
  <c r="F109" i="79" s="1"/>
  <c r="G109" i="79" s="1"/>
  <c r="H109" i="79" s="1"/>
  <c r="I109" i="79" s="1"/>
  <c r="J109" i="79" s="1"/>
  <c r="K109" i="79" s="1"/>
  <c r="L109" i="79" s="1"/>
  <c r="M109" i="79" s="1"/>
  <c r="F108" i="79"/>
  <c r="G108" i="79"/>
  <c r="H108" i="79"/>
  <c r="I108" i="79"/>
  <c r="J108" i="79"/>
  <c r="K108" i="79"/>
  <c r="L108" i="79"/>
  <c r="M108" i="79"/>
  <c r="E108" i="79"/>
  <c r="E106" i="79"/>
  <c r="F106" i="79" s="1"/>
  <c r="G106" i="79" s="1"/>
  <c r="H106" i="79" s="1"/>
  <c r="I106" i="79" s="1"/>
  <c r="J106" i="79" s="1"/>
  <c r="K106" i="79" s="1"/>
  <c r="L106" i="79" s="1"/>
  <c r="M106" i="79" s="1"/>
  <c r="F105" i="79"/>
  <c r="G105" i="79"/>
  <c r="H105" i="79"/>
  <c r="I105" i="79"/>
  <c r="J105" i="79"/>
  <c r="K105" i="79"/>
  <c r="L105" i="79"/>
  <c r="M105" i="79"/>
  <c r="E105" i="79"/>
  <c r="F94" i="79"/>
  <c r="G94" i="79"/>
  <c r="H94" i="79"/>
  <c r="I94" i="79"/>
  <c r="J94" i="79"/>
  <c r="K94" i="79"/>
  <c r="L94" i="79"/>
  <c r="M94" i="79"/>
  <c r="E94" i="79"/>
  <c r="F91" i="79"/>
  <c r="G91" i="79"/>
  <c r="H91" i="79"/>
  <c r="I91" i="79"/>
  <c r="J91" i="79"/>
  <c r="K91" i="79"/>
  <c r="L91" i="79"/>
  <c r="M91" i="79"/>
  <c r="E91" i="79"/>
  <c r="F87" i="79"/>
  <c r="G87" i="79"/>
  <c r="H87" i="79"/>
  <c r="I87" i="79"/>
  <c r="J87" i="79"/>
  <c r="K87" i="79"/>
  <c r="L87" i="79"/>
  <c r="M87" i="79"/>
  <c r="E87" i="79"/>
  <c r="F80" i="79"/>
  <c r="G80" i="79"/>
  <c r="H80" i="79"/>
  <c r="I80" i="79"/>
  <c r="J80" i="79"/>
  <c r="K80" i="79"/>
  <c r="L80" i="79"/>
  <c r="M80" i="79"/>
  <c r="E80" i="79"/>
  <c r="F76" i="79"/>
  <c r="G76" i="79"/>
  <c r="H76" i="79"/>
  <c r="I76" i="79"/>
  <c r="J76" i="79"/>
  <c r="K76" i="79"/>
  <c r="L76" i="79"/>
  <c r="M76" i="79"/>
  <c r="E76" i="79"/>
  <c r="E64" i="79"/>
  <c r="F64" i="79" s="1"/>
  <c r="G64" i="79" s="1"/>
  <c r="F63" i="79"/>
  <c r="G63" i="79"/>
  <c r="H63" i="79"/>
  <c r="I63" i="79"/>
  <c r="J63" i="79"/>
  <c r="K63" i="79"/>
  <c r="L63" i="79"/>
  <c r="M63" i="79"/>
  <c r="E63" i="79"/>
  <c r="F61" i="79"/>
  <c r="G61" i="79"/>
  <c r="H61" i="79"/>
  <c r="I61" i="79"/>
  <c r="J61" i="79"/>
  <c r="K61" i="79"/>
  <c r="L61" i="79"/>
  <c r="M61" i="79"/>
  <c r="E61" i="79"/>
  <c r="M60" i="79"/>
  <c r="L60" i="79"/>
  <c r="K60" i="79"/>
  <c r="J60" i="79"/>
  <c r="I60" i="79"/>
  <c r="H60" i="79"/>
  <c r="G60" i="79"/>
  <c r="F60" i="79"/>
  <c r="E60" i="79"/>
  <c r="F58" i="79"/>
  <c r="G58" i="79"/>
  <c r="H58" i="79"/>
  <c r="I58" i="79"/>
  <c r="J58" i="79"/>
  <c r="K58" i="79"/>
  <c r="L58" i="79"/>
  <c r="M58" i="79"/>
  <c r="E58" i="79"/>
  <c r="F57" i="79"/>
  <c r="G57" i="79"/>
  <c r="H57" i="79"/>
  <c r="I57" i="79"/>
  <c r="J57" i="79"/>
  <c r="K57" i="79"/>
  <c r="L57" i="79"/>
  <c r="M57" i="79"/>
  <c r="E57" i="79"/>
  <c r="E55" i="79"/>
  <c r="F55" i="79" s="1"/>
  <c r="G55" i="79" s="1"/>
  <c r="H55" i="79" s="1"/>
  <c r="F54" i="79"/>
  <c r="G54" i="79"/>
  <c r="H54" i="79"/>
  <c r="I54" i="79"/>
  <c r="J54" i="79"/>
  <c r="K54" i="79"/>
  <c r="L54" i="79"/>
  <c r="M54" i="79"/>
  <c r="E54" i="79"/>
  <c r="E51" i="79"/>
  <c r="F51" i="79" s="1"/>
  <c r="F50" i="79"/>
  <c r="G50" i="79"/>
  <c r="H50" i="79"/>
  <c r="I50" i="79"/>
  <c r="J50" i="79"/>
  <c r="K50" i="79"/>
  <c r="L50" i="79"/>
  <c r="M50" i="79"/>
  <c r="E50" i="79"/>
  <c r="E48" i="79"/>
  <c r="F48" i="79" s="1"/>
  <c r="G48" i="79" s="1"/>
  <c r="H48" i="79" s="1"/>
  <c r="I48" i="79" s="1"/>
  <c r="J48" i="79" s="1"/>
  <c r="K48" i="79" s="1"/>
  <c r="L48" i="79" s="1"/>
  <c r="M48" i="79" s="1"/>
  <c r="F47" i="79"/>
  <c r="G47" i="79"/>
  <c r="H47" i="79"/>
  <c r="I47" i="79"/>
  <c r="J47" i="79"/>
  <c r="K47" i="79"/>
  <c r="L47" i="79"/>
  <c r="M47" i="79"/>
  <c r="E47" i="79"/>
  <c r="F44" i="79"/>
  <c r="G44" i="79"/>
  <c r="H44" i="79"/>
  <c r="I44" i="79"/>
  <c r="J44" i="79"/>
  <c r="K44" i="79"/>
  <c r="L44" i="79"/>
  <c r="M44" i="79"/>
  <c r="E44" i="79"/>
  <c r="F41" i="79"/>
  <c r="G41" i="79"/>
  <c r="H41" i="79"/>
  <c r="I41" i="79"/>
  <c r="J41" i="79"/>
  <c r="K41" i="79"/>
  <c r="L41" i="79"/>
  <c r="M41" i="79"/>
  <c r="E41" i="79"/>
  <c r="E39" i="79"/>
  <c r="F39" i="79" s="1"/>
  <c r="G39" i="79" s="1"/>
  <c r="H39" i="79" s="1"/>
  <c r="I39" i="79" s="1"/>
  <c r="J39" i="79" s="1"/>
  <c r="K39" i="79" s="1"/>
  <c r="L39" i="79" s="1"/>
  <c r="M39" i="79" s="1"/>
  <c r="F38" i="79"/>
  <c r="G38" i="79"/>
  <c r="H38" i="79"/>
  <c r="I38" i="79"/>
  <c r="J38" i="79"/>
  <c r="K38" i="79"/>
  <c r="L38" i="79"/>
  <c r="M38" i="79"/>
  <c r="E38" i="79"/>
  <c r="P195" i="79" l="1"/>
  <c r="G51" i="79"/>
  <c r="H51" i="79" s="1"/>
  <c r="I51" i="79" s="1"/>
  <c r="J51" i="79" s="1"/>
  <c r="K51" i="79" s="1"/>
  <c r="L51" i="79" s="1"/>
  <c r="M51" i="79" s="1"/>
  <c r="F195" i="79"/>
  <c r="R55" i="79"/>
  <c r="R195" i="79" s="1"/>
  <c r="Q195" i="79"/>
  <c r="G195" i="79"/>
  <c r="H64" i="79"/>
  <c r="I64" i="79" s="1"/>
  <c r="J64" i="79" s="1"/>
  <c r="K64" i="79" s="1"/>
  <c r="L64" i="79" s="1"/>
  <c r="M64" i="79" s="1"/>
  <c r="E195" i="79"/>
  <c r="S55" i="79" l="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L485" i="79"/>
  <c r="AK485" i="79"/>
  <c r="AJ485" i="79"/>
  <c r="AI485" i="79"/>
  <c r="AH485" i="79"/>
  <c r="AG485" i="79"/>
  <c r="AF485" i="79"/>
  <c r="AE485" i="79"/>
  <c r="AD485" i="79"/>
  <c r="AC485" i="79"/>
  <c r="AB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E744" i="79" l="1"/>
  <c r="Z576"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8" i="46"/>
  <c r="AD142" i="46"/>
  <c r="AB135" i="46"/>
  <c r="AD141" i="46"/>
  <c r="AD139" i="46"/>
  <c r="AD137" i="46"/>
  <c r="AD140" i="46"/>
  <c r="AD136" i="46"/>
  <c r="AD135" i="46"/>
  <c r="AD127"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K72" i="45"/>
  <c r="K93" i="45"/>
  <c r="K86" i="45"/>
  <c r="K79" i="45"/>
  <c r="K107" i="45"/>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Y747" i="79" s="1"/>
  <c r="Y755" i="79" s="1"/>
  <c r="L129" i="45"/>
  <c r="J127" i="45"/>
  <c r="AJ516" i="46" s="1"/>
  <c r="AJ520" i="46" s="1"/>
  <c r="C133" i="45"/>
  <c r="Y1113" i="79" s="1"/>
  <c r="K125" i="45"/>
  <c r="K128" i="45"/>
  <c r="N127" i="45"/>
  <c r="K126" i="45"/>
  <c r="G129" i="45"/>
  <c r="E129" i="45"/>
  <c r="AA381" i="79" s="1"/>
  <c r="AA382" i="79" s="1"/>
  <c r="J125" i="45"/>
  <c r="AF258" i="46" s="1"/>
  <c r="Y258" i="46"/>
  <c r="Y259" i="46" s="1"/>
  <c r="F128" i="45"/>
  <c r="J128" i="45"/>
  <c r="K127" i="45"/>
  <c r="AG516" i="46" s="1"/>
  <c r="AG520" i="46" s="1"/>
  <c r="J124" i="45"/>
  <c r="AF130" i="46" s="1"/>
  <c r="AF131" i="46" s="1"/>
  <c r="K54" i="43" s="1"/>
  <c r="I129" i="45"/>
  <c r="K124" i="45"/>
  <c r="G128" i="45"/>
  <c r="E128" i="45"/>
  <c r="AE198" i="79" s="1"/>
  <c r="AE202" i="79" s="1"/>
  <c r="D129" i="45"/>
  <c r="H128" i="45"/>
  <c r="C132" i="45"/>
  <c r="L125" i="45"/>
  <c r="L128" i="45"/>
  <c r="M127" i="45"/>
  <c r="K129" i="45"/>
  <c r="J129" i="45"/>
  <c r="L127" i="45"/>
  <c r="F129" i="45"/>
  <c r="H129" i="45"/>
  <c r="J126" i="45"/>
  <c r="AF387" i="46" s="1"/>
  <c r="L124" i="45"/>
  <c r="D128" i="45"/>
  <c r="Y198" i="79"/>
  <c r="AJ387" i="46"/>
  <c r="AJ389" i="46" s="1"/>
  <c r="Y128" i="46"/>
  <c r="AK516" i="46"/>
  <c r="AK520" i="46" s="1"/>
  <c r="AL516" i="46"/>
  <c r="AL520"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H516" i="46" l="1"/>
  <c r="AH519" i="46" s="1"/>
  <c r="AF516" i="46"/>
  <c r="AF520" i="46" s="1"/>
  <c r="AI516" i="46"/>
  <c r="AL387" i="46"/>
  <c r="AL389" i="46" s="1"/>
  <c r="AK258" i="46"/>
  <c r="AJ258" i="46"/>
  <c r="AJ260" i="46" s="1"/>
  <c r="AI387" i="46"/>
  <c r="AI389" i="46" s="1"/>
  <c r="AL258" i="46"/>
  <c r="AL260" i="46"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89" i="46" s="1"/>
  <c r="AK564" i="79"/>
  <c r="AK573" i="79" s="1"/>
  <c r="P73" i="43" s="1"/>
  <c r="AL130" i="46"/>
  <c r="AL131" i="46" s="1"/>
  <c r="Q54" i="43" s="1"/>
  <c r="AG258" i="46"/>
  <c r="AG259" i="46" s="1"/>
  <c r="Y522" i="46"/>
  <c r="D64" i="43" s="1"/>
  <c r="AD522" i="46"/>
  <c r="I64" i="43" s="1"/>
  <c r="Y1117" i="79"/>
  <c r="Y1123" i="79"/>
  <c r="AI517" i="46"/>
  <c r="AI520" i="46"/>
  <c r="AF518"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I518" i="46"/>
  <c r="AH517" i="46"/>
  <c r="AI519" i="46"/>
  <c r="AI522" i="46"/>
  <c r="N64" i="43" s="1"/>
  <c r="AH522" i="46"/>
  <c r="M64" i="43" s="1"/>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9" i="46"/>
  <c r="AG517" i="46"/>
  <c r="AG518" i="46"/>
  <c r="AF262" i="46"/>
  <c r="K58" i="43" s="1"/>
  <c r="Y1125" i="79"/>
  <c r="AF517" i="46"/>
  <c r="AK387" i="46"/>
  <c r="AK389" i="46" s="1"/>
  <c r="AH387" i="46"/>
  <c r="AH392" i="46" s="1"/>
  <c r="M61" i="43" s="1"/>
  <c r="AA389" i="79"/>
  <c r="F70" i="43" s="1"/>
  <c r="AF522" i="46"/>
  <c r="K64" i="43" s="1"/>
  <c r="AI381" i="79"/>
  <c r="AI383" i="79" s="1"/>
  <c r="AG522" i="46"/>
  <c r="L64" i="43" s="1"/>
  <c r="Y757" i="79"/>
  <c r="AJ390" i="46"/>
  <c r="Y202" i="79"/>
  <c r="Y200" i="79"/>
  <c r="Y201" i="79"/>
  <c r="AJ388" i="46"/>
  <c r="Y205" i="79"/>
  <c r="AI132" i="46"/>
  <c r="N55" i="43" s="1"/>
  <c r="AI262" i="46"/>
  <c r="N58"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262" i="46"/>
  <c r="P58" i="43" s="1"/>
  <c r="AL522" i="46"/>
  <c r="Q64" i="43" s="1"/>
  <c r="AK517" i="46"/>
  <c r="AL390" i="46"/>
  <c r="AK522" i="46"/>
  <c r="P64" i="43" s="1"/>
  <c r="AK260" i="46"/>
  <c r="AK259" i="46"/>
  <c r="AL517" i="46"/>
  <c r="AK567"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66" i="79"/>
  <c r="AL392" i="46"/>
  <c r="Q61" i="43" s="1"/>
  <c r="AK571" i="79"/>
  <c r="AL388" i="46"/>
  <c r="AL391" i="46" s="1"/>
  <c r="Q60" i="43" s="1"/>
  <c r="AL262" i="46"/>
  <c r="Q58" i="43" s="1"/>
  <c r="AJ262" i="46"/>
  <c r="O58" i="43" s="1"/>
  <c r="AF519" i="46"/>
  <c r="AM519" i="46" s="1"/>
  <c r="AG388" i="46"/>
  <c r="AL132" i="46"/>
  <c r="Q55" i="43" s="1"/>
  <c r="V20" i="47" s="1"/>
  <c r="AH262" i="46"/>
  <c r="M58" i="43" s="1"/>
  <c r="AH259" i="46"/>
  <c r="AH261" i="46" s="1"/>
  <c r="M57" i="43" s="1"/>
  <c r="AK569" i="79"/>
  <c r="AK568" i="79"/>
  <c r="AI259" i="46"/>
  <c r="AI261" i="46" s="1"/>
  <c r="N57" i="43" s="1"/>
  <c r="AJ259" i="46"/>
  <c r="AJ261" i="46" s="1"/>
  <c r="O57" i="43" s="1"/>
  <c r="AI390" i="46"/>
  <c r="AG132" i="46"/>
  <c r="L55" i="43" s="1"/>
  <c r="Q15" i="47" s="1"/>
  <c r="AI392" i="46"/>
  <c r="N61" i="43" s="1"/>
  <c r="AI388" i="46"/>
  <c r="AJ132" i="46"/>
  <c r="O55" i="43" s="1"/>
  <c r="T24" i="47" s="1"/>
  <c r="AG262" i="46"/>
  <c r="L58" i="43" s="1"/>
  <c r="AG260" i="46"/>
  <c r="AG261" i="46" s="1"/>
  <c r="L57" i="43" s="1"/>
  <c r="AG392" i="46"/>
  <c r="L61" i="43" s="1"/>
  <c r="AG390" i="46"/>
  <c r="AG391" i="46" s="1"/>
  <c r="L60" i="43" s="1"/>
  <c r="AL259" i="46"/>
  <c r="AK132" i="46"/>
  <c r="P55" i="43" s="1"/>
  <c r="U16" i="47" s="1"/>
  <c r="AH132" i="46"/>
  <c r="M55" i="43" s="1"/>
  <c r="R18" i="47" s="1"/>
  <c r="Y756" i="79"/>
  <c r="D75" i="43" s="1"/>
  <c r="P20" i="47"/>
  <c r="S23"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Z1125" i="79"/>
  <c r="E82" i="43" s="1"/>
  <c r="D70" i="43"/>
  <c r="AM131" i="46"/>
  <c r="C93" i="43" s="1"/>
  <c r="AM518" i="46"/>
  <c r="D76" i="43"/>
  <c r="AM520" i="46"/>
  <c r="D67" i="43"/>
  <c r="AM517" i="46"/>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R64" i="43"/>
  <c r="T19" i="47"/>
  <c r="S20" i="47"/>
  <c r="AJ391" i="46"/>
  <c r="O60" i="43" s="1"/>
  <c r="S24" i="47"/>
  <c r="S26" i="47"/>
  <c r="S17" i="47"/>
  <c r="S19" i="47"/>
  <c r="S21" i="47"/>
  <c r="S18" i="47"/>
  <c r="S15" i="47"/>
  <c r="S25" i="47"/>
  <c r="S16" i="47"/>
  <c r="S22" i="47"/>
  <c r="S32" i="47"/>
  <c r="Y204" i="79"/>
  <c r="V16" i="47"/>
  <c r="V15" i="47"/>
  <c r="F94" i="43"/>
  <c r="V19" i="47"/>
  <c r="Y261" i="46"/>
  <c r="D57" i="43" s="1"/>
  <c r="F93" i="43"/>
  <c r="D58" i="43"/>
  <c r="U21" i="47"/>
  <c r="S41" i="47"/>
  <c r="S39" i="47"/>
  <c r="S40" i="47"/>
  <c r="S30" i="47"/>
  <c r="S31" i="47"/>
  <c r="S36" i="47"/>
  <c r="S34" i="47"/>
  <c r="S33" i="47"/>
  <c r="S37" i="47"/>
  <c r="S38" i="47"/>
  <c r="S35" i="47"/>
  <c r="AK521" i="46"/>
  <c r="P63" i="43" s="1"/>
  <c r="AK261" i="46"/>
  <c r="P57" i="43" s="1"/>
  <c r="AA391" i="46"/>
  <c r="F60" i="43" s="1"/>
  <c r="AL521" i="46"/>
  <c r="Q63" i="43" s="1"/>
  <c r="AC391" i="46"/>
  <c r="H60" i="43" s="1"/>
  <c r="M45" i="47"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F521" i="46" l="1"/>
  <c r="K63" i="43" s="1"/>
  <c r="D93" i="43"/>
  <c r="V24" i="47"/>
  <c r="V25" i="47"/>
  <c r="Q25" i="47"/>
  <c r="AK572" i="79"/>
  <c r="P72" i="43" s="1"/>
  <c r="T34" i="47"/>
  <c r="R58" i="43"/>
  <c r="V22" i="47"/>
  <c r="V26" i="47"/>
  <c r="V23" i="47"/>
  <c r="V18" i="47"/>
  <c r="V21" i="47"/>
  <c r="V17" i="47"/>
  <c r="R21" i="47"/>
  <c r="T17" i="47"/>
  <c r="T39" i="47"/>
  <c r="T31" i="47"/>
  <c r="T25" i="47"/>
  <c r="T21" i="47"/>
  <c r="T38" i="47"/>
  <c r="T26" i="47"/>
  <c r="T18" i="47"/>
  <c r="AM259" i="46"/>
  <c r="Q34" i="47"/>
  <c r="Q39" i="47"/>
  <c r="U25" i="47"/>
  <c r="D94" i="43"/>
  <c r="D103" i="43" s="1"/>
  <c r="Q30" i="47"/>
  <c r="U23" i="47"/>
  <c r="AM260" i="46"/>
  <c r="AL261" i="46"/>
  <c r="Q57" i="43" s="1"/>
  <c r="V37" i="47" s="1"/>
  <c r="Q36" i="47"/>
  <c r="Q22" i="47"/>
  <c r="Q26" i="47"/>
  <c r="T41" i="47"/>
  <c r="T32" i="47"/>
  <c r="T37" i="47"/>
  <c r="Q33" i="47"/>
  <c r="Q35" i="47"/>
  <c r="Q40" i="47"/>
  <c r="T20" i="47"/>
  <c r="T15" i="47"/>
  <c r="T16" i="47"/>
  <c r="Q23" i="47"/>
  <c r="Q21" i="47"/>
  <c r="Q17" i="47"/>
  <c r="Q19" i="47"/>
  <c r="AM262" i="46"/>
  <c r="D104" i="43" s="1"/>
  <c r="Q38" i="47"/>
  <c r="Q16" i="47"/>
  <c r="Q31" i="47"/>
  <c r="Q24" i="47"/>
  <c r="T30" i="47"/>
  <c r="T35" i="47"/>
  <c r="T36" i="47"/>
  <c r="T40" i="47"/>
  <c r="Q32" i="47"/>
  <c r="Q37" i="47"/>
  <c r="Q41" i="47"/>
  <c r="T33" i="47"/>
  <c r="T23" i="47"/>
  <c r="T22" i="47"/>
  <c r="Q20" i="47"/>
  <c r="Q18" i="47"/>
  <c r="AI391" i="46"/>
  <c r="N60" i="43" s="1"/>
  <c r="S60" i="47" s="1"/>
  <c r="R24" i="47"/>
  <c r="R15" i="47"/>
  <c r="R19" i="47"/>
  <c r="R22" i="47"/>
  <c r="R20" i="47"/>
  <c r="R23" i="47"/>
  <c r="R17" i="47"/>
  <c r="R26" i="47"/>
  <c r="R25" i="47"/>
  <c r="R16" i="47"/>
  <c r="U19" i="47"/>
  <c r="U24" i="47"/>
  <c r="U22" i="47"/>
  <c r="U17" i="47"/>
  <c r="U26" i="47"/>
  <c r="U15" i="47"/>
  <c r="U20" i="47"/>
  <c r="U18" i="47"/>
  <c r="AM132" i="46"/>
  <c r="C104" i="43" s="1"/>
  <c r="K45" i="47"/>
  <c r="R54" i="43"/>
  <c r="N51" i="47"/>
  <c r="AM383" i="79"/>
  <c r="R30" i="47"/>
  <c r="Z756" i="79"/>
  <c r="E75" i="43" s="1"/>
  <c r="Y572" i="79"/>
  <c r="D72" i="43" s="1"/>
  <c r="AM382" i="79"/>
  <c r="AM384" i="79"/>
  <c r="AM205" i="79"/>
  <c r="G104" i="43" s="1"/>
  <c r="AD572" i="79"/>
  <c r="I72" i="43" s="1"/>
  <c r="AJ572" i="79"/>
  <c r="O72" i="43" s="1"/>
  <c r="AM521" i="46"/>
  <c r="AM523" i="46"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Q61" i="47"/>
  <c r="P62" i="47"/>
  <c r="P66" i="47"/>
  <c r="P69" i="47"/>
  <c r="P67" i="47"/>
  <c r="P61" i="47"/>
  <c r="R31" i="47"/>
  <c r="P71" i="47"/>
  <c r="P70" i="47"/>
  <c r="R34" i="47"/>
  <c r="P68" i="47"/>
  <c r="P64" i="47"/>
  <c r="R38" i="47"/>
  <c r="T47" i="47"/>
  <c r="R37" i="47"/>
  <c r="P60" i="47"/>
  <c r="P63" i="47"/>
  <c r="R39" i="47"/>
  <c r="P65" i="47"/>
  <c r="AJ204" i="79"/>
  <c r="O66" i="43"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G96" i="43"/>
  <c r="AH204" i="79"/>
  <c r="M66" i="43" s="1"/>
  <c r="G93" i="43"/>
  <c r="S50" i="47"/>
  <c r="T71" i="47"/>
  <c r="T61" i="47"/>
  <c r="T66" i="47"/>
  <c r="S66" i="47"/>
  <c r="S64" i="47"/>
  <c r="S61" i="47"/>
  <c r="S53" i="47"/>
  <c r="T60" i="47"/>
  <c r="T54" i="47"/>
  <c r="T52" i="47"/>
  <c r="T56" i="47"/>
  <c r="T48" i="47"/>
  <c r="T53" i="47"/>
  <c r="T45" i="47"/>
  <c r="T62" i="47"/>
  <c r="T69" i="47"/>
  <c r="T70" i="47"/>
  <c r="T64" i="47"/>
  <c r="T55" i="47"/>
  <c r="S27" i="47"/>
  <c r="S29" i="47" s="1"/>
  <c r="S42" i="47" s="1"/>
  <c r="S44" i="47" s="1"/>
  <c r="T68" i="47"/>
  <c r="T46" i="47"/>
  <c r="T51" i="47"/>
  <c r="T65" i="47"/>
  <c r="T67" i="47"/>
  <c r="T49" i="47"/>
  <c r="T50" i="47"/>
  <c r="F96" i="43"/>
  <c r="F95" i="43"/>
  <c r="D63" i="43"/>
  <c r="R63" i="43" s="1"/>
  <c r="U40" i="47"/>
  <c r="U36" i="47"/>
  <c r="U41" i="47"/>
  <c r="U39" i="47"/>
  <c r="U38" i="47"/>
  <c r="U37" i="47"/>
  <c r="U35" i="47"/>
  <c r="U33" i="47"/>
  <c r="U30" i="47"/>
  <c r="U32" i="47"/>
  <c r="U34" i="47"/>
  <c r="K56" i="47"/>
  <c r="K54" i="47"/>
  <c r="K50" i="47"/>
  <c r="K51" i="47"/>
  <c r="K48" i="47"/>
  <c r="K55" i="47"/>
  <c r="K52" i="47"/>
  <c r="K46" i="47"/>
  <c r="K47" i="47"/>
  <c r="K49" i="47"/>
  <c r="K53" i="47"/>
  <c r="M47" i="47"/>
  <c r="M49" i="47"/>
  <c r="V65" i="47"/>
  <c r="M54" i="47"/>
  <c r="M55" i="47"/>
  <c r="M51" i="47"/>
  <c r="V68"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33" i="47" l="1"/>
  <c r="AM261" i="46"/>
  <c r="V27" i="47"/>
  <c r="V29" i="47" s="1"/>
  <c r="S47" i="47"/>
  <c r="S62" i="47"/>
  <c r="S70" i="47"/>
  <c r="S67" i="47"/>
  <c r="S55" i="47"/>
  <c r="S56" i="47"/>
  <c r="S54" i="47"/>
  <c r="S65" i="47"/>
  <c r="S45" i="47"/>
  <c r="S46" i="47"/>
  <c r="S71" i="47"/>
  <c r="S51" i="47"/>
  <c r="S52" i="47"/>
  <c r="S69" i="47"/>
  <c r="S68" i="47"/>
  <c r="S63" i="47"/>
  <c r="S49" i="47"/>
  <c r="S48" i="47"/>
  <c r="V47" i="47"/>
  <c r="V55" i="47"/>
  <c r="V41" i="47"/>
  <c r="V52" i="47"/>
  <c r="V36" i="47"/>
  <c r="V49" i="47"/>
  <c r="V38" i="47"/>
  <c r="V61" i="47"/>
  <c r="V64" i="47"/>
  <c r="V67" i="47"/>
  <c r="V40" i="47"/>
  <c r="V56" i="47"/>
  <c r="V48" i="47"/>
  <c r="V54" i="47"/>
  <c r="V46" i="47"/>
  <c r="V31" i="47"/>
  <c r="V62" i="47"/>
  <c r="V60" i="47"/>
  <c r="V53" i="47"/>
  <c r="V71" i="47"/>
  <c r="V34" i="47"/>
  <c r="V30" i="47"/>
  <c r="V39" i="47"/>
  <c r="V63" i="47"/>
  <c r="V32" i="47"/>
  <c r="V45" i="47"/>
  <c r="V69" i="47"/>
  <c r="V70" i="47"/>
  <c r="V66" i="47"/>
  <c r="V35" i="47"/>
  <c r="V51" i="47"/>
  <c r="V50" i="47"/>
  <c r="AM263" i="46"/>
  <c r="AM133" i="46"/>
  <c r="Q27" i="47"/>
  <c r="Q29" i="47" s="1"/>
  <c r="Q42" i="47" s="1"/>
  <c r="Q44" i="47" s="1"/>
  <c r="Q57" i="47" s="1"/>
  <c r="Q59" i="47" s="1"/>
  <c r="Q72" i="47" s="1"/>
  <c r="Q74" i="47" s="1"/>
  <c r="T27" i="47"/>
  <c r="T29" i="47" s="1"/>
  <c r="T42" i="47" s="1"/>
  <c r="T44" i="47" s="1"/>
  <c r="T57" i="47" s="1"/>
  <c r="T59" i="47" s="1"/>
  <c r="T72" i="47" s="1"/>
  <c r="T74" i="47" s="1"/>
  <c r="U27" i="47"/>
  <c r="U29" i="47" s="1"/>
  <c r="R27" i="47"/>
  <c r="R29" i="47" s="1"/>
  <c r="R42" i="47" s="1"/>
  <c r="R44" i="47" s="1"/>
  <c r="R202" i="47"/>
  <c r="P236" i="47"/>
  <c r="N234" i="47"/>
  <c r="L227" i="47"/>
  <c r="U236" i="47"/>
  <c r="J234" i="47"/>
  <c r="T219" i="47"/>
  <c r="S204" i="47"/>
  <c r="Q232" i="47"/>
  <c r="I235" i="47"/>
  <c r="I227" i="47"/>
  <c r="I228" i="47"/>
  <c r="I230" i="47"/>
  <c r="I231" i="47"/>
  <c r="I236" i="47"/>
  <c r="I219" i="47"/>
  <c r="I218" i="47"/>
  <c r="I217" i="47"/>
  <c r="I212" i="47"/>
  <c r="I189" i="47"/>
  <c r="I181" i="47"/>
  <c r="I204" i="47"/>
  <c r="I180" i="47"/>
  <c r="I203" i="47"/>
  <c r="I190" i="47"/>
  <c r="I201" i="47"/>
  <c r="I170" i="47"/>
  <c r="I174" i="47"/>
  <c r="V175" i="47"/>
  <c r="V168" i="47"/>
  <c r="V173" i="47"/>
  <c r="V202" i="47"/>
  <c r="V167" i="47"/>
  <c r="V186" i="47"/>
  <c r="V172" i="47"/>
  <c r="V212" i="47"/>
  <c r="V191" i="47"/>
  <c r="V188" i="47"/>
  <c r="V221" i="47"/>
  <c r="V185" i="47"/>
  <c r="V234" i="47"/>
  <c r="V182" i="47"/>
  <c r="V165" i="47"/>
  <c r="V213" i="47"/>
  <c r="V187" i="47"/>
  <c r="V228" i="47"/>
  <c r="V171" i="47"/>
  <c r="V215" i="47"/>
  <c r="V216" i="47"/>
  <c r="V227" i="47"/>
  <c r="V229" i="47"/>
  <c r="V235" i="47"/>
  <c r="V230" i="47"/>
  <c r="V183" i="47"/>
  <c r="V199" i="47"/>
  <c r="V233" i="47"/>
  <c r="V196" i="47"/>
  <c r="V218" i="47"/>
  <c r="V231" i="47"/>
  <c r="V210" i="47"/>
  <c r="V169" i="47"/>
  <c r="V170" i="47"/>
  <c r="V197" i="47"/>
  <c r="V236" i="47"/>
  <c r="V203" i="47"/>
  <c r="V214" i="47"/>
  <c r="V184" i="47"/>
  <c r="V176" i="47"/>
  <c r="V219" i="47"/>
  <c r="V174" i="47"/>
  <c r="V204" i="47"/>
  <c r="V201" i="47"/>
  <c r="V180" i="47"/>
  <c r="V190" i="47"/>
  <c r="V166" i="47"/>
  <c r="V189" i="47"/>
  <c r="V198" i="47"/>
  <c r="V205" i="47"/>
  <c r="V220" i="47"/>
  <c r="V217" i="47"/>
  <c r="V225" i="47"/>
  <c r="V195" i="47"/>
  <c r="E42" i="43"/>
  <c r="M169" i="47"/>
  <c r="M186" i="47"/>
  <c r="M184" i="47"/>
  <c r="M167" i="47"/>
  <c r="M227" i="47"/>
  <c r="M236" i="47"/>
  <c r="M197" i="47"/>
  <c r="K217" i="47"/>
  <c r="K188" i="47"/>
  <c r="K191" i="47"/>
  <c r="K169" i="47"/>
  <c r="K236" i="47"/>
  <c r="K227" i="47"/>
  <c r="K205" i="47"/>
  <c r="K183" i="47"/>
  <c r="K234" i="47"/>
  <c r="K218" i="47"/>
  <c r="K203" i="47"/>
  <c r="K168" i="47"/>
  <c r="K221" i="47"/>
  <c r="K211" i="47"/>
  <c r="K181" i="47"/>
  <c r="K175" i="47"/>
  <c r="K230" i="47"/>
  <c r="K233" i="47"/>
  <c r="K166" i="47"/>
  <c r="K228" i="47"/>
  <c r="K214" i="47"/>
  <c r="K196" i="47"/>
  <c r="K167" i="47"/>
  <c r="K226" i="47"/>
  <c r="K213" i="47"/>
  <c r="K189" i="47"/>
  <c r="K171" i="47"/>
  <c r="K220" i="47"/>
  <c r="K190" i="47"/>
  <c r="K187" i="47"/>
  <c r="K165" i="47"/>
  <c r="E31" i="43"/>
  <c r="K229" i="47"/>
  <c r="K197" i="47"/>
  <c r="K204" i="47"/>
  <c r="K170" i="47"/>
  <c r="K225" i="47"/>
  <c r="K195" i="47"/>
  <c r="K200" i="47"/>
  <c r="K174" i="47"/>
  <c r="K210" i="47"/>
  <c r="K182" i="47"/>
  <c r="K202" i="47"/>
  <c r="K176" i="47"/>
  <c r="K219" i="47"/>
  <c r="K212" i="47"/>
  <c r="K186" i="47"/>
  <c r="K185" i="47"/>
  <c r="K173" i="47"/>
  <c r="K231" i="47"/>
  <c r="K184" i="47"/>
  <c r="K206" i="47"/>
  <c r="K232" i="47"/>
  <c r="K216" i="47"/>
  <c r="K201" i="47"/>
  <c r="K172" i="47"/>
  <c r="K215" i="47"/>
  <c r="L81" i="47"/>
  <c r="L211" i="47"/>
  <c r="L229" i="47"/>
  <c r="L187" i="47"/>
  <c r="L169" i="47"/>
  <c r="L218" i="47"/>
  <c r="L188" i="47"/>
  <c r="L165" i="47"/>
  <c r="L191" i="47"/>
  <c r="L198" i="47"/>
  <c r="L226" i="47"/>
  <c r="L201" i="47"/>
  <c r="L215" i="47"/>
  <c r="L235" i="47"/>
  <c r="H20" i="43"/>
  <c r="M225" i="47"/>
  <c r="M228" i="47"/>
  <c r="M190" i="47"/>
  <c r="M170" i="47"/>
  <c r="Q188" i="47"/>
  <c r="U233" i="47"/>
  <c r="R198" i="47"/>
  <c r="R183" i="47"/>
  <c r="R169" i="47"/>
  <c r="E39" i="43"/>
  <c r="P206" i="47"/>
  <c r="P202" i="47"/>
  <c r="P188" i="47"/>
  <c r="S196" i="47"/>
  <c r="S183" i="47"/>
  <c r="S198" i="47"/>
  <c r="L232" i="47"/>
  <c r="L189" i="47"/>
  <c r="L186" i="47"/>
  <c r="U215" i="47"/>
  <c r="U218" i="47"/>
  <c r="U216" i="47"/>
  <c r="Q230" i="47"/>
  <c r="Q213" i="47"/>
  <c r="R190" i="47"/>
  <c r="R200" i="47"/>
  <c r="M234" i="47"/>
  <c r="M220" i="47"/>
  <c r="M182" i="47"/>
  <c r="M171" i="47"/>
  <c r="S165" i="47"/>
  <c r="R235" i="47"/>
  <c r="E38" i="43"/>
  <c r="R196" i="47"/>
  <c r="R214" i="47"/>
  <c r="P230" i="47"/>
  <c r="P215" i="47"/>
  <c r="P203" i="47"/>
  <c r="S195" i="47"/>
  <c r="S182" i="47"/>
  <c r="S201" i="47"/>
  <c r="L214" i="47"/>
  <c r="L205" i="47"/>
  <c r="L206" i="47"/>
  <c r="L173" i="47"/>
  <c r="U169" i="47"/>
  <c r="U174" i="47"/>
  <c r="U175" i="47"/>
  <c r="Q168" i="47"/>
  <c r="Q200" i="47"/>
  <c r="U226" i="47"/>
  <c r="U225" i="47"/>
  <c r="M229" i="47"/>
  <c r="M212" i="47"/>
  <c r="M198" i="47"/>
  <c r="M168" i="47"/>
  <c r="Q216" i="47"/>
  <c r="R228" i="47"/>
  <c r="R231" i="47"/>
  <c r="Q198" i="47"/>
  <c r="P216" i="47"/>
  <c r="P214" i="47"/>
  <c r="P232" i="47"/>
  <c r="S227" i="47"/>
  <c r="S220" i="47"/>
  <c r="S210" i="47"/>
  <c r="L220" i="47"/>
  <c r="L236" i="47"/>
  <c r="L190" i="47"/>
  <c r="L171" i="47"/>
  <c r="U186" i="47"/>
  <c r="U188" i="47"/>
  <c r="U182" i="47"/>
  <c r="Q203" i="47"/>
  <c r="Q166" i="47"/>
  <c r="U176" i="47"/>
  <c r="Q175" i="47"/>
  <c r="Q184" i="47"/>
  <c r="S172" i="47"/>
  <c r="M201" i="47"/>
  <c r="T218" i="47"/>
  <c r="L176" i="47"/>
  <c r="N173" i="47"/>
  <c r="V211" i="47"/>
  <c r="T172" i="47"/>
  <c r="T225" i="47"/>
  <c r="T227" i="47"/>
  <c r="T229" i="47"/>
  <c r="T220" i="47"/>
  <c r="T233" i="47"/>
  <c r="T235" i="47"/>
  <c r="T198" i="47"/>
  <c r="T195" i="47"/>
  <c r="T184" i="47"/>
  <c r="T187" i="47"/>
  <c r="T176" i="47"/>
  <c r="N176" i="47"/>
  <c r="N185" i="47"/>
  <c r="N225" i="47"/>
  <c r="N230" i="47"/>
  <c r="N189" i="47"/>
  <c r="N195" i="47"/>
  <c r="N231" i="47"/>
  <c r="N174" i="47"/>
  <c r="N203" i="47"/>
  <c r="N204" i="47"/>
  <c r="N226" i="47"/>
  <c r="M185" i="47"/>
  <c r="M226" i="47"/>
  <c r="J173" i="47"/>
  <c r="J166" i="47"/>
  <c r="J185" i="47"/>
  <c r="J181" i="47"/>
  <c r="J186" i="47"/>
  <c r="J195" i="47"/>
  <c r="J206" i="47"/>
  <c r="J227" i="47"/>
  <c r="J225" i="47"/>
  <c r="J215" i="47"/>
  <c r="J228" i="47"/>
  <c r="U202" i="47"/>
  <c r="I173" i="47"/>
  <c r="I166" i="47"/>
  <c r="I184" i="47"/>
  <c r="I195" i="47"/>
  <c r="I200" i="47"/>
  <c r="I168" i="47"/>
  <c r="I191" i="47"/>
  <c r="I214" i="47"/>
  <c r="I234" i="47"/>
  <c r="I232" i="47"/>
  <c r="R68" i="47"/>
  <c r="R219" i="47"/>
  <c r="R189" i="47"/>
  <c r="R215" i="47"/>
  <c r="R229" i="47"/>
  <c r="R181" i="47"/>
  <c r="R184" i="47"/>
  <c r="R217" i="47"/>
  <c r="R204" i="47"/>
  <c r="R195" i="47"/>
  <c r="R206" i="47"/>
  <c r="R180" i="47"/>
  <c r="R191" i="47"/>
  <c r="R185" i="47"/>
  <c r="R175" i="47"/>
  <c r="R170" i="47"/>
  <c r="O98" i="47"/>
  <c r="O234" i="47"/>
  <c r="O226" i="47"/>
  <c r="O227" i="47"/>
  <c r="O233" i="47"/>
  <c r="O217" i="47"/>
  <c r="O210" i="47"/>
  <c r="O195" i="47"/>
  <c r="O184" i="47"/>
  <c r="O205" i="47"/>
  <c r="O191" i="47"/>
  <c r="O198" i="47"/>
  <c r="O187" i="47"/>
  <c r="O165" i="47"/>
  <c r="O172" i="47"/>
  <c r="O175" i="47"/>
  <c r="O232" i="47"/>
  <c r="O221" i="47"/>
  <c r="O219" i="47"/>
  <c r="O225" i="47"/>
  <c r="O216" i="47"/>
  <c r="O229" i="47"/>
  <c r="O190" i="47"/>
  <c r="O182" i="47"/>
  <c r="O203" i="47"/>
  <c r="O183" i="47"/>
  <c r="O181" i="47"/>
  <c r="O204" i="47"/>
  <c r="O169" i="47"/>
  <c r="O176" i="47"/>
  <c r="O166" i="47"/>
  <c r="O230" i="47"/>
  <c r="O235" i="47"/>
  <c r="O214" i="47"/>
  <c r="O220" i="47"/>
  <c r="O215" i="47"/>
  <c r="O212" i="47"/>
  <c r="O188" i="47"/>
  <c r="O180" i="47"/>
  <c r="O201" i="47"/>
  <c r="O206" i="47"/>
  <c r="O196" i="47"/>
  <c r="O200" i="47"/>
  <c r="O173" i="47"/>
  <c r="O167" i="47"/>
  <c r="O170" i="47"/>
  <c r="O236" i="47"/>
  <c r="O228" i="47"/>
  <c r="O231" i="47"/>
  <c r="O211" i="47"/>
  <c r="O218" i="47"/>
  <c r="O213" i="47"/>
  <c r="O197" i="47"/>
  <c r="O186" i="47"/>
  <c r="E35" i="43"/>
  <c r="O199" i="47"/>
  <c r="O202" i="47"/>
  <c r="O189" i="47"/>
  <c r="O185" i="47"/>
  <c r="O168" i="47"/>
  <c r="O171" i="47"/>
  <c r="O174" i="47"/>
  <c r="P186" i="47"/>
  <c r="P169" i="47"/>
  <c r="P175" i="47"/>
  <c r="P231" i="47"/>
  <c r="P217" i="47"/>
  <c r="P197" i="47"/>
  <c r="P198" i="47"/>
  <c r="P182" i="47"/>
  <c r="P196" i="47"/>
  <c r="P226" i="47"/>
  <c r="P199" i="47"/>
  <c r="P172" i="47"/>
  <c r="M218" i="47"/>
  <c r="M191" i="47"/>
  <c r="M180" i="47"/>
  <c r="M174" i="47"/>
  <c r="Q236" i="47"/>
  <c r="P176" i="47"/>
  <c r="R186" i="47"/>
  <c r="R232" i="47"/>
  <c r="Q205" i="47"/>
  <c r="P187" i="47"/>
  <c r="P180" i="47"/>
  <c r="P170" i="47"/>
  <c r="P167" i="47"/>
  <c r="S169" i="47"/>
  <c r="S167" i="47"/>
  <c r="L219" i="47"/>
  <c r="L184" i="47"/>
  <c r="L168" i="47"/>
  <c r="U181" i="47"/>
  <c r="U198" i="47"/>
  <c r="U197" i="47"/>
  <c r="Q204" i="47"/>
  <c r="Q202" i="47"/>
  <c r="S186" i="47"/>
  <c r="R168" i="47"/>
  <c r="U228" i="47"/>
  <c r="M213" i="47"/>
  <c r="M189" i="47"/>
  <c r="M195" i="47"/>
  <c r="M175" i="47"/>
  <c r="U168" i="47"/>
  <c r="R188" i="47"/>
  <c r="R165" i="47"/>
  <c r="R176" i="47"/>
  <c r="S211" i="47"/>
  <c r="P181" i="47"/>
  <c r="P195" i="47"/>
  <c r="P200" i="47"/>
  <c r="S200" i="47"/>
  <c r="S202" i="47"/>
  <c r="S174" i="47"/>
  <c r="L234" i="47"/>
  <c r="L172" i="47"/>
  <c r="L180" i="47"/>
  <c r="U231" i="47"/>
  <c r="U234" i="47"/>
  <c r="U230" i="47"/>
  <c r="Q227" i="47"/>
  <c r="Q225" i="47"/>
  <c r="Q231" i="47"/>
  <c r="P229" i="47"/>
  <c r="U172" i="47"/>
  <c r="M230" i="47"/>
  <c r="M210" i="47"/>
  <c r="M205" i="47"/>
  <c r="M172" i="47"/>
  <c r="R173" i="47"/>
  <c r="R212" i="47"/>
  <c r="R182" i="47"/>
  <c r="R205" i="47"/>
  <c r="R171" i="47"/>
  <c r="E36" i="43"/>
  <c r="P205" i="47"/>
  <c r="P191" i="47"/>
  <c r="S184" i="47"/>
  <c r="S203" i="47"/>
  <c r="S185" i="47"/>
  <c r="L212" i="47"/>
  <c r="L203" i="47"/>
  <c r="L202" i="47"/>
  <c r="L175" i="47"/>
  <c r="U173" i="47"/>
  <c r="U166" i="47"/>
  <c r="U165" i="47"/>
  <c r="Q172" i="47"/>
  <c r="Q189" i="47"/>
  <c r="P166" i="47"/>
  <c r="Q197" i="47"/>
  <c r="Q214" i="47"/>
  <c r="S229" i="47"/>
  <c r="M173" i="47"/>
  <c r="T216" i="47"/>
  <c r="P234" i="47"/>
  <c r="N216" i="47"/>
  <c r="K235" i="47"/>
  <c r="V226" i="47"/>
  <c r="T169" i="47"/>
  <c r="T166" i="47"/>
  <c r="T175" i="47"/>
  <c r="T203" i="47"/>
  <c r="T165" i="47"/>
  <c r="T182" i="47"/>
  <c r="T185" i="47"/>
  <c r="T188" i="47"/>
  <c r="T196" i="47"/>
  <c r="T199" i="47"/>
  <c r="T201" i="47"/>
  <c r="T212" i="47"/>
  <c r="N187" i="47"/>
  <c r="N190" i="47"/>
  <c r="N227" i="47"/>
  <c r="N165" i="47"/>
  <c r="N199" i="47"/>
  <c r="N202" i="47"/>
  <c r="N213" i="47"/>
  <c r="N171" i="47"/>
  <c r="N191" i="47"/>
  <c r="N218" i="47"/>
  <c r="M196" i="47"/>
  <c r="M235" i="47"/>
  <c r="J169" i="47"/>
  <c r="J175" i="47"/>
  <c r="J182" i="47"/>
  <c r="J184" i="47"/>
  <c r="J199" i="47"/>
  <c r="J198" i="47"/>
  <c r="E30" i="43"/>
  <c r="J235" i="47"/>
  <c r="J233" i="47"/>
  <c r="J217" i="47"/>
  <c r="J230" i="47"/>
  <c r="I150" i="47"/>
  <c r="I172" i="47"/>
  <c r="I182" i="47"/>
  <c r="I197" i="47"/>
  <c r="I165" i="47"/>
  <c r="I202" i="47"/>
  <c r="I183" i="47"/>
  <c r="I196" i="47"/>
  <c r="I215" i="47"/>
  <c r="I220" i="47"/>
  <c r="I225" i="47"/>
  <c r="V232" i="47"/>
  <c r="N170" i="47"/>
  <c r="N217" i="47"/>
  <c r="N206" i="47"/>
  <c r="E34" i="43"/>
  <c r="N167" i="47"/>
  <c r="N180" i="47"/>
  <c r="N182" i="47"/>
  <c r="N236" i="47"/>
  <c r="N220" i="47"/>
  <c r="N188" i="47"/>
  <c r="N228" i="47"/>
  <c r="N214" i="47"/>
  <c r="N215" i="47"/>
  <c r="Q229" i="47"/>
  <c r="M211" i="47"/>
  <c r="M183" i="47"/>
  <c r="E33" i="43"/>
  <c r="P183" i="47"/>
  <c r="R210" i="47"/>
  <c r="P189" i="47"/>
  <c r="R233" i="47"/>
  <c r="R216" i="47"/>
  <c r="Q219" i="47"/>
  <c r="P235" i="47"/>
  <c r="P233" i="47"/>
  <c r="P220" i="47"/>
  <c r="S226" i="47"/>
  <c r="S216" i="47"/>
  <c r="S212" i="47"/>
  <c r="L216" i="47"/>
  <c r="E32" i="43"/>
  <c r="L182" i="47"/>
  <c r="L167" i="47"/>
  <c r="U203" i="47"/>
  <c r="U170" i="47"/>
  <c r="U171" i="47"/>
  <c r="Q186" i="47"/>
  <c r="E37" i="43"/>
  <c r="U191" i="47"/>
  <c r="R201" i="47"/>
  <c r="P218" i="47"/>
  <c r="M219" i="47"/>
  <c r="M181" i="47"/>
  <c r="M203" i="47"/>
  <c r="Q169" i="47"/>
  <c r="P185" i="47"/>
  <c r="R234" i="47"/>
  <c r="R221" i="47"/>
  <c r="Q199" i="47"/>
  <c r="P211" i="47"/>
  <c r="P168" i="47"/>
  <c r="P173" i="47"/>
  <c r="P165" i="47"/>
  <c r="S176" i="47"/>
  <c r="S230" i="47"/>
  <c r="L233" i="47"/>
  <c r="L221" i="47"/>
  <c r="L204" i="47"/>
  <c r="L181" i="47"/>
  <c r="U219" i="47"/>
  <c r="U221" i="47"/>
  <c r="U196" i="47"/>
  <c r="Q218" i="47"/>
  <c r="Q217" i="47"/>
  <c r="R225" i="47"/>
  <c r="U210" i="47"/>
  <c r="M232" i="47"/>
  <c r="M187" i="47"/>
  <c r="M188" i="47"/>
  <c r="M176" i="47"/>
  <c r="S199" i="47"/>
  <c r="R187" i="47"/>
  <c r="R172" i="47"/>
  <c r="R166" i="47"/>
  <c r="R230" i="47"/>
  <c r="P184" i="47"/>
  <c r="P204" i="47"/>
  <c r="P190" i="47"/>
  <c r="S206" i="47"/>
  <c r="S170" i="47"/>
  <c r="S168" i="47"/>
  <c r="L230" i="47"/>
  <c r="L196" i="47"/>
  <c r="L195" i="47"/>
  <c r="U220" i="47"/>
  <c r="U214" i="47"/>
  <c r="Q228" i="47"/>
  <c r="Q221" i="47"/>
  <c r="R167" i="47"/>
  <c r="Q170" i="47"/>
  <c r="Q210" i="47"/>
  <c r="V206" i="47"/>
  <c r="T214" i="47"/>
  <c r="L228" i="47"/>
  <c r="N198" i="47"/>
  <c r="K180" i="47"/>
  <c r="K199" i="47"/>
  <c r="T190" i="47"/>
  <c r="T197" i="47"/>
  <c r="T180" i="47"/>
  <c r="T191" i="47"/>
  <c r="T200" i="47"/>
  <c r="T204" i="47"/>
  <c r="T189" i="47"/>
  <c r="T183" i="47"/>
  <c r="T210" i="47"/>
  <c r="T211" i="47"/>
  <c r="N169" i="47"/>
  <c r="N184" i="47"/>
  <c r="N200" i="47"/>
  <c r="N211" i="47"/>
  <c r="N175" i="47"/>
  <c r="N186" i="47"/>
  <c r="N210" i="47"/>
  <c r="N221" i="47"/>
  <c r="N168" i="47"/>
  <c r="N205" i="47"/>
  <c r="N212" i="47"/>
  <c r="M216" i="47"/>
  <c r="J176" i="47"/>
  <c r="J165" i="47"/>
  <c r="J167" i="47"/>
  <c r="J187" i="47"/>
  <c r="J189" i="47"/>
  <c r="J188" i="47"/>
  <c r="J200" i="47"/>
  <c r="J216" i="47"/>
  <c r="J210" i="47"/>
  <c r="J211" i="47"/>
  <c r="J219" i="47"/>
  <c r="I176" i="47"/>
  <c r="I171" i="47"/>
  <c r="I205" i="47"/>
  <c r="I186" i="47"/>
  <c r="I188" i="47"/>
  <c r="I206" i="47"/>
  <c r="I185" i="47"/>
  <c r="I211" i="47"/>
  <c r="I210" i="47"/>
  <c r="I216" i="47"/>
  <c r="I229" i="47"/>
  <c r="R57" i="43"/>
  <c r="J232" i="47"/>
  <c r="J221" i="47"/>
  <c r="J213" i="47"/>
  <c r="J229" i="47"/>
  <c r="J212" i="47"/>
  <c r="J218" i="47"/>
  <c r="J204" i="47"/>
  <c r="J197" i="47"/>
  <c r="J203" i="47"/>
  <c r="J196" i="47"/>
  <c r="J205" i="47"/>
  <c r="J191" i="47"/>
  <c r="J171" i="47"/>
  <c r="J174" i="47"/>
  <c r="J168" i="47"/>
  <c r="T75" i="47"/>
  <c r="T234" i="47"/>
  <c r="T174" i="47"/>
  <c r="T170" i="47"/>
  <c r="T168" i="47"/>
  <c r="T181" i="47"/>
  <c r="E40" i="43"/>
  <c r="T231" i="47"/>
  <c r="T186" i="47"/>
  <c r="T202" i="47"/>
  <c r="T221" i="47"/>
  <c r="T206" i="47"/>
  <c r="T205" i="47"/>
  <c r="S231" i="47"/>
  <c r="S215" i="47"/>
  <c r="S188" i="47"/>
  <c r="S181" i="47"/>
  <c r="S218" i="47"/>
  <c r="S187" i="47"/>
  <c r="S205" i="47"/>
  <c r="S189" i="47"/>
  <c r="S191" i="47"/>
  <c r="S166" i="47"/>
  <c r="S173" i="47"/>
  <c r="S171" i="47"/>
  <c r="S234" i="47"/>
  <c r="S221" i="47"/>
  <c r="S213" i="47"/>
  <c r="Q212" i="47"/>
  <c r="Q234" i="47"/>
  <c r="Q183" i="47"/>
  <c r="Q180" i="47"/>
  <c r="Q176" i="47"/>
  <c r="Q185" i="47"/>
  <c r="Q182" i="47"/>
  <c r="Q165" i="47"/>
  <c r="Q190" i="47"/>
  <c r="Q211" i="47"/>
  <c r="Q226" i="47"/>
  <c r="Q187" i="47"/>
  <c r="U47" i="47"/>
  <c r="U195" i="47"/>
  <c r="U199" i="47"/>
  <c r="U180" i="47"/>
  <c r="U235" i="47"/>
  <c r="U167" i="47"/>
  <c r="U184" i="47"/>
  <c r="U211" i="47"/>
  <c r="U183" i="47"/>
  <c r="U217" i="47"/>
  <c r="U213" i="47"/>
  <c r="U212" i="47"/>
  <c r="U189" i="47"/>
  <c r="U206" i="47"/>
  <c r="U204" i="47"/>
  <c r="M233" i="47"/>
  <c r="M215" i="47"/>
  <c r="M202" i="47"/>
  <c r="M166" i="47"/>
  <c r="Q174" i="47"/>
  <c r="S228" i="47"/>
  <c r="R218" i="47"/>
  <c r="R197" i="47"/>
  <c r="R203" i="47"/>
  <c r="R199" i="47"/>
  <c r="P221" i="47"/>
  <c r="P219" i="47"/>
  <c r="P213" i="47"/>
  <c r="S217" i="47"/>
  <c r="S190" i="47"/>
  <c r="S180" i="47"/>
  <c r="L210" i="47"/>
  <c r="L199" i="47"/>
  <c r="L183" i="47"/>
  <c r="L170" i="47"/>
  <c r="U229" i="47"/>
  <c r="U227" i="47"/>
  <c r="Q235" i="47"/>
  <c r="Q233" i="47"/>
  <c r="Q220" i="47"/>
  <c r="R174" i="47"/>
  <c r="R211" i="47"/>
  <c r="M231" i="47"/>
  <c r="M214" i="47"/>
  <c r="M200" i="47"/>
  <c r="M165" i="47"/>
  <c r="Q181" i="47"/>
  <c r="R236" i="47"/>
  <c r="R227" i="47"/>
  <c r="R220" i="47"/>
  <c r="Q215" i="47"/>
  <c r="P227" i="47"/>
  <c r="P225" i="47"/>
  <c r="P212" i="47"/>
  <c r="S225" i="47"/>
  <c r="S214" i="47"/>
  <c r="S219" i="47"/>
  <c r="L225" i="47"/>
  <c r="L217" i="47"/>
  <c r="L197" i="47"/>
  <c r="L174" i="47"/>
  <c r="U200" i="47"/>
  <c r="U205" i="47"/>
  <c r="U201" i="47"/>
  <c r="Q195" i="47"/>
  <c r="Q171" i="47"/>
  <c r="S235" i="47"/>
  <c r="U190" i="47"/>
  <c r="S236" i="47"/>
  <c r="M217" i="47"/>
  <c r="M206" i="47"/>
  <c r="M199" i="47"/>
  <c r="Q201" i="47"/>
  <c r="P201" i="47"/>
  <c r="R226" i="47"/>
  <c r="R213" i="47"/>
  <c r="Q173" i="47"/>
  <c r="E41" i="43"/>
  <c r="P171" i="47"/>
  <c r="P174" i="47"/>
  <c r="P228" i="47"/>
  <c r="S232" i="47"/>
  <c r="S233" i="47"/>
  <c r="L231" i="47"/>
  <c r="L213" i="47"/>
  <c r="L200" i="47"/>
  <c r="L166" i="47"/>
  <c r="U232" i="47"/>
  <c r="U187" i="47"/>
  <c r="U185" i="47"/>
  <c r="Q196" i="47"/>
  <c r="Q191" i="47"/>
  <c r="S175" i="47"/>
  <c r="Q206" i="47"/>
  <c r="Q167" i="47"/>
  <c r="S197" i="47"/>
  <c r="V181" i="47"/>
  <c r="P210" i="47"/>
  <c r="L185" i="47"/>
  <c r="N181" i="47"/>
  <c r="K198" i="47"/>
  <c r="V200" i="47"/>
  <c r="T213" i="47"/>
  <c r="T215" i="47"/>
  <c r="T217" i="47"/>
  <c r="T228" i="47"/>
  <c r="T236" i="47"/>
  <c r="T226" i="47"/>
  <c r="T230" i="47"/>
  <c r="T232" i="47"/>
  <c r="T173" i="47"/>
  <c r="T171" i="47"/>
  <c r="T167" i="47"/>
  <c r="N166" i="47"/>
  <c r="N183" i="47"/>
  <c r="N229" i="47"/>
  <c r="N219" i="47"/>
  <c r="N172" i="47"/>
  <c r="N201" i="47"/>
  <c r="N233" i="47"/>
  <c r="N232" i="47"/>
  <c r="N196" i="47"/>
  <c r="N197" i="47"/>
  <c r="N235" i="47"/>
  <c r="M204" i="47"/>
  <c r="M221" i="47"/>
  <c r="J172" i="47"/>
  <c r="J170" i="47"/>
  <c r="J180" i="47"/>
  <c r="J201" i="47"/>
  <c r="J183" i="47"/>
  <c r="J190" i="47"/>
  <c r="J202" i="47"/>
  <c r="J220" i="47"/>
  <c r="J231" i="47"/>
  <c r="J214" i="47"/>
  <c r="J226" i="47"/>
  <c r="J236" i="47"/>
  <c r="I175" i="47"/>
  <c r="I169" i="47"/>
  <c r="I167" i="47"/>
  <c r="I199" i="47"/>
  <c r="I198" i="47"/>
  <c r="E29" i="43"/>
  <c r="I187" i="47"/>
  <c r="I213" i="47"/>
  <c r="I226" i="47"/>
  <c r="I221" i="47"/>
  <c r="I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W37" i="47" s="1"/>
  <c r="J31" i="47"/>
  <c r="J46" i="47"/>
  <c r="J45" i="47"/>
  <c r="J75" i="47"/>
  <c r="J48" i="47"/>
  <c r="J62" i="47"/>
  <c r="J69" i="47"/>
  <c r="J60" i="47"/>
  <c r="J84" i="47"/>
  <c r="J68" i="47"/>
  <c r="J47" i="47"/>
  <c r="J38" i="47"/>
  <c r="J86" i="47"/>
  <c r="J65" i="47"/>
  <c r="J36" i="47"/>
  <c r="W36" i="47" s="1"/>
  <c r="J63" i="47"/>
  <c r="J32" i="47"/>
  <c r="W32" i="47" s="1"/>
  <c r="J30" i="47"/>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41" i="47" l="1"/>
  <c r="W38" i="47"/>
  <c r="S57" i="47"/>
  <c r="S59" i="47" s="1"/>
  <c r="S72" i="47" s="1"/>
  <c r="S74" i="47" s="1"/>
  <c r="W30" i="47"/>
  <c r="W35" i="47"/>
  <c r="W31" i="47"/>
  <c r="V42" i="47"/>
  <c r="V44" i="47" s="1"/>
  <c r="V57" i="47" s="1"/>
  <c r="V59" i="47" s="1"/>
  <c r="V72" i="47" s="1"/>
  <c r="V74" i="47" s="1"/>
  <c r="V87" i="47" s="1"/>
  <c r="V89" i="47" s="1"/>
  <c r="V102" i="47" s="1"/>
  <c r="W40" i="47"/>
  <c r="W187" i="47"/>
  <c r="W167" i="47"/>
  <c r="H19" i="43"/>
  <c r="E43" i="43"/>
  <c r="W169" i="47"/>
  <c r="W185" i="47"/>
  <c r="W229" i="47"/>
  <c r="W205" i="47"/>
  <c r="W215" i="47"/>
  <c r="W165" i="47"/>
  <c r="W168" i="47"/>
  <c r="W166" i="47"/>
  <c r="W195" i="47"/>
  <c r="W184" i="47"/>
  <c r="W190" i="47"/>
  <c r="W181" i="47"/>
  <c r="W218" i="47"/>
  <c r="W230" i="47"/>
  <c r="W226" i="47"/>
  <c r="W198" i="47"/>
  <c r="W175" i="47"/>
  <c r="W216" i="47"/>
  <c r="W206" i="47"/>
  <c r="W171" i="47"/>
  <c r="W196" i="47"/>
  <c r="W197" i="47"/>
  <c r="W234" i="47"/>
  <c r="W200" i="47"/>
  <c r="W173" i="47"/>
  <c r="W188" i="47"/>
  <c r="W174" i="47"/>
  <c r="W203" i="47"/>
  <c r="W189" i="47"/>
  <c r="W219" i="47"/>
  <c r="W199" i="47"/>
  <c r="W210" i="47"/>
  <c r="W176" i="47"/>
  <c r="W225" i="47"/>
  <c r="W183" i="47"/>
  <c r="W182" i="47"/>
  <c r="W214" i="47"/>
  <c r="W232" i="47"/>
  <c r="W213" i="47"/>
  <c r="W221" i="47"/>
  <c r="W217" i="47"/>
  <c r="W170" i="47"/>
  <c r="W180" i="47"/>
  <c r="W212" i="47"/>
  <c r="W236" i="47"/>
  <c r="W227" i="47"/>
  <c r="W233" i="47"/>
  <c r="W211" i="47"/>
  <c r="W186" i="47"/>
  <c r="W220" i="47"/>
  <c r="W202" i="47"/>
  <c r="W172" i="47"/>
  <c r="W191" i="47"/>
  <c r="W228" i="47"/>
  <c r="W201" i="47"/>
  <c r="W204" i="47"/>
  <c r="W231" i="47"/>
  <c r="W235"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Q85" i="43" s="1"/>
  <c r="S164" i="47"/>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F35" i="43" s="1"/>
  <c r="G35" i="43" s="1"/>
  <c r="F37" i="43"/>
  <c r="G37" i="43" s="1"/>
  <c r="F39" i="43"/>
  <c r="G39" i="43" s="1"/>
  <c r="F38" i="43"/>
  <c r="G38" i="43" s="1"/>
  <c r="N164" i="47"/>
  <c r="N177" i="47" s="1"/>
  <c r="N179" i="47" s="1"/>
  <c r="N192" i="47" s="1"/>
  <c r="N194" i="47" s="1"/>
  <c r="N207" i="47" s="1"/>
  <c r="N209" i="47" s="1"/>
  <c r="N222" i="47" s="1"/>
  <c r="N224" i="47" s="1"/>
  <c r="N237" i="47" s="1"/>
  <c r="I84" i="43" s="1"/>
  <c r="F34" i="43" s="1"/>
  <c r="G34"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I85" i="43"/>
  <c r="J85" i="43"/>
  <c r="L164" i="47"/>
  <c r="L177" i="47" s="1"/>
  <c r="L179" i="47" s="1"/>
  <c r="L192" i="47" s="1"/>
  <c r="L194" i="47" s="1"/>
  <c r="L207" i="47" s="1"/>
  <c r="L209" i="47" s="1"/>
  <c r="L222" i="47" s="1"/>
  <c r="L224" i="47" s="1"/>
  <c r="L237" i="47" s="1"/>
  <c r="G84" i="43" s="1"/>
  <c r="G85" i="43" s="1"/>
  <c r="D85" i="43"/>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<sst xmlns="http://schemas.openxmlformats.org/spreadsheetml/2006/main" count="3782" uniqueCount="886">
  <si>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</si>
  <si>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</si>
  <si>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</si>
  <si>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</si>
  <si>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</si>
  <si>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</si>
  <si>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</si>
  <si>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</si>
  <si>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</si>
  <si>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</si>
  <si>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</si>
  <si>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</si>
  <si>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</si>
  <si>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</si>
  <si>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</si>
  <si>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</si>
  <si>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</si>
  <si>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</si>
  <si>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</si>
  <si>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</si>
  <si>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</si>
  <si>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</si>
  <si>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</si>
  <si>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</si>
  <si>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</si>
  <si>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</si>
  <si>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</si>
  <si>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</si>
  <si>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</si>
  <si>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</si>
  <si>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</si>
  <si>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</si>
  <si>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</si>
  <si>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</si>
  <si>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</si>
  <si>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</si>
  <si>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</si>
  <si>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</si>
  <si>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</si>
  <si>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</si>
  <si>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</si>
  <si>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</si>
  <si>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</si>
  <si>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</si>
  <si>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</si>
  <si>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</si>
  <si>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</si>
  <si>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</si>
  <si>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</si>
  <si>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</si>
  <si>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</si>
  <si>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</si>
  <si>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</si>
  <si>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</si>
  <si>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</si>
  <si>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</si>
  <si>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</si>
  <si>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</si>
  <si>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</si>
  <si>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</si>
  <si>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</si>
  <si>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</si>
  <si>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</si>
  <si>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</si>
  <si>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</si>
  <si>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</si>
  <si>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</si>
  <si>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</si>
  <si>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</si>
  <si>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</si>
  <si>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</si>
  <si>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</si>
  <si>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</si>
  <si>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</si>
  <si>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</si>
  <si>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</si>
  <si>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</si>
  <si>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</si>
  <si>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</si>
  <si>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</si>
  <si>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</si>
  <si>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</si>
  <si>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</si>
  <si>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</si>
  <si>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</si>
  <si>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</si>
  <si>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</si>
  <si>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</si>
  <si>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</si>
  <si>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</si>
  <si>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</si>
  <si>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</si>
  <si>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</si>
  <si>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</si>
  <si>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</si>
  <si>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</si>
  <si>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</si>
  <si>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</si>
  <si>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</si>
  <si>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</si>
  <si>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</si>
  <si>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</si>
  <si>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</si>
  <si>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</si>
  <si>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</si>
  <si>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</si>
  <si>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</si>
  <si>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</si>
  <si>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</si>
  <si>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</si>
  <si>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</si>
  <si>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</si>
  <si>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</si>
  <si>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</si>
  <si>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</si>
  <si>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</si>
  <si>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</si>
  <si>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</si>
  <si>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</si>
  <si>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</si>
  <si>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</si>
  <si>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</si>
  <si>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</si>
  <si>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</si>
  <si>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</si>
  <si>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</si>
  <si>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</si>
  <si>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</si>
  <si>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</si>
  <si>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</si>
  <si>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</si>
  <si>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</si>
  <si>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</si>
  <si>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</si>
  <si>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</si>
  <si>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</si>
  <si>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</si>
  <si>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</si>
  <si>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</si>
  <si>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</si>
  <si>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</si>
  <si>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</si>
  <si>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</si>
  <si>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</si>
  <si>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</si>
  <si>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</si>
  <si>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</si>
  <si>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</si>
  <si>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</si>
  <si>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</si>
  <si>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</si>
  <si>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</si>
  <si>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</si>
  <si>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</si>
  <si>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</si>
  <si>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</si>
  <si>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</si>
  <si>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</si>
  <si>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</si>
  <si>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</si>
  <si>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</si>
  <si>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</si>
  <si>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</si>
  <si>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</si>
  <si>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</si>
  <si>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</si>
  <si>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</si>
  <si>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</si>
  <si>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</si>
  <si>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</si>
  <si>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</si>
  <si>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</si>
  <si>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</si>
  <si>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</si>
  <si>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</si>
  <si>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</si>
  <si>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</si>
  <si>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</si>
  <si>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</si>
  <si>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</si>
  <si>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</si>
  <si>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</si>
  <si>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</si>
  <si>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</si>
  <si>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</si>
  <si>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</si>
  <si>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</si>
  <si>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</si>
  <si>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</si>
  <si>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</si>
  <si>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</si>
  <si>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</si>
  <si>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</si>
  <si>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</si>
  <si>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</si>
  <si>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</si>
  <si>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</si>
  <si>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</si>
  <si>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</si>
  <si>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</si>
  <si>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</si>
  <si>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</si>
  <si>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</si>
  <si>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</si>
  <si>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</si>
  <si>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</si>
  <si>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</si>
  <si>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</si>
  <si>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</si>
  <si>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</si>
  <si>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</si>
  <si>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</si>
  <si>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</si>
  <si>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</si>
  <si>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</si>
  <si>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</si>
  <si>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</si>
  <si>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</si>
  <si>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</si>
  <si>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</si>
  <si>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</si>
  <si>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</si>
  <si>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</si>
  <si>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</si>
  <si>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</si>
  <si>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</si>
  <si>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</si>
  <si>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</si>
  <si>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</si>
  <si>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</si>
  <si>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</si>
  <si>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</si>
  <si>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</si>
  <si>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</si>
  <si>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</si>
  <si>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</si>
  <si>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</si>
  <si>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</si>
  <si>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</si>
  <si>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</si>
  <si>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</si>
  <si>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</si>
  <si>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</si>
  <si>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</si>
  <si>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</si>
  <si>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</si>
  <si>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</si>
  <si>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</si>
  <si>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</si>
  <si>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</si>
  <si>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</si>
  <si>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</si>
  <si>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</si>
  <si>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</si>
  <si>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</si>
  <si>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</si>
  <si>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</si>
  <si>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</si>
  <si>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</si>
  <si>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</si>
  <si>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</si>
  <si>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</si>
  <si>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</si>
  <si>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</si>
  <si>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</si>
  <si>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</si>
  <si>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</si>
  <si>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</si>
  <si>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</si>
  <si>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</si>
  <si>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</si>
  <si>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</si>
  <si>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</si>
  <si>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</si>
  <si>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</si>
  <si>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</si>
  <si>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</si>
  <si>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</si>
  <si>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</si>
  <si>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</si>
  <si>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</si>
  <si>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</si>
  <si>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</si>
  <si>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</si>
  <si>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</si>
  <si>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</si>
  <si>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</si>
  <si>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</si>
  <si>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</si>
  <si>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</si>
  <si>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</si>
  <si>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</si>
  <si>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</si>
  <si>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</si>
  <si>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</si>
  <si>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</si>
  <si>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</si>
  <si>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</si>
  <si>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</si>
  <si>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</si>
  <si>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</si>
  <si>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</si>
  <si>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</si>
  <si>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</si>
  <si>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</si>
  <si>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</si>
  <si>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</si>
  <si>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</si>
  <si>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</si>
  <si>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</si>
  <si>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</si>
  <si>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</si>
  <si>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</si>
  <si>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</si>
  <si>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</si>
  <si>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</si>
  <si>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</si>
  <si>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</si>
  <si>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</si>
  <si>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</si>
  <si>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</si>
  <si>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</si>
  <si>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</si>
  <si>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</si>
  <si>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</si>
  <si>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</si>
  <si>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</si>
  <si>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</si>
  <si>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</si>
  <si>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</si>
  <si>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</si>
  <si>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</si>
  <si>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</si>
  <si>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</si>
  <si>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</si>
  <si>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</si>
  <si>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</si>
  <si>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</si>
  <si>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</si>
  <si>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</si>
  <si>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</si>
  <si>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</si>
  <si>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</si>
  <si>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</si>
  <si>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</si>
  <si>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</si>
  <si>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</si>
  <si>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</si>
  <si>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</si>
  <si>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</si>
  <si>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</si>
  <si>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</si>
  <si>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</si>
  <si>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</si>
  <si>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</si>
  <si>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</si>
  <si>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</si>
  <si>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</si>
  <si>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</si>
  <si>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</si>
  <si>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</si>
  <si>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</si>
  <si>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</si>
  <si>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</si>
  <si>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</si>
  <si>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</si>
  <si>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</si>
  <si>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</si>
  <si>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</si>
  <si>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</si>
  <si>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</si>
  <si>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</si>
  <si>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</si>
  <si>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</si>
  <si>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</si>
  <si>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</si>
  <si>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</si>
  <si>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</si>
  <si>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</si>
  <si>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</si>
  <si>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</si>
  <si>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</si>
  <si>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</si>
  <si>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</si>
  <si>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</si>
  <si>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</si>
  <si>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</si>
  <si>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</si>
  <si>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</si>
  <si>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</si>
  <si>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</si>
  <si>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</si>
  <si>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</si>
  <si>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</si>
  <si>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</si>
  <si>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</si>
  <si>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</si>
  <si>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</si>
  <si>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</si>
  <si>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</si>
  <si>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</si>
  <si>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</si>
  <si>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</si>
  <si>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</si>
  <si>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</si>
  <si>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</si>
  <si>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</si>
  <si>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</si>
  <si>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</si>
  <si>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</si>
  <si>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</si>
  <si>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</si>
  <si>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</si>
  <si>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</si>
  <si>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</si>
  <si>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</si>
  <si>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</si>
  <si>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</si>
  <si>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</si>
  <si>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</si>
  <si>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</si>
  <si>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</si>
  <si>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</si>
  <si>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</si>
  <si>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</si>
  <si>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</si>
  <si>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</si>
  <si>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</si>
  <si>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</si>
  <si>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</si>
  <si>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</si>
  <si>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</si>
  <si>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</si>
  <si>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</si>
  <si>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</si>
  <si>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</si>
  <si>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</si>
  <si>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</si>
  <si>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</si>
  <si>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</si>
  <si>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</si>
  <si>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</si>
  <si>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</si>
  <si>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</si>
  <si>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</si>
  <si>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</si>
  <si>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</si>
  <si>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</si>
  <si>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</si>
  <si>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</si>
  <si>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</si>
  <si>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</si>
  <si>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</si>
  <si>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</si>
  <si>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</si>
  <si>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</si>
  <si>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</si>
  <si>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</si>
  <si>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</si>
  <si>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</si>
  <si>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</si>
  <si>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</si>
  <si>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</si>
  <si>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</si>
  <si>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</si>
  <si>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</si>
  <si>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</si>
  <si>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</si>
  <si>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</si>
  <si>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</si>
  <si>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</si>
  <si>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</si>
  <si>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</si>
  <si>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</si>
  <si>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</si>
  <si>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</si>
  <si>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</si>
  <si>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</si>
  <si>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</si>
  <si>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</si>
  <si>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</si>
  <si>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</si>
  <si>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</si>
  <si>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</si>
  <si>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</si>
  <si>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</si>
  <si>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</si>
  <si>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</si>
  <si>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</si>
  <si>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</si>
  <si>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</si>
  <si>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</si>
  <si>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</si>
  <si>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</si>
  <si>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</si>
  <si>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</si>
  <si>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</si>
  <si>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</si>
  <si>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</si>
  <si>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</si>
  <si>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</si>
  <si>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</si>
  <si>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</si>
  <si>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</si>
  <si>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</si>
  <si>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</si>
  <si>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</si>
  <si>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</si>
  <si>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</si>
  <si>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</si>
  <si>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</si>
  <si>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</si>
  <si>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</si>
  <si>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</si>
  <si>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</si>
  <si>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</si>
  <si>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</si>
  <si>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</si>
  <si>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</si>
  <si>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</si>
  <si>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</si>
  <si>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</si>
  <si>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</si>
  <si>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</si>
  <si>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</si>
  <si>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</si>
  <si>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</si>
  <si>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</si>
  <si>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</si>
  <si>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</si>
  <si>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</si>
  <si>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</si>
  <si>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</si>
  <si>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</si>
  <si>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</si>
  <si>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</si>
  <si>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</si>
  <si>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</si>
  <si>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</si>
  <si>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</si>
  <si>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</si>
  <si>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</si>
  <si>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</si>
  <si>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</si>
  <si>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</si>
  <si>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</si>
  <si>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</si>
  <si>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</si>
  <si>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</si>
  <si>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</si>
  <si>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</si>
  <si>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</si>
  <si>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</si>
  <si>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</si>
  <si>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</si>
  <si>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</si>
  <si>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</si>
  <si>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</si>
  <si>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</si>
  <si>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</si>
  <si>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</si>
  <si>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</si>
  <si>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</si>
  <si>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</si>
  <si>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</si>
  <si>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</si>
  <si>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</si>
  <si>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</si>
  <si>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</si>
  <si>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</si>
  <si>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</si>
  <si>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</si>
  <si>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</si>
  <si>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</si>
  <si>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</si>
  <si>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</si>
  <si>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</si>
  <si>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</si>
  <si>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</si>
  <si>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</si>
  <si>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</si>
  <si>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</si>
  <si>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</si>
  <si>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</si>
  <si>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</si>
  <si>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</si>
  <si>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</si>
  <si>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</si>
  <si>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</si>
  <si>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</si>
  <si>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</si>
  <si>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</si>
  <si>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</si>
  <si>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</si>
  <si>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</si>
  <si>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</si>
  <si>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</si>
  <si>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</si>
  <si>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</si>
  <si>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</si>
  <si>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</si>
  <si>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</si>
  <si>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</si>
  <si>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</si>
  <si>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</si>
  <si>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</si>
  <si>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</si>
  <si>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</si>
  <si>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</si>
  <si>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</si>
  <si>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</si>
  <si>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</si>
  <si>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</si>
  <si>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</si>
  <si>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</si>
  <si>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</si>
  <si>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</si>
  <si>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</si>
  <si>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</si>
  <si>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</si>
  <si>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</si>
  <si>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</si>
  <si>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</si>
  <si>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</si>
  <si>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</si>
  <si>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</si>
  <si>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</si>
  <si>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</si>
  <si>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</si>
  <si>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</si>
  <si>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</si>
  <si>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</si>
  <si>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</si>
  <si>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</si>
  <si>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</si>
  <si>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</si>
  <si>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</si>
  <si>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</si>
  <si>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</si>
  <si>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</si>
  <si>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</si>
  <si>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</si>
  <si>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</si>
  <si>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</si>
  <si>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</si>
  <si>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</si>
  <si>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</si>
  <si>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</si>
  <si>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</si>
  <si>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</si>
  <si>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</si>
  <si>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</si>
  <si>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</si>
  <si>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</si>
  <si>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</si>
  <si>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</si>
  <si>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</si>
  <si>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</si>
  <si>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</si>
  <si>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</si>
  <si>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</si>
  <si>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</si>
  <si>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</si>
  <si>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</si>
  <si>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</si>
  <si>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</si>
  <si>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</si>
  <si>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</si>
  <si>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</si>
  <si>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</si>
  <si>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</si>
  <si>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</si>
  <si>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</si>
  <si>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</si>
  <si>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</si>
  <si>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</si>
  <si>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</si>
  <si>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</si>
  <si>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</si>
  <si>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</si>
  <si>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</si>
  <si>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</si>
  <si>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</si>
  <si>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</si>
  <si>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</si>
  <si>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</si>
  <si>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</si>
  <si>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</si>
  <si>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</si>
  <si>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</si>
  <si>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</si>
  <si>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</si>
  <si>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</si>
  <si>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</si>
  <si>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</si>
  <si>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</si>
  <si>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</si>
  <si>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</si>
  <si>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</si>
  <si>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</si>
  <si>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</si>
  <si>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</si>
  <si>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</si>
  <si>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</si>
  <si>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</si>
  <si>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</si>
  <si>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</si>
  <si>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</si>
  <si>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</si>
  <si>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</si>
  <si>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</si>
  <si>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</si>
  <si>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</si>
  <si>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</si>
  <si>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</si>
  <si>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</si>
  <si>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</si>
  <si>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</si>
  <si>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</si>
  <si>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</si>
  <si>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</si>
  <si>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</si>
  <si>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</si>
  <si>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</si>
  <si>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</si>
  <si>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</si>
  <si>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</si>
  <si>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</si>
  <si>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</si>
  <si>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</si>
  <si>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</si>
  <si>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</si>
  <si>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</si>
  <si>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</si>
  <si>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</si>
  <si>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</si>
  <si>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</si>
  <si>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</si>
  <si>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</si>
  <si>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</si>
  <si>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</si>
  <si>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</si>
  <si>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</si>
  <si>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</si>
  <si>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</si>
  <si>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</si>
  <si>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</si>
  <si>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0.5* 201X + 20XX + 0.5 * 20XX (if available)</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</si>
  <si>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</si>
  <si>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Save on Energy Heating &amp; Cooling Program</t>
  </si>
  <si>
    <t>Home Depot Home Appliance Market Uplift Conservation Fund Pilot Program</t>
  </si>
  <si>
    <t>Save on Energy Retrofit Program - SL only</t>
  </si>
  <si>
    <t>Truckload Event Pilot Program</t>
  </si>
  <si>
    <t>Business Refrigeration Incentives Local Program</t>
  </si>
  <si>
    <t>Save on Energy Process &amp; Systems Upgrades Program - P4P</t>
  </si>
  <si>
    <t>Save on Energy Retrofit Program - P4P</t>
  </si>
  <si>
    <t>Save on Energy Business Refrigeration Incentive Program</t>
  </si>
  <si>
    <t>Save on Energy Energy Performance Program for Multi-Site Customers</t>
  </si>
  <si>
    <t>Save on Energy Retrofit Program Enabled Savings</t>
  </si>
  <si>
    <t>Whole Home Pilot Program</t>
  </si>
  <si>
    <t>Save on Energy Smart Thermostat Program</t>
  </si>
  <si>
    <t>Save on Energy Instant Discount Program</t>
  </si>
  <si>
    <t>Save on Energy Retrofit Program (excluding Streetlighting)</t>
  </si>
  <si>
    <t>EB-2017-0024</t>
  </si>
  <si>
    <t>EB-2015-0003</t>
  </si>
  <si>
    <t>Smart Thermostat Program</t>
  </si>
  <si>
    <t>Save on Energy Retrofit Program - Streetlighting Project</t>
  </si>
  <si>
    <t>Social Benchmarking Program - Simple Energy</t>
  </si>
  <si>
    <t>Social Benchmarking Program - OPower</t>
  </si>
  <si>
    <t>Table 8-a:  City of Markham</t>
  </si>
  <si>
    <t>Details of Project #1 (Jul, 2015)</t>
  </si>
  <si>
    <t>High-Pressure Sodium Street Lights (HPS) 50W</t>
  </si>
  <si>
    <t>LED 9 -Double Head 1</t>
  </si>
  <si>
    <t>High-Pressure Sodium Street Lights (HPS) 70W</t>
  </si>
  <si>
    <t>LED 9 -Double Head 2</t>
  </si>
  <si>
    <t>High-Pressure Sodium Street Lights (HPS) 100W</t>
  </si>
  <si>
    <t>LED 12</t>
  </si>
  <si>
    <t>High-Pressure Sodium Street Lights (HPS) 150W</t>
  </si>
  <si>
    <t>LED 23</t>
  </si>
  <si>
    <t>High-Pressure Sodium Street Lights (HPS) 200W</t>
  </si>
  <si>
    <t>LED 17</t>
  </si>
  <si>
    <t>High-Pressure Sodium Street Lights (HPS) 250W</t>
  </si>
  <si>
    <t>LED 19</t>
  </si>
  <si>
    <t>High-Pressure Sodium Street Lights (HPS) 400W</t>
  </si>
  <si>
    <t>LED 25</t>
  </si>
  <si>
    <t>Mercury Vapor Street Lights (MV) 125W</t>
  </si>
  <si>
    <t>LED 24</t>
  </si>
  <si>
    <t>Mercury Vapor Street Lights (MV) 175W</t>
  </si>
  <si>
    <t>LED 13</t>
  </si>
  <si>
    <t>Mercury Vapor Street Lights (MV) 250W</t>
  </si>
  <si>
    <t>LED 21</t>
  </si>
  <si>
    <t>Mercury Vapor Street Lights (MV) 400W</t>
  </si>
  <si>
    <t>LED 16</t>
  </si>
  <si>
    <t>LED13</t>
  </si>
  <si>
    <t>LED 10</t>
  </si>
  <si>
    <t>Persistence in 2016</t>
  </si>
  <si>
    <t>LED 11</t>
  </si>
  <si>
    <t>Persistence in 2017</t>
  </si>
  <si>
    <t>LED 18</t>
  </si>
  <si>
    <t>Persistence in 2018</t>
  </si>
  <si>
    <t>LED 14</t>
  </si>
  <si>
    <t>Persistence in 2019</t>
  </si>
  <si>
    <t>LED 27</t>
  </si>
  <si>
    <t>LED 15</t>
  </si>
  <si>
    <t>LED2</t>
  </si>
  <si>
    <t>LED4</t>
  </si>
  <si>
    <t>LED3</t>
  </si>
  <si>
    <t>LED1</t>
  </si>
  <si>
    <t>LED5</t>
  </si>
  <si>
    <t>LED19</t>
  </si>
  <si>
    <t>LED23</t>
  </si>
  <si>
    <t>LED16</t>
  </si>
  <si>
    <t>LED21</t>
  </si>
  <si>
    <t>LED10</t>
  </si>
  <si>
    <t>LED14</t>
  </si>
  <si>
    <t>LED18</t>
  </si>
  <si>
    <t>LED24</t>
  </si>
  <si>
    <t>LED29</t>
  </si>
  <si>
    <t>LED12</t>
  </si>
  <si>
    <t>LED27</t>
  </si>
  <si>
    <t>LED15</t>
  </si>
  <si>
    <t>LED 28</t>
  </si>
  <si>
    <t>LED 20</t>
  </si>
  <si>
    <t>LED 22</t>
  </si>
  <si>
    <t>LED 26</t>
  </si>
  <si>
    <t>LED 29</t>
  </si>
  <si>
    <t>Table 8-b:  City of Barrie</t>
  </si>
  <si>
    <t>Details of Project #1 (Oct, 2015)</t>
  </si>
  <si>
    <t>LEDA</t>
  </si>
  <si>
    <t>LED9</t>
  </si>
  <si>
    <t>LEDG</t>
  </si>
  <si>
    <t>LEDF</t>
  </si>
  <si>
    <t>LEDB</t>
  </si>
  <si>
    <t>LEDC</t>
  </si>
  <si>
    <t>LEDE</t>
  </si>
  <si>
    <t>LEDD</t>
  </si>
  <si>
    <t>LEDJ</t>
  </si>
  <si>
    <t>LEDI</t>
  </si>
  <si>
    <t>LEDH</t>
  </si>
  <si>
    <t>LEDK</t>
  </si>
  <si>
    <t>LED0</t>
  </si>
  <si>
    <t>LED8</t>
  </si>
  <si>
    <t>Summary of Project #2</t>
  </si>
  <si>
    <t>Details of Project #2 (Aug, 2017)</t>
  </si>
  <si>
    <t>Table 8-c:  Town of Aurora</t>
  </si>
  <si>
    <t>Details of Project #1 (Jul, 2016)</t>
  </si>
  <si>
    <t>LED6</t>
  </si>
  <si>
    <t>LED7</t>
  </si>
  <si>
    <t>LED11</t>
  </si>
  <si>
    <t>LED17</t>
  </si>
  <si>
    <t>LED26</t>
  </si>
  <si>
    <t>LED25</t>
  </si>
  <si>
    <t>Details of Project #2 (Mar, 2018)</t>
  </si>
  <si>
    <t>Decorative - Top Hat</t>
  </si>
  <si>
    <t>72W_245L 20LEDE10 MVOLT 4K R3 RNA PCLL NL</t>
  </si>
  <si>
    <t>44W_245L 20LEDE70 MVOLT 4K R3 RNA P7 PCLL HSS NL </t>
  </si>
  <si>
    <t>Decorative - Box Top</t>
  </si>
  <si>
    <t>69W_KAD LED 40C 530 40K R3</t>
  </si>
  <si>
    <t>Decorative - Victorian Lantern Post Top</t>
  </si>
  <si>
    <t>80W_CL41T4-FLAP-GAL-3-80W-4K</t>
  </si>
  <si>
    <t>Decorative - Victorian Lantern Side Mount</t>
  </si>
  <si>
    <t>100W_CL41P1-FLAC-GAL-3-100W</t>
  </si>
  <si>
    <t>Decorative Lantern Side Mount</t>
  </si>
  <si>
    <t>60W_CL41P1-FLAC-GAL-3-60W-4K</t>
  </si>
  <si>
    <t>40W_CL41T4-FLAP-GAL-3-40W-4K-120-EA1-DEP-PTDR-PTFS-CP4865-RAL9005TX</t>
  </si>
  <si>
    <t>80W_CL41T4-FLAP-GAL-3-80W-4K-120-EA1-DEP-PTDR-PTFS-CP4865-RAL9005TX</t>
  </si>
  <si>
    <t>42W_CL41P1-GAL-3-42W-4K-120-PTFS-PTDR-CP4714-RAL9005TX</t>
  </si>
  <si>
    <t>Table 8-d:  Town of Bradford</t>
  </si>
  <si>
    <t>LED 1</t>
  </si>
  <si>
    <t>LED 2</t>
  </si>
  <si>
    <t>LED 4</t>
  </si>
  <si>
    <t>LED 5</t>
  </si>
  <si>
    <t>LED 3</t>
  </si>
  <si>
    <t>Table 8-e:  Town of New Tecumseth</t>
  </si>
  <si>
    <t>Details of Project #1 (Apr, 2017)</t>
  </si>
  <si>
    <t>P/C Report</t>
  </si>
  <si>
    <t>Post P/C Report</t>
  </si>
  <si>
    <t>Alectra relied on the Participation and Cost Report (P/C) and true up any savings subsequent to P/C report based on the CDM listing on closed/paid projects</t>
  </si>
  <si>
    <t>There are additional CDM savings after the Participation and Cost report was published in April 2019 related to the 2018 savings. This is to capture all 2018 project savings for 2018.</t>
  </si>
  <si>
    <t>EB-2019-0018</t>
  </si>
  <si>
    <t>2020 IRM Application</t>
  </si>
  <si>
    <t>Alectra - former PowerStream</t>
  </si>
  <si>
    <t>EB-2020-0002</t>
  </si>
  <si>
    <t>2021 IRM Application</t>
  </si>
  <si>
    <t>Note:  Alectra relied on the Participation and Cost Report (P/C) and true up any savings subsequent to P/C report based on the CDM listing on closed/paid projects</t>
  </si>
  <si>
    <t>EB-2015-0003, Exhibit H, Tab 2; IR III-VECC-25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</si>
</sst>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409]mmm\-yy;@"/>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71" fontId="241" fillId="2" borderId="0" xfId="5151" applyNumberFormat="1" applyFont="1" applyFill="1" applyAlignment="1">
      <alignment vertical="center"/>
    </xf>
    <xf numFmtId="171" fontId="242" fillId="2" borderId="0" xfId="5151" applyNumberFormat="1" applyFont="1" applyFill="1" applyAlignment="1">
      <alignment vertical="center"/>
    </xf>
    <xf numFmtId="285" fontId="5" fillId="28" borderId="35" xfId="0" applyNumberFormat="1" applyFont="1" applyFill="1" applyBorder="1" applyAlignment="1">
      <alignment horizontal="left"/>
    </xf>
    <xf numFmtId="9" fontId="5" fillId="28" borderId="35" xfId="72" applyFont="1" applyFill="1" applyBorder="1" applyProtection="1">
      <protection locked="0"/>
    </xf>
    <xf numFmtId="2" fontId="5" fillId="28" borderId="35" xfId="0" applyNumberFormat="1" applyFont="1" applyFill="1" applyBorder="1" applyProtection="1">
      <protection locked="0"/>
    </xf>
    <xf numFmtId="2" fontId="5" fillId="28" borderId="35" xfId="0" quotePrefix="1"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40" fontId="4" fillId="28" borderId="35" xfId="0" applyNumberFormat="1" applyFont="1" applyFill="1" applyBorder="1" applyAlignment="1" applyProtection="1">
      <alignment horizontal="center"/>
      <protection locked="0"/>
    </xf>
    <xf numFmtId="40" fontId="4"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244" fillId="28" borderId="35" xfId="0" quotePrefix="1" applyNumberFormat="1" applyFont="1" applyFill="1" applyBorder="1" applyAlignment="1" applyProtection="1">
      <alignment horizont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8" fillId="2" borderId="0" xfId="0" applyFont="1" applyFill="1" applyAlignment="1">
      <alignment horizontal="lef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67415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611220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3" t="s">
        <v>174</v>
      </c>
      <c r="C3" s="763"/>
    </row>
    <row r="4" spans="1:3" ht="11.25" customHeight="1"/>
    <row r="5" spans="1:3" s="30" customFormat="1" ht="25.5" customHeight="1">
      <c r="B5" s="60" t="s">
        <v>420</v>
      </c>
      <c r="C5" s="60" t="s">
        <v>173</v>
      </c>
    </row>
    <row r="6" spans="1:3" s="176" customFormat="1" ht="48" customHeight="1">
      <c r="A6" s="241"/>
      <c r="B6" s="618" t="s">
        <v>170</v>
      </c>
      <c r="C6" s="671" t="s">
        <v>604</v>
      </c>
    </row>
    <row r="7" spans="1:3" s="176" customFormat="1" ht="21" customHeight="1">
      <c r="A7" s="241"/>
      <c r="B7" s="612" t="s">
        <v>552</v>
      </c>
      <c r="C7" s="672" t="s">
        <v>617</v>
      </c>
    </row>
    <row r="8" spans="1:3" s="176" customFormat="1" ht="32.25" customHeight="1">
      <c r="B8" s="612" t="s">
        <v>367</v>
      </c>
      <c r="C8" s="673" t="s">
        <v>605</v>
      </c>
    </row>
    <row r="9" spans="1:3" s="176" customFormat="1" ht="27.75" customHeight="1">
      <c r="B9" s="612" t="s">
        <v>169</v>
      </c>
      <c r="C9" s="673" t="s">
        <v>606</v>
      </c>
    </row>
    <row r="10" spans="1:3" s="176" customFormat="1" ht="33" customHeight="1">
      <c r="B10" s="612" t="s">
        <v>602</v>
      </c>
      <c r="C10" s="672" t="s">
        <v>610</v>
      </c>
    </row>
    <row r="11" spans="1:3" s="176" customFormat="1" ht="26.25" customHeight="1">
      <c r="B11" s="627" t="s">
        <v>368</v>
      </c>
      <c r="C11" s="675" t="s">
        <v>607</v>
      </c>
    </row>
    <row r="12" spans="1:3" s="176" customFormat="1" ht="39.75" customHeight="1">
      <c r="B12" s="612" t="s">
        <v>369</v>
      </c>
      <c r="C12" s="673" t="s">
        <v>608</v>
      </c>
    </row>
    <row r="13" spans="1:3" s="176" customFormat="1" ht="18" customHeight="1">
      <c r="B13" s="612" t="s">
        <v>370</v>
      </c>
      <c r="C13" s="673" t="s">
        <v>609</v>
      </c>
    </row>
    <row r="14" spans="1:3" s="176" customFormat="1" ht="13.5" customHeight="1">
      <c r="B14" s="612"/>
      <c r="C14" s="674"/>
    </row>
    <row r="15" spans="1:3" s="176" customFormat="1" ht="18" customHeight="1">
      <c r="B15" s="612" t="s">
        <v>673</v>
      </c>
      <c r="C15" s="672" t="s">
        <v>671</v>
      </c>
    </row>
    <row r="16" spans="1:3" s="176" customFormat="1" ht="8.25" customHeight="1">
      <c r="B16" s="612"/>
      <c r="C16" s="674"/>
    </row>
    <row r="17" spans="2:3" s="176" customFormat="1" ht="33" customHeight="1">
      <c r="B17" s="676" t="s">
        <v>603</v>
      </c>
      <c r="C17" s="677" t="s">
        <v>672</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43" zoomScale="90" zoomScaleNormal="90" zoomScaleSheetLayoutView="80" zoomScalePageLayoutView="85" workbookViewId="0">
      <selection activeCell="D34" sqref="D34"/>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hidden="1" customWidth="1" outlineLevel="1"/>
    <col min="9" max="13" width="9" style="253" hidden="1" customWidth="1" outlineLevel="1"/>
    <col min="14" max="14" width="12.42578125" style="253" hidden="1" customWidth="1" outlineLevel="1"/>
    <col min="15" max="15" width="17.5703125" style="253" customWidth="1" collapsed="1"/>
    <col min="16" max="24" width="9.42578125" style="253" hidden="1" customWidth="1" outlineLevel="1"/>
    <col min="25" max="25" width="14" style="255" customWidth="1" collapsed="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8" t="s">
        <v>551</v>
      </c>
      <c r="D5" s="80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7" t="s">
        <v>505</v>
      </c>
      <c r="C7" s="826" t="s">
        <v>636</v>
      </c>
      <c r="D7" s="826"/>
      <c r="E7" s="826"/>
      <c r="F7" s="826"/>
      <c r="G7" s="826"/>
      <c r="H7" s="826"/>
      <c r="I7" s="826"/>
      <c r="J7" s="826"/>
      <c r="K7" s="826"/>
      <c r="L7" s="826"/>
      <c r="M7" s="826"/>
      <c r="N7" s="826"/>
      <c r="O7" s="826"/>
      <c r="P7" s="826"/>
      <c r="Q7" s="826"/>
      <c r="R7" s="826"/>
      <c r="S7" s="826"/>
      <c r="T7" s="826"/>
      <c r="U7" s="826"/>
      <c r="V7" s="826"/>
      <c r="W7" s="826"/>
      <c r="X7" s="826"/>
      <c r="Y7" s="606"/>
      <c r="Z7" s="606"/>
      <c r="AA7" s="606"/>
      <c r="AB7" s="606"/>
      <c r="AC7" s="606"/>
      <c r="AD7" s="606"/>
      <c r="AE7" s="270"/>
      <c r="AF7" s="270"/>
      <c r="AG7" s="270"/>
      <c r="AH7" s="270"/>
      <c r="AI7" s="270"/>
      <c r="AJ7" s="270"/>
      <c r="AK7" s="270"/>
      <c r="AL7" s="270"/>
    </row>
    <row r="8" spans="1:39" s="271" customFormat="1" ht="58.5" customHeight="1">
      <c r="A8" s="509"/>
      <c r="B8" s="827"/>
      <c r="C8" s="826" t="s">
        <v>574</v>
      </c>
      <c r="D8" s="826"/>
      <c r="E8" s="826"/>
      <c r="F8" s="826"/>
      <c r="G8" s="826"/>
      <c r="H8" s="826"/>
      <c r="I8" s="826"/>
      <c r="J8" s="826"/>
      <c r="K8" s="826"/>
      <c r="L8" s="826"/>
      <c r="M8" s="826"/>
      <c r="N8" s="826"/>
      <c r="O8" s="826"/>
      <c r="P8" s="826"/>
      <c r="Q8" s="826"/>
      <c r="R8" s="826"/>
      <c r="S8" s="826"/>
      <c r="T8" s="826"/>
      <c r="U8" s="826"/>
      <c r="V8" s="826"/>
      <c r="W8" s="826"/>
      <c r="X8" s="826"/>
      <c r="Y8" s="606"/>
      <c r="Z8" s="606"/>
      <c r="AA8" s="606"/>
      <c r="AB8" s="606"/>
      <c r="AC8" s="606"/>
      <c r="AD8" s="606"/>
      <c r="AE8" s="272"/>
      <c r="AF8" s="255"/>
      <c r="AG8" s="255"/>
      <c r="AH8" s="255"/>
      <c r="AI8" s="255"/>
      <c r="AJ8" s="255"/>
      <c r="AK8" s="255"/>
      <c r="AL8" s="255"/>
      <c r="AM8" s="256"/>
    </row>
    <row r="9" spans="1:39" s="271" customFormat="1" ht="57.75" customHeight="1">
      <c r="A9" s="509"/>
      <c r="B9" s="273"/>
      <c r="C9" s="826" t="s">
        <v>573</v>
      </c>
      <c r="D9" s="826"/>
      <c r="E9" s="826"/>
      <c r="F9" s="826"/>
      <c r="G9" s="826"/>
      <c r="H9" s="826"/>
      <c r="I9" s="826"/>
      <c r="J9" s="826"/>
      <c r="K9" s="826"/>
      <c r="L9" s="826"/>
      <c r="M9" s="826"/>
      <c r="N9" s="826"/>
      <c r="O9" s="826"/>
      <c r="P9" s="826"/>
      <c r="Q9" s="826"/>
      <c r="R9" s="826"/>
      <c r="S9" s="826"/>
      <c r="T9" s="826"/>
      <c r="U9" s="826"/>
      <c r="V9" s="826"/>
      <c r="W9" s="826"/>
      <c r="X9" s="826"/>
      <c r="Y9" s="606"/>
      <c r="Z9" s="606"/>
      <c r="AA9" s="606"/>
      <c r="AB9" s="606"/>
      <c r="AC9" s="606"/>
      <c r="AD9" s="606"/>
      <c r="AE9" s="272"/>
      <c r="AF9" s="255"/>
      <c r="AG9" s="255"/>
      <c r="AH9" s="255"/>
      <c r="AI9" s="255"/>
      <c r="AJ9" s="255"/>
      <c r="AK9" s="255"/>
      <c r="AL9" s="255"/>
      <c r="AM9" s="256"/>
    </row>
    <row r="10" spans="1:39" ht="41.25" customHeight="1">
      <c r="B10" s="275"/>
      <c r="C10" s="826" t="s">
        <v>639</v>
      </c>
      <c r="D10" s="826"/>
      <c r="E10" s="826"/>
      <c r="F10" s="826"/>
      <c r="G10" s="826"/>
      <c r="H10" s="826"/>
      <c r="I10" s="826"/>
      <c r="J10" s="826"/>
      <c r="K10" s="826"/>
      <c r="L10" s="826"/>
      <c r="M10" s="826"/>
      <c r="N10" s="826"/>
      <c r="O10" s="826"/>
      <c r="P10" s="826"/>
      <c r="Q10" s="826"/>
      <c r="R10" s="826"/>
      <c r="S10" s="826"/>
      <c r="T10" s="826"/>
      <c r="U10" s="826"/>
      <c r="V10" s="826"/>
      <c r="W10" s="826"/>
      <c r="X10" s="826"/>
      <c r="Y10" s="606"/>
      <c r="Z10" s="606"/>
      <c r="AA10" s="606"/>
      <c r="AB10" s="606"/>
      <c r="AC10" s="606"/>
      <c r="AD10" s="606"/>
      <c r="AE10" s="272"/>
      <c r="AF10" s="276"/>
      <c r="AG10" s="276"/>
      <c r="AH10" s="276"/>
      <c r="AI10" s="276"/>
      <c r="AJ10" s="276"/>
      <c r="AK10" s="276"/>
      <c r="AL10" s="276"/>
    </row>
    <row r="11" spans="1:39" ht="53.25" customHeight="1">
      <c r="C11" s="826" t="s">
        <v>624</v>
      </c>
      <c r="D11" s="826"/>
      <c r="E11" s="826"/>
      <c r="F11" s="826"/>
      <c r="G11" s="826"/>
      <c r="H11" s="826"/>
      <c r="I11" s="826"/>
      <c r="J11" s="826"/>
      <c r="K11" s="826"/>
      <c r="L11" s="826"/>
      <c r="M11" s="826"/>
      <c r="N11" s="826"/>
      <c r="O11" s="826"/>
      <c r="P11" s="826"/>
      <c r="Q11" s="826"/>
      <c r="R11" s="826"/>
      <c r="S11" s="826"/>
      <c r="T11" s="826"/>
      <c r="U11" s="826"/>
      <c r="V11" s="826"/>
      <c r="W11" s="826"/>
      <c r="X11" s="82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7"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7"/>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7" t="s">
        <v>211</v>
      </c>
      <c r="C19" s="819" t="s">
        <v>33</v>
      </c>
      <c r="D19" s="284" t="s">
        <v>422</v>
      </c>
      <c r="E19" s="821" t="s">
        <v>209</v>
      </c>
      <c r="F19" s="822"/>
      <c r="G19" s="822"/>
      <c r="H19" s="822"/>
      <c r="I19" s="822"/>
      <c r="J19" s="822"/>
      <c r="K19" s="822"/>
      <c r="L19" s="822"/>
      <c r="M19" s="823"/>
      <c r="N19" s="824" t="s">
        <v>213</v>
      </c>
      <c r="O19" s="284" t="s">
        <v>423</v>
      </c>
      <c r="P19" s="821" t="s">
        <v>212</v>
      </c>
      <c r="Q19" s="822"/>
      <c r="R19" s="822"/>
      <c r="S19" s="822"/>
      <c r="T19" s="822"/>
      <c r="U19" s="822"/>
      <c r="V19" s="822"/>
      <c r="W19" s="822"/>
      <c r="X19" s="823"/>
      <c r="Y19" s="814" t="s">
        <v>243</v>
      </c>
      <c r="Z19" s="815"/>
      <c r="AA19" s="815"/>
      <c r="AB19" s="815"/>
      <c r="AC19" s="815"/>
      <c r="AD19" s="815"/>
      <c r="AE19" s="815"/>
      <c r="AF19" s="815"/>
      <c r="AG19" s="815"/>
      <c r="AH19" s="815"/>
      <c r="AI19" s="815"/>
      <c r="AJ19" s="815"/>
      <c r="AK19" s="815"/>
      <c r="AL19" s="815"/>
      <c r="AM19" s="816"/>
    </row>
    <row r="20" spans="1:39" s="283" customFormat="1" ht="59.25" customHeight="1">
      <c r="A20" s="509"/>
      <c r="B20" s="818"/>
      <c r="C20" s="820"/>
      <c r="D20" s="285">
        <v>2011</v>
      </c>
      <c r="E20" s="285">
        <v>2012</v>
      </c>
      <c r="F20" s="285">
        <v>2013</v>
      </c>
      <c r="G20" s="285">
        <v>2014</v>
      </c>
      <c r="H20" s="285">
        <v>2015</v>
      </c>
      <c r="I20" s="285">
        <v>2016</v>
      </c>
      <c r="J20" s="285">
        <v>2017</v>
      </c>
      <c r="K20" s="285">
        <v>2018</v>
      </c>
      <c r="L20" s="285">
        <v>2019</v>
      </c>
      <c r="M20" s="285">
        <v>2020</v>
      </c>
      <c r="N20" s="82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Large Use</v>
      </c>
      <c r="AC20" s="286" t="str">
        <f>'1.  LRAMVA Summary'!H52</f>
        <v>Unmetered Scattered Load</v>
      </c>
      <c r="AD20" s="286" t="str">
        <f>'1.  LRAMVA Summary'!I52</f>
        <v>Sentinel Lighting</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hidden="1"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hidden="1"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hidden="1"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hidden="1"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hidden="1"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7" t="s">
        <v>211</v>
      </c>
      <c r="C147" s="819" t="s">
        <v>33</v>
      </c>
      <c r="D147" s="284" t="s">
        <v>422</v>
      </c>
      <c r="E147" s="821" t="s">
        <v>209</v>
      </c>
      <c r="F147" s="822"/>
      <c r="G147" s="822"/>
      <c r="H147" s="822"/>
      <c r="I147" s="822"/>
      <c r="J147" s="822"/>
      <c r="K147" s="822"/>
      <c r="L147" s="822"/>
      <c r="M147" s="823"/>
      <c r="N147" s="824" t="s">
        <v>213</v>
      </c>
      <c r="O147" s="284" t="s">
        <v>423</v>
      </c>
      <c r="P147" s="821" t="s">
        <v>212</v>
      </c>
      <c r="Q147" s="822"/>
      <c r="R147" s="822"/>
      <c r="S147" s="822"/>
      <c r="T147" s="822"/>
      <c r="U147" s="822"/>
      <c r="V147" s="822"/>
      <c r="W147" s="822"/>
      <c r="X147" s="823"/>
      <c r="Y147" s="814" t="s">
        <v>243</v>
      </c>
      <c r="Z147" s="815"/>
      <c r="AA147" s="815"/>
      <c r="AB147" s="815"/>
      <c r="AC147" s="815"/>
      <c r="AD147" s="815"/>
      <c r="AE147" s="815"/>
      <c r="AF147" s="815"/>
      <c r="AG147" s="815"/>
      <c r="AH147" s="815"/>
      <c r="AI147" s="815"/>
      <c r="AJ147" s="815"/>
      <c r="AK147" s="815"/>
      <c r="AL147" s="815"/>
      <c r="AM147" s="816"/>
    </row>
    <row r="148" spans="1:39" ht="60.75" customHeight="1">
      <c r="B148" s="818"/>
      <c r="C148" s="820"/>
      <c r="D148" s="285">
        <v>2012</v>
      </c>
      <c r="E148" s="285">
        <v>2013</v>
      </c>
      <c r="F148" s="285">
        <v>2014</v>
      </c>
      <c r="G148" s="285">
        <v>2015</v>
      </c>
      <c r="H148" s="285">
        <v>2016</v>
      </c>
      <c r="I148" s="285">
        <v>2017</v>
      </c>
      <c r="J148" s="285">
        <v>2018</v>
      </c>
      <c r="K148" s="285">
        <v>2019</v>
      </c>
      <c r="L148" s="285">
        <v>2020</v>
      </c>
      <c r="M148" s="285">
        <v>2021</v>
      </c>
      <c r="N148" s="82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Large Use</v>
      </c>
      <c r="AC148" s="285" t="str">
        <f>'1.  LRAMVA Summary'!H52</f>
        <v>Unmetered Scattered Load</v>
      </c>
      <c r="AD148" s="285" t="str">
        <f>'1.  LRAMVA Summary'!I52</f>
        <v>Sentinel Lighting</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hidden="1"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hidden="1"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hidden="1"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hidden="1"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hidden="1"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hidden="1"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hidden="1"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hidden="1"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hidden="1"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hidden="1"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hidden="1"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hidden="1"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hidden="1"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hidden="1"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7" t="s">
        <v>211</v>
      </c>
      <c r="C276" s="819" t="s">
        <v>33</v>
      </c>
      <c r="D276" s="284" t="s">
        <v>422</v>
      </c>
      <c r="E276" s="821" t="s">
        <v>209</v>
      </c>
      <c r="F276" s="822"/>
      <c r="G276" s="822"/>
      <c r="H276" s="822"/>
      <c r="I276" s="822"/>
      <c r="J276" s="822"/>
      <c r="K276" s="822"/>
      <c r="L276" s="822"/>
      <c r="M276" s="823"/>
      <c r="N276" s="824" t="s">
        <v>213</v>
      </c>
      <c r="O276" s="284" t="s">
        <v>423</v>
      </c>
      <c r="P276" s="821" t="s">
        <v>212</v>
      </c>
      <c r="Q276" s="822"/>
      <c r="R276" s="822"/>
      <c r="S276" s="822"/>
      <c r="T276" s="822"/>
      <c r="U276" s="822"/>
      <c r="V276" s="822"/>
      <c r="W276" s="822"/>
      <c r="X276" s="823"/>
      <c r="Y276" s="814" t="s">
        <v>243</v>
      </c>
      <c r="Z276" s="815"/>
      <c r="AA276" s="815"/>
      <c r="AB276" s="815"/>
      <c r="AC276" s="815"/>
      <c r="AD276" s="815"/>
      <c r="AE276" s="815"/>
      <c r="AF276" s="815"/>
      <c r="AG276" s="815"/>
      <c r="AH276" s="815"/>
      <c r="AI276" s="815"/>
      <c r="AJ276" s="815"/>
      <c r="AK276" s="815"/>
      <c r="AL276" s="815"/>
      <c r="AM276" s="816"/>
    </row>
    <row r="277" spans="1:39" ht="60.75" customHeight="1">
      <c r="B277" s="818"/>
      <c r="C277" s="820"/>
      <c r="D277" s="285">
        <v>2013</v>
      </c>
      <c r="E277" s="285">
        <v>2014</v>
      </c>
      <c r="F277" s="285">
        <v>2015</v>
      </c>
      <c r="G277" s="285">
        <v>2016</v>
      </c>
      <c r="H277" s="285">
        <v>2017</v>
      </c>
      <c r="I277" s="285">
        <v>2018</v>
      </c>
      <c r="J277" s="285">
        <v>2019</v>
      </c>
      <c r="K277" s="285">
        <v>2020</v>
      </c>
      <c r="L277" s="285">
        <v>2021</v>
      </c>
      <c r="M277" s="285">
        <v>2022</v>
      </c>
      <c r="N277" s="82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Large Use</v>
      </c>
      <c r="AC277" s="285" t="str">
        <f>'1.  LRAMVA Summary'!H52</f>
        <v>Unmetered Scattered Load</v>
      </c>
      <c r="AD277" s="285" t="str">
        <f>'1.  LRAMVA Summary'!I52</f>
        <v>Sentinel Lighting</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hidden="1"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hidden="1"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hidden="1"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hidden="1"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hidden="1"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hidden="1"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hidden="1"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hidden="1"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hidden="1"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hidden="1"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hidden="1"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hidden="1"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hidden="1"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hidden="1"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hidden="1"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hidden="1"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hidden="1"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hidden="1"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hidden="1"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hidden="1"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hidden="1"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hidden="1"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hidden="1"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hidden="1"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hidden="1"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hidden="1"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hidden="1"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hidden="1"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hidden="1"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hidden="1"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hidden="1"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hidden="1"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hidden="1"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hidden="1"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hidden="1"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hidden="1"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hidden="1"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hidden="1"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hidden="1"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hidden="1"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hidden="1"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hidden="1"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hidden="1"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7" t="s">
        <v>211</v>
      </c>
      <c r="C405" s="819" t="s">
        <v>33</v>
      </c>
      <c r="D405" s="284" t="s">
        <v>422</v>
      </c>
      <c r="E405" s="821" t="s">
        <v>209</v>
      </c>
      <c r="F405" s="822"/>
      <c r="G405" s="822"/>
      <c r="H405" s="822"/>
      <c r="I405" s="822"/>
      <c r="J405" s="822"/>
      <c r="K405" s="822"/>
      <c r="L405" s="822"/>
      <c r="M405" s="823"/>
      <c r="N405" s="824" t="s">
        <v>213</v>
      </c>
      <c r="O405" s="284" t="s">
        <v>423</v>
      </c>
      <c r="P405" s="821" t="s">
        <v>212</v>
      </c>
      <c r="Q405" s="822"/>
      <c r="R405" s="822"/>
      <c r="S405" s="822"/>
      <c r="T405" s="822"/>
      <c r="U405" s="822"/>
      <c r="V405" s="822"/>
      <c r="W405" s="822"/>
      <c r="X405" s="823"/>
      <c r="Y405" s="814" t="s">
        <v>243</v>
      </c>
      <c r="Z405" s="815"/>
      <c r="AA405" s="815"/>
      <c r="AB405" s="815"/>
      <c r="AC405" s="815"/>
      <c r="AD405" s="815"/>
      <c r="AE405" s="815"/>
      <c r="AF405" s="815"/>
      <c r="AG405" s="815"/>
      <c r="AH405" s="815"/>
      <c r="AI405" s="815"/>
      <c r="AJ405" s="815"/>
      <c r="AK405" s="815"/>
      <c r="AL405" s="815"/>
      <c r="AM405" s="816"/>
    </row>
    <row r="406" spans="1:40" ht="45.75" customHeight="1">
      <c r="B406" s="818"/>
      <c r="C406" s="820"/>
      <c r="D406" s="285">
        <v>2014</v>
      </c>
      <c r="E406" s="285">
        <v>2015</v>
      </c>
      <c r="F406" s="285">
        <v>2016</v>
      </c>
      <c r="G406" s="285">
        <v>2017</v>
      </c>
      <c r="H406" s="285">
        <v>2018</v>
      </c>
      <c r="I406" s="285">
        <v>2019</v>
      </c>
      <c r="J406" s="285">
        <v>2020</v>
      </c>
      <c r="K406" s="285">
        <v>2021</v>
      </c>
      <c r="L406" s="285">
        <v>2022</v>
      </c>
      <c r="M406" s="285">
        <v>2023</v>
      </c>
      <c r="N406" s="82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Large Use</v>
      </c>
      <c r="AC406" s="285" t="str">
        <f>'1.  LRAMVA Summary'!H52</f>
        <v>Unmetered Scattered Load</v>
      </c>
      <c r="AD406" s="285" t="str">
        <f>'1.  LRAMVA Summary'!I52</f>
        <v>Sentinel Lighting</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hidden="1"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hidden="1"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hidden="1"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hidden="1"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hidden="1"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hidden="1"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hidden="1"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hidden="1"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hidden="1"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hidden="1"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hidden="1"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hidden="1"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hidden="1"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hidden="1"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hidden="1"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hidden="1"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hidden="1"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hidden="1"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hidden="1"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hidden="1"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hidden="1"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hidden="1"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hidden="1"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hidden="1"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hidden="1"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hidden="1"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hidden="1"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hidden="1"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hidden="1"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hidden="1"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hidden="1"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hidden="1"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hidden="1"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hidden="1"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hidden="1"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hidden="1"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hidden="1"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hidden="1"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hidden="1"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hidden="1"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hidden="1"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hidden="1"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hidden="1"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hidden="1"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hidden="1"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hidden="1"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hidden="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hidden="1"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hidden="1"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hidden="1"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hidden="1"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hidden="1"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hidden="1"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hidden="1"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hidden="1"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hidden="1"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hidden="1"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hidden="1"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hidden="1"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hidden="1"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hidden="1"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hidden="1"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hidden="1"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hidden="1"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hidden="1"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hidden="1"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hidden="1"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hidden="1"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hidden="1"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hidden="1"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hidden="1"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hidden="1"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hidden="1"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hidden="1"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hidden="1"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hidden="1"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hidden="1"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hidden="1"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hidden="1"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hidden="1"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hidden="1"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hidden="1"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hidden="1"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hidden="1"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hidden="1"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hidden="1"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hidden="1"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hidden="1"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hidden="1"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hidden="1"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hidden="1"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hidden="1"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hidden="1"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hidden="1"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hidden="1"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hidden="1"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hidden="1"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hidden="1"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hidden="1"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hidden="1"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hidden="1"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hidden="1"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hidden="1"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hidden="1"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hidden="1"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ollapsed="1">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760" zoomScale="90" zoomScaleNormal="90" workbookViewId="0">
      <pane xSplit="2" topLeftCell="C1" activePane="topRight" state="frozen"/>
      <selection pane="topRight" activeCell="AA756" sqref="AA756"/>
    </sheetView>
  </sheetViews>
  <sheetFormatPr defaultColWidth="9" defaultRowHeight="15" outlineLevelRow="1" outlineLevelCol="1"/>
  <cols>
    <col min="1" max="1" width="4.5703125" style="522" customWidth="1"/>
    <col min="2" max="2" width="44" style="427" customWidth="1"/>
    <col min="3" max="4" width="17" style="427" customWidth="1"/>
    <col min="5" max="13" width="9" style="427" hidden="1" customWidth="1" outlineLevel="1"/>
    <col min="14" max="14" width="13.5703125" style="427" hidden="1" customWidth="1" outlineLevel="1"/>
    <col min="15" max="15" width="15.5703125" style="427" customWidth="1" collapsed="1"/>
    <col min="16" max="24" width="9" style="427" hidden="1" customWidth="1" outlineLevel="1"/>
    <col min="25" max="25" width="16.5703125" style="427" customWidth="1" collapsed="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2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7"/>
      <c r="C16" s="808" t="s">
        <v>551</v>
      </c>
      <c r="D16" s="80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7" t="s">
        <v>505</v>
      </c>
      <c r="C18" s="826" t="s">
        <v>696</v>
      </c>
      <c r="D18" s="826"/>
      <c r="E18" s="826"/>
      <c r="F18" s="826"/>
      <c r="G18" s="826"/>
      <c r="H18" s="826"/>
      <c r="I18" s="826"/>
      <c r="J18" s="826"/>
      <c r="K18" s="826"/>
      <c r="L18" s="826"/>
      <c r="M18" s="826"/>
      <c r="N18" s="826"/>
      <c r="O18" s="826"/>
      <c r="P18" s="826"/>
      <c r="Q18" s="826"/>
      <c r="R18" s="826"/>
      <c r="S18" s="826"/>
      <c r="T18" s="826"/>
      <c r="U18" s="826"/>
      <c r="V18" s="826"/>
      <c r="W18" s="826"/>
      <c r="X18" s="826"/>
      <c r="Y18" s="606"/>
      <c r="Z18" s="606"/>
      <c r="AA18" s="606"/>
      <c r="AB18" s="606"/>
      <c r="AC18" s="606"/>
      <c r="AD18" s="606"/>
      <c r="AE18" s="270"/>
      <c r="AF18" s="265"/>
      <c r="AG18" s="265"/>
      <c r="AH18" s="265"/>
      <c r="AI18" s="265"/>
      <c r="AJ18" s="265"/>
      <c r="AK18" s="265"/>
      <c r="AL18" s="265"/>
      <c r="AM18" s="265"/>
    </row>
    <row r="19" spans="2:39" ht="45.75" customHeight="1">
      <c r="B19" s="827"/>
      <c r="C19" s="826" t="s">
        <v>575</v>
      </c>
      <c r="D19" s="826"/>
      <c r="E19" s="826"/>
      <c r="F19" s="826"/>
      <c r="G19" s="826"/>
      <c r="H19" s="826"/>
      <c r="I19" s="826"/>
      <c r="J19" s="826"/>
      <c r="K19" s="826"/>
      <c r="L19" s="826"/>
      <c r="M19" s="826"/>
      <c r="N19" s="826"/>
      <c r="O19" s="826"/>
      <c r="P19" s="826"/>
      <c r="Q19" s="826"/>
      <c r="R19" s="826"/>
      <c r="S19" s="826"/>
      <c r="T19" s="826"/>
      <c r="U19" s="826"/>
      <c r="V19" s="826"/>
      <c r="W19" s="826"/>
      <c r="X19" s="826"/>
      <c r="Y19" s="606"/>
      <c r="Z19" s="606"/>
      <c r="AA19" s="606"/>
      <c r="AB19" s="606"/>
      <c r="AC19" s="606"/>
      <c r="AD19" s="606"/>
      <c r="AE19" s="270"/>
      <c r="AF19" s="265"/>
      <c r="AG19" s="265"/>
      <c r="AH19" s="265"/>
      <c r="AI19" s="265"/>
      <c r="AJ19" s="265"/>
      <c r="AK19" s="265"/>
      <c r="AL19" s="265"/>
      <c r="AM19" s="265"/>
    </row>
    <row r="20" spans="2:39" ht="62.25" customHeight="1">
      <c r="B20" s="273"/>
      <c r="C20" s="826" t="s">
        <v>573</v>
      </c>
      <c r="D20" s="826"/>
      <c r="E20" s="826"/>
      <c r="F20" s="826"/>
      <c r="G20" s="826"/>
      <c r="H20" s="826"/>
      <c r="I20" s="826"/>
      <c r="J20" s="826"/>
      <c r="K20" s="826"/>
      <c r="L20" s="826"/>
      <c r="M20" s="826"/>
      <c r="N20" s="826"/>
      <c r="O20" s="826"/>
      <c r="P20" s="826"/>
      <c r="Q20" s="826"/>
      <c r="R20" s="826"/>
      <c r="S20" s="826"/>
      <c r="T20" s="826"/>
      <c r="U20" s="826"/>
      <c r="V20" s="826"/>
      <c r="W20" s="826"/>
      <c r="X20" s="826"/>
      <c r="Y20" s="606"/>
      <c r="Z20" s="606"/>
      <c r="AA20" s="606"/>
      <c r="AB20" s="606"/>
      <c r="AC20" s="606"/>
      <c r="AD20" s="606"/>
      <c r="AE20" s="428"/>
      <c r="AF20" s="265"/>
      <c r="AG20" s="265"/>
      <c r="AH20" s="265"/>
      <c r="AI20" s="265"/>
      <c r="AJ20" s="265"/>
      <c r="AK20" s="265"/>
      <c r="AL20" s="265"/>
      <c r="AM20" s="265"/>
    </row>
    <row r="21" spans="2:39" ht="37.5" customHeight="1">
      <c r="B21" s="273"/>
      <c r="C21" s="826" t="s">
        <v>639</v>
      </c>
      <c r="D21" s="826"/>
      <c r="E21" s="826"/>
      <c r="F21" s="826"/>
      <c r="G21" s="826"/>
      <c r="H21" s="826"/>
      <c r="I21" s="826"/>
      <c r="J21" s="826"/>
      <c r="K21" s="826"/>
      <c r="L21" s="826"/>
      <c r="M21" s="826"/>
      <c r="N21" s="826"/>
      <c r="O21" s="826"/>
      <c r="P21" s="826"/>
      <c r="Q21" s="826"/>
      <c r="R21" s="826"/>
      <c r="S21" s="826"/>
      <c r="T21" s="826"/>
      <c r="U21" s="826"/>
      <c r="V21" s="826"/>
      <c r="W21" s="826"/>
      <c r="X21" s="826"/>
      <c r="Y21" s="606"/>
      <c r="Z21" s="606"/>
      <c r="AA21" s="606"/>
      <c r="AB21" s="606"/>
      <c r="AC21" s="606"/>
      <c r="AD21" s="606"/>
      <c r="AE21" s="276"/>
      <c r="AF21" s="265"/>
      <c r="AG21" s="265"/>
      <c r="AH21" s="265"/>
      <c r="AI21" s="265"/>
      <c r="AJ21" s="265"/>
      <c r="AK21" s="265"/>
      <c r="AL21" s="265"/>
      <c r="AM21" s="265"/>
    </row>
    <row r="22" spans="2:39" ht="54.75" customHeight="1">
      <c r="B22" s="273"/>
      <c r="C22" s="826" t="s">
        <v>623</v>
      </c>
      <c r="D22" s="826"/>
      <c r="E22" s="826"/>
      <c r="F22" s="826"/>
      <c r="G22" s="826"/>
      <c r="H22" s="826"/>
      <c r="I22" s="826"/>
      <c r="J22" s="826"/>
      <c r="K22" s="826"/>
      <c r="L22" s="826"/>
      <c r="M22" s="826"/>
      <c r="N22" s="826"/>
      <c r="O22" s="826"/>
      <c r="P22" s="826"/>
      <c r="Q22" s="826"/>
      <c r="R22" s="826"/>
      <c r="S22" s="826"/>
      <c r="T22" s="826"/>
      <c r="U22" s="826"/>
      <c r="V22" s="826"/>
      <c r="W22" s="826"/>
      <c r="X22" s="82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7"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7"/>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7" t="s">
        <v>211</v>
      </c>
      <c r="C34" s="819" t="s">
        <v>33</v>
      </c>
      <c r="D34" s="284" t="s">
        <v>422</v>
      </c>
      <c r="E34" s="821" t="s">
        <v>209</v>
      </c>
      <c r="F34" s="822"/>
      <c r="G34" s="822"/>
      <c r="H34" s="822"/>
      <c r="I34" s="822"/>
      <c r="J34" s="822"/>
      <c r="K34" s="822"/>
      <c r="L34" s="822"/>
      <c r="M34" s="823"/>
      <c r="N34" s="824" t="s">
        <v>213</v>
      </c>
      <c r="O34" s="284" t="s">
        <v>423</v>
      </c>
      <c r="P34" s="821" t="s">
        <v>212</v>
      </c>
      <c r="Q34" s="822"/>
      <c r="R34" s="822"/>
      <c r="S34" s="822"/>
      <c r="T34" s="822"/>
      <c r="U34" s="822"/>
      <c r="V34" s="822"/>
      <c r="W34" s="822"/>
      <c r="X34" s="823"/>
      <c r="Y34" s="814" t="s">
        <v>243</v>
      </c>
      <c r="Z34" s="815"/>
      <c r="AA34" s="815"/>
      <c r="AB34" s="815"/>
      <c r="AC34" s="815"/>
      <c r="AD34" s="815"/>
      <c r="AE34" s="815"/>
      <c r="AF34" s="815"/>
      <c r="AG34" s="815"/>
      <c r="AH34" s="815"/>
      <c r="AI34" s="815"/>
      <c r="AJ34" s="815"/>
      <c r="AK34" s="815"/>
      <c r="AL34" s="815"/>
      <c r="AM34" s="816"/>
    </row>
    <row r="35" spans="1:39" ht="65.25" customHeight="1">
      <c r="B35" s="818"/>
      <c r="C35" s="820"/>
      <c r="D35" s="285">
        <v>2015</v>
      </c>
      <c r="E35" s="285">
        <v>2016</v>
      </c>
      <c r="F35" s="285">
        <v>2017</v>
      </c>
      <c r="G35" s="285">
        <v>2018</v>
      </c>
      <c r="H35" s="285">
        <v>2019</v>
      </c>
      <c r="I35" s="285">
        <v>2020</v>
      </c>
      <c r="J35" s="285">
        <v>2021</v>
      </c>
      <c r="K35" s="285">
        <v>2022</v>
      </c>
      <c r="L35" s="285">
        <v>2023</v>
      </c>
      <c r="M35" s="429">
        <v>2024</v>
      </c>
      <c r="N35" s="82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Large Use</v>
      </c>
      <c r="AC35" s="285" t="str">
        <f>'1.  LRAMVA Summary'!H52</f>
        <v>Unmetered Scattered Load</v>
      </c>
      <c r="AD35" s="285" t="str">
        <f>'1.  LRAMVA Summary'!I52</f>
        <v>Sentinel Lighting</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idden="1" outlineLevel="1">
      <c r="A38" s="522">
        <v>1</v>
      </c>
      <c r="B38" s="520" t="s">
        <v>95</v>
      </c>
      <c r="C38" s="291" t="s">
        <v>25</v>
      </c>
      <c r="D38" s="295">
        <v>1027535</v>
      </c>
      <c r="E38" s="295">
        <f>'7.  Persistence Report'!AV27</f>
        <v>1018620</v>
      </c>
      <c r="F38" s="295">
        <f>'7.  Persistence Report'!AW27</f>
        <v>1018620</v>
      </c>
      <c r="G38" s="295">
        <f>'7.  Persistence Report'!AX27</f>
        <v>1018620</v>
      </c>
      <c r="H38" s="295">
        <f>'7.  Persistence Report'!AY27</f>
        <v>1018620</v>
      </c>
      <c r="I38" s="295">
        <f>'7.  Persistence Report'!AZ27</f>
        <v>1018620</v>
      </c>
      <c r="J38" s="295">
        <f>'7.  Persistence Report'!BA27</f>
        <v>1018620</v>
      </c>
      <c r="K38" s="295">
        <f>'7.  Persistence Report'!BB27</f>
        <v>1018276</v>
      </c>
      <c r="L38" s="295">
        <f>'7.  Persistence Report'!BC27</f>
        <v>1018276</v>
      </c>
      <c r="M38" s="295">
        <f>'7.  Persistence Report'!BD27</f>
        <v>1018276</v>
      </c>
      <c r="N38" s="291"/>
      <c r="O38" s="295">
        <v>69</v>
      </c>
      <c r="P38" s="295"/>
      <c r="Q38" s="295"/>
      <c r="R38" s="295"/>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idden="1" outlineLevel="1">
      <c r="B39" s="294" t="s">
        <v>267</v>
      </c>
      <c r="C39" s="291" t="s">
        <v>163</v>
      </c>
      <c r="D39" s="295">
        <v>46083</v>
      </c>
      <c r="E39" s="295">
        <f>D39*(E38/D38)</f>
        <v>45683.179122852263</v>
      </c>
      <c r="F39" s="295">
        <f t="shared" ref="F39:M39" si="0">E39*(F38/E38)</f>
        <v>45683.179122852263</v>
      </c>
      <c r="G39" s="295">
        <f t="shared" si="0"/>
        <v>45683.179122852263</v>
      </c>
      <c r="H39" s="295">
        <f t="shared" si="0"/>
        <v>45683.179122852263</v>
      </c>
      <c r="I39" s="295">
        <f t="shared" si="0"/>
        <v>45683.179122852263</v>
      </c>
      <c r="J39" s="295">
        <f t="shared" si="0"/>
        <v>45683.179122852263</v>
      </c>
      <c r="K39" s="295">
        <f t="shared" si="0"/>
        <v>45667.751373919134</v>
      </c>
      <c r="L39" s="295">
        <f t="shared" si="0"/>
        <v>45667.751373919134</v>
      </c>
      <c r="M39" s="295">
        <f t="shared" si="0"/>
        <v>45667.751373919134</v>
      </c>
      <c r="N39" s="468"/>
      <c r="O39" s="295">
        <v>2</v>
      </c>
      <c r="P39" s="295"/>
      <c r="Q39" s="295"/>
      <c r="R39" s="295"/>
      <c r="S39" s="295"/>
      <c r="T39" s="295"/>
      <c r="U39" s="295"/>
      <c r="V39" s="295"/>
      <c r="W39" s="295"/>
      <c r="X39" s="295"/>
      <c r="Y39" s="411">
        <f>Y38</f>
        <v>1</v>
      </c>
      <c r="Z39" s="411">
        <f t="shared" ref="Z39:AL39" si="1">Z38</f>
        <v>0</v>
      </c>
      <c r="AA39" s="411">
        <f t="shared" si="1"/>
        <v>0</v>
      </c>
      <c r="AB39" s="411">
        <f t="shared" si="1"/>
        <v>0</v>
      </c>
      <c r="AC39" s="411">
        <f t="shared" si="1"/>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idden="1" outlineLevel="1">
      <c r="A41" s="522">
        <v>2</v>
      </c>
      <c r="B41" s="520" t="s">
        <v>96</v>
      </c>
      <c r="C41" s="291" t="s">
        <v>25</v>
      </c>
      <c r="D41" s="295">
        <v>2194924</v>
      </c>
      <c r="E41" s="295">
        <f>'7.  Persistence Report'!AV28</f>
        <v>2119365</v>
      </c>
      <c r="F41" s="295">
        <f>'7.  Persistence Report'!AW28</f>
        <v>2119365</v>
      </c>
      <c r="G41" s="295">
        <f>'7.  Persistence Report'!AX28</f>
        <v>2119365</v>
      </c>
      <c r="H41" s="295">
        <f>'7.  Persistence Report'!AY28</f>
        <v>2119365</v>
      </c>
      <c r="I41" s="295">
        <f>'7.  Persistence Report'!AZ28</f>
        <v>2119365</v>
      </c>
      <c r="J41" s="295">
        <f>'7.  Persistence Report'!BA28</f>
        <v>2119365</v>
      </c>
      <c r="K41" s="295">
        <f>'7.  Persistence Report'!BB28</f>
        <v>2119365</v>
      </c>
      <c r="L41" s="295">
        <f>'7.  Persistence Report'!BC28</f>
        <v>2119365</v>
      </c>
      <c r="M41" s="295">
        <f>'7.  Persistence Report'!BD28</f>
        <v>2119365</v>
      </c>
      <c r="N41" s="291"/>
      <c r="O41" s="295">
        <v>163</v>
      </c>
      <c r="P41" s="295"/>
      <c r="Q41" s="295"/>
      <c r="R41" s="295"/>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idden="1" outlineLevel="1">
      <c r="B42" s="294" t="s">
        <v>267</v>
      </c>
      <c r="C42" s="291" t="s">
        <v>163</v>
      </c>
      <c r="D42" s="295"/>
      <c r="E42" s="295"/>
      <c r="F42" s="295"/>
      <c r="G42" s="295"/>
      <c r="H42" s="295"/>
      <c r="I42" s="295"/>
      <c r="J42" s="295"/>
      <c r="K42" s="295"/>
      <c r="L42" s="295"/>
      <c r="M42" s="295"/>
      <c r="N42" s="468"/>
      <c r="O42" s="295">
        <v>0</v>
      </c>
      <c r="P42" s="295"/>
      <c r="Q42" s="295"/>
      <c r="R42" s="295"/>
      <c r="S42" s="295"/>
      <c r="T42" s="295"/>
      <c r="U42" s="295"/>
      <c r="V42" s="295"/>
      <c r="W42" s="295"/>
      <c r="X42" s="295"/>
      <c r="Y42" s="411">
        <f>Y41</f>
        <v>1</v>
      </c>
      <c r="Z42" s="411">
        <f t="shared" ref="Z42" si="2">Z41</f>
        <v>0</v>
      </c>
      <c r="AA42" s="411">
        <f t="shared" ref="AA42" si="3">AA41</f>
        <v>0</v>
      </c>
      <c r="AB42" s="411">
        <f t="shared" ref="AB42" si="4">AB41</f>
        <v>0</v>
      </c>
      <c r="AC42" s="411">
        <f t="shared" ref="AC42" si="5">AC41</f>
        <v>0</v>
      </c>
      <c r="AD42" s="411">
        <f t="shared" ref="AD42" si="6">AD41</f>
        <v>0</v>
      </c>
      <c r="AE42" s="411">
        <f t="shared" ref="AE42" si="7">AE41</f>
        <v>0</v>
      </c>
      <c r="AF42" s="411">
        <f t="shared" ref="AF42" si="8">AF41</f>
        <v>0</v>
      </c>
      <c r="AG42" s="411">
        <f t="shared" ref="AG42" si="9">AG41</f>
        <v>0</v>
      </c>
      <c r="AH42" s="411">
        <f t="shared" ref="AH42" si="10">AH41</f>
        <v>0</v>
      </c>
      <c r="AI42" s="411">
        <f t="shared" ref="AI42" si="11">AI41</f>
        <v>0</v>
      </c>
      <c r="AJ42" s="411">
        <f t="shared" ref="AJ42" si="12">AJ41</f>
        <v>0</v>
      </c>
      <c r="AK42" s="411">
        <f t="shared" ref="AK42" si="13">AK41</f>
        <v>0</v>
      </c>
      <c r="AL42" s="411">
        <f t="shared" ref="AL42" si="14">AL41</f>
        <v>0</v>
      </c>
      <c r="AM42" s="297"/>
    </row>
    <row r="43" spans="1:39" ht="15.75" hidden="1"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idden="1" outlineLevel="1">
      <c r="A44" s="522">
        <v>3</v>
      </c>
      <c r="B44" s="520" t="s">
        <v>97</v>
      </c>
      <c r="C44" s="291" t="s">
        <v>25</v>
      </c>
      <c r="D44" s="295">
        <v>155424</v>
      </c>
      <c r="E44" s="295">
        <f>'7.  Persistence Report'!AV29</f>
        <v>155424</v>
      </c>
      <c r="F44" s="295">
        <f>'7.  Persistence Report'!AW29</f>
        <v>155424</v>
      </c>
      <c r="G44" s="295">
        <f>'7.  Persistence Report'!AX29</f>
        <v>154902</v>
      </c>
      <c r="H44" s="295">
        <f>'7.  Persistence Report'!AY29</f>
        <v>94825</v>
      </c>
      <c r="I44" s="295">
        <f>'7.  Persistence Report'!AZ29</f>
        <v>0</v>
      </c>
      <c r="J44" s="295">
        <f>'7.  Persistence Report'!BA29</f>
        <v>0</v>
      </c>
      <c r="K44" s="295">
        <f>'7.  Persistence Report'!BB29</f>
        <v>0</v>
      </c>
      <c r="L44" s="295">
        <f>'7.  Persistence Report'!BC29</f>
        <v>0</v>
      </c>
      <c r="M44" s="295">
        <f>'7.  Persistence Report'!BD29</f>
        <v>0</v>
      </c>
      <c r="N44" s="291"/>
      <c r="O44" s="295">
        <v>23</v>
      </c>
      <c r="P44" s="295"/>
      <c r="Q44" s="295"/>
      <c r="R44" s="295"/>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idden="1" outlineLevel="1">
      <c r="B45" s="294" t="s">
        <v>267</v>
      </c>
      <c r="C45" s="291" t="s">
        <v>163</v>
      </c>
      <c r="D45" s="295"/>
      <c r="E45" s="295"/>
      <c r="F45" s="295"/>
      <c r="G45" s="295"/>
      <c r="H45" s="295"/>
      <c r="I45" s="295"/>
      <c r="J45" s="295"/>
      <c r="K45" s="295"/>
      <c r="L45" s="295"/>
      <c r="M45" s="295"/>
      <c r="N45" s="468"/>
      <c r="O45" s="295">
        <v>0</v>
      </c>
      <c r="P45" s="295"/>
      <c r="Q45" s="295"/>
      <c r="R45" s="295"/>
      <c r="S45" s="295"/>
      <c r="T45" s="295"/>
      <c r="U45" s="295"/>
      <c r="V45" s="295"/>
      <c r="W45" s="295"/>
      <c r="X45" s="295"/>
      <c r="Y45" s="411">
        <f>Y44</f>
        <v>1</v>
      </c>
      <c r="Z45" s="411">
        <f t="shared" ref="Z45" si="15">Z44</f>
        <v>0</v>
      </c>
      <c r="AA45" s="411">
        <f t="shared" ref="AA45" si="16">AA44</f>
        <v>0</v>
      </c>
      <c r="AB45" s="411">
        <f t="shared" ref="AB45" si="17">AB44</f>
        <v>0</v>
      </c>
      <c r="AC45" s="411">
        <f t="shared" ref="AC45" si="18">AC44</f>
        <v>0</v>
      </c>
      <c r="AD45" s="411">
        <f t="shared" ref="AD45" si="19">AD44</f>
        <v>0</v>
      </c>
      <c r="AE45" s="411">
        <f t="shared" ref="AE45" si="20">AE44</f>
        <v>0</v>
      </c>
      <c r="AF45" s="411">
        <f t="shared" ref="AF45" si="21">AF44</f>
        <v>0</v>
      </c>
      <c r="AG45" s="411">
        <f t="shared" ref="AG45" si="22">AG44</f>
        <v>0</v>
      </c>
      <c r="AH45" s="411">
        <f t="shared" ref="AH45" si="23">AH44</f>
        <v>0</v>
      </c>
      <c r="AI45" s="411">
        <f t="shared" ref="AI45" si="24">AI44</f>
        <v>0</v>
      </c>
      <c r="AJ45" s="411">
        <f t="shared" ref="AJ45" si="25">AJ44</f>
        <v>0</v>
      </c>
      <c r="AK45" s="411">
        <f t="shared" ref="AK45" si="26">AK44</f>
        <v>0</v>
      </c>
      <c r="AL45" s="411">
        <f t="shared" ref="AL45" si="27">AL44</f>
        <v>0</v>
      </c>
      <c r="AM45" s="297"/>
    </row>
    <row r="46" spans="1:39" hidden="1"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idden="1" outlineLevel="1">
      <c r="A47" s="522">
        <v>4</v>
      </c>
      <c r="B47" s="520" t="s">
        <v>682</v>
      </c>
      <c r="C47" s="291" t="s">
        <v>25</v>
      </c>
      <c r="D47" s="295">
        <v>3175791</v>
      </c>
      <c r="E47" s="295">
        <f>'7.  Persistence Report'!AV30</f>
        <v>3175791</v>
      </c>
      <c r="F47" s="295">
        <f>'7.  Persistence Report'!AW30</f>
        <v>3175791</v>
      </c>
      <c r="G47" s="295">
        <f>'7.  Persistence Report'!AX30</f>
        <v>3175791</v>
      </c>
      <c r="H47" s="295">
        <f>'7.  Persistence Report'!AY30</f>
        <v>3175791</v>
      </c>
      <c r="I47" s="295">
        <f>'7.  Persistence Report'!AZ30</f>
        <v>3175791</v>
      </c>
      <c r="J47" s="295">
        <f>'7.  Persistence Report'!BA30</f>
        <v>3175791</v>
      </c>
      <c r="K47" s="295">
        <f>'7.  Persistence Report'!BB30</f>
        <v>3175791</v>
      </c>
      <c r="L47" s="295">
        <f>'7.  Persistence Report'!BC30</f>
        <v>3175791</v>
      </c>
      <c r="M47" s="295">
        <f>'7.  Persistence Report'!BD30</f>
        <v>3175791</v>
      </c>
      <c r="N47" s="291"/>
      <c r="O47" s="295">
        <v>1685</v>
      </c>
      <c r="P47" s="295"/>
      <c r="Q47" s="295"/>
      <c r="R47" s="295"/>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idden="1" outlineLevel="1">
      <c r="B48" s="294" t="s">
        <v>267</v>
      </c>
      <c r="C48" s="291" t="s">
        <v>163</v>
      </c>
      <c r="D48" s="295">
        <v>43375</v>
      </c>
      <c r="E48" s="295">
        <f t="shared" ref="E48:M48" si="28">D48*(E47/D47)</f>
        <v>43375</v>
      </c>
      <c r="F48" s="295">
        <f t="shared" si="28"/>
        <v>43375</v>
      </c>
      <c r="G48" s="295">
        <f t="shared" si="28"/>
        <v>43375</v>
      </c>
      <c r="H48" s="295">
        <f t="shared" si="28"/>
        <v>43375</v>
      </c>
      <c r="I48" s="295">
        <f t="shared" si="28"/>
        <v>43375</v>
      </c>
      <c r="J48" s="295">
        <f t="shared" si="28"/>
        <v>43375</v>
      </c>
      <c r="K48" s="295">
        <f t="shared" si="28"/>
        <v>43375</v>
      </c>
      <c r="L48" s="295">
        <f t="shared" si="28"/>
        <v>43375</v>
      </c>
      <c r="M48" s="295">
        <f t="shared" si="28"/>
        <v>43375</v>
      </c>
      <c r="N48" s="468"/>
      <c r="O48" s="295">
        <v>22</v>
      </c>
      <c r="P48" s="295"/>
      <c r="Q48" s="295"/>
      <c r="R48" s="295"/>
      <c r="S48" s="295"/>
      <c r="T48" s="295"/>
      <c r="U48" s="295"/>
      <c r="V48" s="295"/>
      <c r="W48" s="295"/>
      <c r="X48" s="295"/>
      <c r="Y48" s="411">
        <f>Y47</f>
        <v>1</v>
      </c>
      <c r="Z48" s="411">
        <f t="shared" ref="Z48" si="29">Z47</f>
        <v>0</v>
      </c>
      <c r="AA48" s="411">
        <f t="shared" ref="AA48" si="30">AA47</f>
        <v>0</v>
      </c>
      <c r="AB48" s="411">
        <f t="shared" ref="AB48" si="31">AB47</f>
        <v>0</v>
      </c>
      <c r="AC48" s="411">
        <f t="shared" ref="AC48" si="32">AC47</f>
        <v>0</v>
      </c>
      <c r="AD48" s="411">
        <f t="shared" ref="AD48" si="33">AD47</f>
        <v>0</v>
      </c>
      <c r="AE48" s="411">
        <f t="shared" ref="AE48" si="34">AE47</f>
        <v>0</v>
      </c>
      <c r="AF48" s="411">
        <f t="shared" ref="AF48" si="35">AF47</f>
        <v>0</v>
      </c>
      <c r="AG48" s="411">
        <f t="shared" ref="AG48" si="36">AG47</f>
        <v>0</v>
      </c>
      <c r="AH48" s="411">
        <f t="shared" ref="AH48" si="37">AH47</f>
        <v>0</v>
      </c>
      <c r="AI48" s="411">
        <f t="shared" ref="AI48" si="38">AI47</f>
        <v>0</v>
      </c>
      <c r="AJ48" s="411">
        <f t="shared" ref="AJ48" si="39">AJ47</f>
        <v>0</v>
      </c>
      <c r="AK48" s="411">
        <f t="shared" ref="AK48" si="40">AK47</f>
        <v>0</v>
      </c>
      <c r="AL48" s="411">
        <f t="shared" ref="AL48" si="41">AL47</f>
        <v>0</v>
      </c>
      <c r="AM48" s="297"/>
    </row>
    <row r="49" spans="1:39" hidden="1"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hidden="1" customHeight="1" outlineLevel="1">
      <c r="A50" s="522">
        <v>5</v>
      </c>
      <c r="B50" s="520" t="s">
        <v>98</v>
      </c>
      <c r="C50" s="291" t="s">
        <v>25</v>
      </c>
      <c r="D50" s="295">
        <v>58971</v>
      </c>
      <c r="E50" s="295">
        <f>'7.  Persistence Report'!AV31</f>
        <v>58971</v>
      </c>
      <c r="F50" s="295">
        <f>'7.  Persistence Report'!AW31</f>
        <v>58971</v>
      </c>
      <c r="G50" s="295">
        <f>'7.  Persistence Report'!AX31</f>
        <v>58971</v>
      </c>
      <c r="H50" s="295">
        <f>'7.  Persistence Report'!AY31</f>
        <v>58971</v>
      </c>
      <c r="I50" s="295">
        <f>'7.  Persistence Report'!AZ31</f>
        <v>58971</v>
      </c>
      <c r="J50" s="295">
        <f>'7.  Persistence Report'!BA31</f>
        <v>58971</v>
      </c>
      <c r="K50" s="295">
        <f>'7.  Persistence Report'!BB31</f>
        <v>58971</v>
      </c>
      <c r="L50" s="295">
        <f>'7.  Persistence Report'!BC31</f>
        <v>58971</v>
      </c>
      <c r="M50" s="295">
        <f>'7.  Persistence Report'!BD31</f>
        <v>58971</v>
      </c>
      <c r="N50" s="291"/>
      <c r="O50" s="295">
        <v>21</v>
      </c>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idden="1" outlineLevel="1">
      <c r="B51" s="294" t="s">
        <v>267</v>
      </c>
      <c r="C51" s="291" t="s">
        <v>163</v>
      </c>
      <c r="D51" s="295">
        <v>805682</v>
      </c>
      <c r="E51" s="295">
        <f t="shared" ref="E51" si="42">D51*(E50/D50)</f>
        <v>805682</v>
      </c>
      <c r="F51" s="295">
        <f t="shared" ref="F51" si="43">E51*(F50/E50)</f>
        <v>805682</v>
      </c>
      <c r="G51" s="295">
        <f t="shared" ref="G51" si="44">F51*(G50/F50)</f>
        <v>805682</v>
      </c>
      <c r="H51" s="295">
        <f t="shared" ref="H51" si="45">G51*(H50/G50)</f>
        <v>805682</v>
      </c>
      <c r="I51" s="295">
        <f t="shared" ref="I51" si="46">H51*(I50/H50)</f>
        <v>805682</v>
      </c>
      <c r="J51" s="295">
        <f t="shared" ref="J51" si="47">I51*(J50/I50)</f>
        <v>805682</v>
      </c>
      <c r="K51" s="295">
        <f t="shared" ref="K51" si="48">J51*(K50/J50)</f>
        <v>805682</v>
      </c>
      <c r="L51" s="295">
        <f t="shared" ref="L51" si="49">K51*(L50/K50)</f>
        <v>805682</v>
      </c>
      <c r="M51" s="295">
        <f t="shared" ref="M51" si="50">L51*(M50/L50)</f>
        <v>805682</v>
      </c>
      <c r="N51" s="468"/>
      <c r="O51" s="295">
        <v>42</v>
      </c>
      <c r="P51" s="295"/>
      <c r="Q51" s="295"/>
      <c r="R51" s="295"/>
      <c r="S51" s="295"/>
      <c r="T51" s="295"/>
      <c r="U51" s="295"/>
      <c r="V51" s="295"/>
      <c r="W51" s="295"/>
      <c r="X51" s="295"/>
      <c r="Y51" s="411">
        <f>Y50</f>
        <v>1</v>
      </c>
      <c r="Z51" s="411">
        <f t="shared" ref="Z51" si="51">Z50</f>
        <v>0</v>
      </c>
      <c r="AA51" s="411">
        <f t="shared" ref="AA51" si="52">AA50</f>
        <v>0</v>
      </c>
      <c r="AB51" s="411">
        <f t="shared" ref="AB51" si="53">AB50</f>
        <v>0</v>
      </c>
      <c r="AC51" s="411">
        <f t="shared" ref="AC51" si="54">AC50</f>
        <v>0</v>
      </c>
      <c r="AD51" s="411">
        <f t="shared" ref="AD51" si="55">AD50</f>
        <v>0</v>
      </c>
      <c r="AE51" s="411">
        <f t="shared" ref="AE51" si="56">AE50</f>
        <v>0</v>
      </c>
      <c r="AF51" s="411">
        <f t="shared" ref="AF51" si="57">AF50</f>
        <v>0</v>
      </c>
      <c r="AG51" s="411">
        <f t="shared" ref="AG51" si="58">AG50</f>
        <v>0</v>
      </c>
      <c r="AH51" s="411">
        <f t="shared" ref="AH51" si="59">AH50</f>
        <v>0</v>
      </c>
      <c r="AI51" s="411">
        <f t="shared" ref="AI51" si="60">AI50</f>
        <v>0</v>
      </c>
      <c r="AJ51" s="411">
        <f t="shared" ref="AJ51" si="61">AJ50</f>
        <v>0</v>
      </c>
      <c r="AK51" s="411">
        <f t="shared" ref="AK51" si="62">AK50</f>
        <v>0</v>
      </c>
      <c r="AL51" s="411">
        <f t="shared" ref="AL51" si="63">AL50</f>
        <v>0</v>
      </c>
      <c r="AM51" s="297"/>
    </row>
    <row r="52" spans="1:39" hidden="1"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hidden="1"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idden="1" outlineLevel="1">
      <c r="A54" s="522">
        <v>6</v>
      </c>
      <c r="B54" s="520" t="s">
        <v>99</v>
      </c>
      <c r="C54" s="291" t="s">
        <v>25</v>
      </c>
      <c r="D54" s="295">
        <v>875115</v>
      </c>
      <c r="E54" s="295">
        <f>'7.  Persistence Report'!AV32</f>
        <v>875115</v>
      </c>
      <c r="F54" s="295">
        <f>'7.  Persistence Report'!AW32</f>
        <v>875115</v>
      </c>
      <c r="G54" s="295">
        <f>'7.  Persistence Report'!AX32</f>
        <v>875115</v>
      </c>
      <c r="H54" s="295">
        <f>'7.  Persistence Report'!AY32</f>
        <v>0</v>
      </c>
      <c r="I54" s="295">
        <f>'7.  Persistence Report'!AZ32</f>
        <v>0</v>
      </c>
      <c r="J54" s="295">
        <f>'7.  Persistence Report'!BA32</f>
        <v>0</v>
      </c>
      <c r="K54" s="295">
        <f>'7.  Persistence Report'!BB32</f>
        <v>0</v>
      </c>
      <c r="L54" s="295">
        <f>'7.  Persistence Report'!BC32</f>
        <v>0</v>
      </c>
      <c r="M54" s="295">
        <f>'7.  Persistence Report'!BD32</f>
        <v>0</v>
      </c>
      <c r="N54" s="295">
        <v>12</v>
      </c>
      <c r="O54" s="295">
        <v>187</v>
      </c>
      <c r="P54" s="295">
        <f>'7.  Persistence Report'!P32</f>
        <v>187</v>
      </c>
      <c r="Q54" s="295">
        <f>'7.  Persistence Report'!Q32</f>
        <v>187</v>
      </c>
      <c r="R54" s="295">
        <f>'7.  Persistence Report'!R32</f>
        <v>187</v>
      </c>
      <c r="S54" s="295">
        <f>'7.  Persistence Report'!S32</f>
        <v>187</v>
      </c>
      <c r="T54" s="295">
        <f>'7.  Persistence Report'!T32</f>
        <v>0</v>
      </c>
      <c r="U54" s="295">
        <f>'7.  Persistence Report'!U32</f>
        <v>0</v>
      </c>
      <c r="V54" s="295">
        <f>'7.  Persistence Report'!V32</f>
        <v>0</v>
      </c>
      <c r="W54" s="295">
        <f>'7.  Persistence Report'!W32</f>
        <v>0</v>
      </c>
      <c r="X54" s="295">
        <f>'7.  Persistence Report'!X32</f>
        <v>0</v>
      </c>
      <c r="Y54" s="415"/>
      <c r="Z54" s="410"/>
      <c r="AA54" s="410">
        <v>1</v>
      </c>
      <c r="AB54" s="410"/>
      <c r="AC54" s="410"/>
      <c r="AD54" s="410"/>
      <c r="AE54" s="410"/>
      <c r="AF54" s="415"/>
      <c r="AG54" s="415"/>
      <c r="AH54" s="415"/>
      <c r="AI54" s="415"/>
      <c r="AJ54" s="415"/>
      <c r="AK54" s="415"/>
      <c r="AL54" s="415"/>
      <c r="AM54" s="296">
        <f>SUM(Y54:AL54)</f>
        <v>1</v>
      </c>
    </row>
    <row r="55" spans="1:39" hidden="1" outlineLevel="1">
      <c r="B55" s="294" t="s">
        <v>267</v>
      </c>
      <c r="C55" s="291" t="s">
        <v>163</v>
      </c>
      <c r="D55" s="295">
        <v>1926895</v>
      </c>
      <c r="E55" s="295">
        <f t="shared" ref="E55" si="64">D55*(E54/D54)</f>
        <v>1926895</v>
      </c>
      <c r="F55" s="295">
        <f t="shared" ref="F55" si="65">E55*(F54/E54)</f>
        <v>1926895</v>
      </c>
      <c r="G55" s="295">
        <f t="shared" ref="G55" si="66">F55*(G54/F54)</f>
        <v>1926895</v>
      </c>
      <c r="H55" s="295">
        <f t="shared" ref="H55" si="67">G55*(H54/G54)</f>
        <v>0</v>
      </c>
      <c r="I55" s="295"/>
      <c r="J55" s="295"/>
      <c r="K55" s="295"/>
      <c r="L55" s="295"/>
      <c r="M55" s="295"/>
      <c r="N55" s="295">
        <f>N54</f>
        <v>12</v>
      </c>
      <c r="O55" s="295">
        <v>411</v>
      </c>
      <c r="P55" s="295">
        <f t="shared" ref="P55" si="68">O55*(P54/O54)</f>
        <v>411</v>
      </c>
      <c r="Q55" s="295">
        <f t="shared" ref="Q55" si="69">P55*(Q54/P54)</f>
        <v>411</v>
      </c>
      <c r="R55" s="295">
        <f t="shared" ref="R55" si="70">Q55*(R54/Q54)</f>
        <v>411</v>
      </c>
      <c r="S55" s="295">
        <f t="shared" ref="S55" si="71">R55*(S54/R54)</f>
        <v>411</v>
      </c>
      <c r="T55" s="295"/>
      <c r="U55" s="295"/>
      <c r="V55" s="295"/>
      <c r="W55" s="295"/>
      <c r="X55" s="295"/>
      <c r="Y55" s="411">
        <f>Y54</f>
        <v>0</v>
      </c>
      <c r="Z55" s="411">
        <f t="shared" ref="Z55" si="72">Z54</f>
        <v>0</v>
      </c>
      <c r="AA55" s="411">
        <f t="shared" ref="AA55" si="73">AA54</f>
        <v>1</v>
      </c>
      <c r="AB55" s="411">
        <f t="shared" ref="AB55" si="74">AB54</f>
        <v>0</v>
      </c>
      <c r="AC55" s="411">
        <f t="shared" ref="AC55" si="75">AC54</f>
        <v>0</v>
      </c>
      <c r="AD55" s="411">
        <f t="shared" ref="AD55" si="76">AD54</f>
        <v>0</v>
      </c>
      <c r="AE55" s="411">
        <f t="shared" ref="AE55" si="77">AE54</f>
        <v>0</v>
      </c>
      <c r="AF55" s="411">
        <f t="shared" ref="AF55" si="78">AF54</f>
        <v>0</v>
      </c>
      <c r="AG55" s="411">
        <f t="shared" ref="AG55" si="79">AG54</f>
        <v>0</v>
      </c>
      <c r="AH55" s="411">
        <f t="shared" ref="AH55" si="80">AH54</f>
        <v>0</v>
      </c>
      <c r="AI55" s="411">
        <f t="shared" ref="AI55" si="81">AI54</f>
        <v>0</v>
      </c>
      <c r="AJ55" s="411">
        <f t="shared" ref="AJ55" si="82">AJ54</f>
        <v>0</v>
      </c>
      <c r="AK55" s="411">
        <f t="shared" ref="AK55" si="83">AK54</f>
        <v>0</v>
      </c>
      <c r="AL55" s="411">
        <f t="shared" ref="AL55" si="84">AL54</f>
        <v>0</v>
      </c>
      <c r="AM55" s="311"/>
    </row>
    <row r="56" spans="1:39" hidden="1"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hidden="1" customHeight="1" outlineLevel="1">
      <c r="A57" s="522">
        <v>7</v>
      </c>
      <c r="B57" s="520" t="s">
        <v>100</v>
      </c>
      <c r="C57" s="291" t="s">
        <v>25</v>
      </c>
      <c r="D57" s="295">
        <v>51722543</v>
      </c>
      <c r="E57" s="295">
        <f>'7.  Persistence Report'!AV33</f>
        <v>51722543</v>
      </c>
      <c r="F57" s="295">
        <f>'7.  Persistence Report'!AW33</f>
        <v>51599822</v>
      </c>
      <c r="G57" s="295">
        <f>'7.  Persistence Report'!AX33</f>
        <v>51599822</v>
      </c>
      <c r="H57" s="295">
        <f>'7.  Persistence Report'!AY33</f>
        <v>51599822</v>
      </c>
      <c r="I57" s="295">
        <f>'7.  Persistence Report'!AZ33</f>
        <v>51599822</v>
      </c>
      <c r="J57" s="295">
        <f>'7.  Persistence Report'!BA33</f>
        <v>50635032</v>
      </c>
      <c r="K57" s="295">
        <f>'7.  Persistence Report'!BB33</f>
        <v>50635032</v>
      </c>
      <c r="L57" s="295">
        <f>'7.  Persistence Report'!BC33</f>
        <v>49277020</v>
      </c>
      <c r="M57" s="295">
        <f>'7.  Persistence Report'!BD33</f>
        <v>45797398</v>
      </c>
      <c r="N57" s="295">
        <v>12</v>
      </c>
      <c r="O57" s="295">
        <v>6257</v>
      </c>
      <c r="P57" s="295">
        <f>'7.  Persistence Report'!P33</f>
        <v>6257</v>
      </c>
      <c r="Q57" s="295">
        <f>'7.  Persistence Report'!Q33</f>
        <v>6257</v>
      </c>
      <c r="R57" s="295">
        <f>'7.  Persistence Report'!R33</f>
        <v>6218</v>
      </c>
      <c r="S57" s="295">
        <f>'7.  Persistence Report'!S33</f>
        <v>6218</v>
      </c>
      <c r="T57" s="295">
        <f>'7.  Persistence Report'!T33</f>
        <v>6218</v>
      </c>
      <c r="U57" s="295">
        <f>'7.  Persistence Report'!U33</f>
        <v>6218</v>
      </c>
      <c r="V57" s="295">
        <f>'7.  Persistence Report'!V33</f>
        <v>6047</v>
      </c>
      <c r="W57" s="295">
        <f>'7.  Persistence Report'!W33</f>
        <v>6047</v>
      </c>
      <c r="X57" s="295">
        <f>'7.  Persistence Report'!X33</f>
        <v>5859</v>
      </c>
      <c r="Y57" s="533"/>
      <c r="Z57" s="533">
        <v>0.14000000000000001</v>
      </c>
      <c r="AA57" s="533">
        <v>0.86</v>
      </c>
      <c r="AB57" s="410"/>
      <c r="AC57" s="533"/>
      <c r="AD57" s="410"/>
      <c r="AE57" s="410"/>
      <c r="AF57" s="415"/>
      <c r="AG57" s="415"/>
      <c r="AH57" s="415"/>
      <c r="AI57" s="415"/>
      <c r="AJ57" s="415"/>
      <c r="AK57" s="415"/>
      <c r="AL57" s="415"/>
      <c r="AM57" s="296">
        <f>SUM(Y57:AL57)</f>
        <v>1</v>
      </c>
    </row>
    <row r="58" spans="1:39" hidden="1" outlineLevel="1">
      <c r="B58" s="294" t="s">
        <v>267</v>
      </c>
      <c r="C58" s="291" t="s">
        <v>163</v>
      </c>
      <c r="D58" s="295">
        <v>2316888</v>
      </c>
      <c r="E58" s="295">
        <f>'7.  Persistence Report'!AV61+'7.  Persistence Report'!AV64</f>
        <v>3715543.6325487988</v>
      </c>
      <c r="F58" s="295">
        <f>'7.  Persistence Report'!AW61+'7.  Persistence Report'!AW64</f>
        <v>3981789.466080551</v>
      </c>
      <c r="G58" s="295">
        <f>'7.  Persistence Report'!AX61+'7.  Persistence Report'!AX64</f>
        <v>4027872.6658599009</v>
      </c>
      <c r="H58" s="295">
        <f>'7.  Persistence Report'!AY61+'7.  Persistence Report'!AY64</f>
        <v>2316888</v>
      </c>
      <c r="I58" s="295">
        <f>'7.  Persistence Report'!AZ61+'7.  Persistence Report'!AZ64</f>
        <v>2316888</v>
      </c>
      <c r="J58" s="295">
        <f>'7.  Persistence Report'!BA61+'7.  Persistence Report'!BA64</f>
        <v>2268118</v>
      </c>
      <c r="K58" s="295">
        <f>'7.  Persistence Report'!BB61+'7.  Persistence Report'!BB64</f>
        <v>2268118</v>
      </c>
      <c r="L58" s="295">
        <f>'7.  Persistence Report'!BC61+'7.  Persistence Report'!BC64</f>
        <v>2029093</v>
      </c>
      <c r="M58" s="295">
        <f>'7.  Persistence Report'!BD61+'7.  Persistence Report'!BD64</f>
        <v>1764160</v>
      </c>
      <c r="N58" s="295">
        <f>N57</f>
        <v>12</v>
      </c>
      <c r="O58" s="295">
        <v>399</v>
      </c>
      <c r="P58" s="295">
        <f>'7.  Persistence Report'!Q61+'7.  Persistence Report'!Q64</f>
        <v>511.60716189859619</v>
      </c>
      <c r="Q58" s="295">
        <f>'7.  Persistence Report'!R61+'7.  Persistence Report'!R64</f>
        <v>596.77990643544797</v>
      </c>
      <c r="R58" s="295">
        <f>'7.  Persistence Report'!S61+'7.  Persistence Report'!S64</f>
        <v>611.24160407187969</v>
      </c>
      <c r="S58" s="295">
        <f>'7.  Persistence Report'!T61+'7.  Persistence Report'!T64</f>
        <v>399</v>
      </c>
      <c r="T58" s="295">
        <f>'7.  Persistence Report'!U61+'7.  Persistence Report'!U64</f>
        <v>399</v>
      </c>
      <c r="U58" s="295">
        <f>'7.  Persistence Report'!V61+'7.  Persistence Report'!V64</f>
        <v>390</v>
      </c>
      <c r="V58" s="295">
        <f>'7.  Persistence Report'!W61+'7.  Persistence Report'!W64</f>
        <v>390</v>
      </c>
      <c r="W58" s="295">
        <f>'7.  Persistence Report'!X61+'7.  Persistence Report'!X64</f>
        <v>323</v>
      </c>
      <c r="X58" s="295">
        <f>'7.  Persistence Report'!Y61+'7.  Persistence Report'!Y64</f>
        <v>286</v>
      </c>
      <c r="Y58" s="411">
        <f>Y57</f>
        <v>0</v>
      </c>
      <c r="Z58" s="411">
        <f>Z57</f>
        <v>0.14000000000000001</v>
      </c>
      <c r="AA58" s="411">
        <f t="shared" ref="AA58" si="85">AA57</f>
        <v>0.86</v>
      </c>
      <c r="AB58" s="411">
        <f t="shared" ref="AB58" si="86">AB57</f>
        <v>0</v>
      </c>
      <c r="AC58" s="411">
        <f t="shared" ref="AC58" si="87">AC57</f>
        <v>0</v>
      </c>
      <c r="AD58" s="411">
        <f t="shared" ref="AD58" si="88">AD57</f>
        <v>0</v>
      </c>
      <c r="AE58" s="411">
        <f t="shared" ref="AE58" si="89">AE57</f>
        <v>0</v>
      </c>
      <c r="AF58" s="411">
        <f t="shared" ref="AF58" si="90">AF57</f>
        <v>0</v>
      </c>
      <c r="AG58" s="411">
        <f t="shared" ref="AG58" si="91">AG57</f>
        <v>0</v>
      </c>
      <c r="AH58" s="411">
        <f t="shared" ref="AH58" si="92">AH57</f>
        <v>0</v>
      </c>
      <c r="AI58" s="411">
        <f t="shared" ref="AI58" si="93">AI57</f>
        <v>0</v>
      </c>
      <c r="AJ58" s="411">
        <f t="shared" ref="AJ58" si="94">AJ57</f>
        <v>0</v>
      </c>
      <c r="AK58" s="411">
        <f t="shared" ref="AK58" si="95">AK57</f>
        <v>0</v>
      </c>
      <c r="AL58" s="411">
        <f t="shared" ref="AL58" si="96">AL57</f>
        <v>0</v>
      </c>
      <c r="AM58" s="311"/>
    </row>
    <row r="59" spans="1:39" hidden="1"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hidden="1" outlineLevel="1">
      <c r="A60" s="522">
        <v>8</v>
      </c>
      <c r="B60" s="520" t="s">
        <v>101</v>
      </c>
      <c r="C60" s="291" t="s">
        <v>25</v>
      </c>
      <c r="D60" s="295">
        <v>2024454</v>
      </c>
      <c r="E60" s="295">
        <f>'7.  Persistence Report'!AV34</f>
        <v>1931260</v>
      </c>
      <c r="F60" s="295">
        <f>'7.  Persistence Report'!AW34</f>
        <v>1339668</v>
      </c>
      <c r="G60" s="295">
        <f>'7.  Persistence Report'!AX34</f>
        <v>1339668</v>
      </c>
      <c r="H60" s="295">
        <f>'7.  Persistence Report'!AY34</f>
        <v>1339668</v>
      </c>
      <c r="I60" s="295">
        <f>'7.  Persistence Report'!AZ34</f>
        <v>1339668</v>
      </c>
      <c r="J60" s="295">
        <f>'7.  Persistence Report'!BA34</f>
        <v>1339668</v>
      </c>
      <c r="K60" s="295">
        <f>'7.  Persistence Report'!BB34</f>
        <v>1339668</v>
      </c>
      <c r="L60" s="295">
        <f>'7.  Persistence Report'!BC34</f>
        <v>1339668</v>
      </c>
      <c r="M60" s="295">
        <f>'7.  Persistence Report'!BD34</f>
        <v>1339668</v>
      </c>
      <c r="N60" s="295">
        <v>12</v>
      </c>
      <c r="O60" s="295">
        <v>487</v>
      </c>
      <c r="P60" s="295">
        <f>'7.  Persistence Report'!P34</f>
        <v>487</v>
      </c>
      <c r="Q60" s="295">
        <f>'7.  Persistence Report'!Q34</f>
        <v>465</v>
      </c>
      <c r="R60" s="295">
        <f>'7.  Persistence Report'!R34</f>
        <v>311</v>
      </c>
      <c r="S60" s="295">
        <f>'7.  Persistence Report'!S34</f>
        <v>311</v>
      </c>
      <c r="T60" s="295">
        <f>'7.  Persistence Report'!T34</f>
        <v>311</v>
      </c>
      <c r="U60" s="295">
        <f>'7.  Persistence Report'!U34</f>
        <v>311</v>
      </c>
      <c r="V60" s="295">
        <f>'7.  Persistence Report'!V34</f>
        <v>311</v>
      </c>
      <c r="W60" s="295">
        <f>'7.  Persistence Report'!W34</f>
        <v>311</v>
      </c>
      <c r="X60" s="295">
        <f>'7.  Persistence Report'!X34</f>
        <v>311</v>
      </c>
      <c r="Y60" s="415"/>
      <c r="Z60" s="533">
        <v>1</v>
      </c>
      <c r="AA60" s="410"/>
      <c r="AB60" s="410"/>
      <c r="AC60" s="410"/>
      <c r="AD60" s="410"/>
      <c r="AE60" s="410"/>
      <c r="AF60" s="415"/>
      <c r="AG60" s="415"/>
      <c r="AH60" s="415"/>
      <c r="AI60" s="415"/>
      <c r="AJ60" s="415"/>
      <c r="AK60" s="415"/>
      <c r="AL60" s="415"/>
      <c r="AM60" s="296">
        <f>SUM(Y60:AL60)</f>
        <v>1</v>
      </c>
    </row>
    <row r="61" spans="1:39" hidden="1" outlineLevel="1">
      <c r="B61" s="294" t="s">
        <v>267</v>
      </c>
      <c r="C61" s="291" t="s">
        <v>163</v>
      </c>
      <c r="D61" s="295"/>
      <c r="E61" s="295">
        <f>'7.  Persistence Report'!AV63</f>
        <v>-1169796.9042361702</v>
      </c>
      <c r="F61" s="295">
        <f>'7.  Persistence Report'!AW63</f>
        <v>78920.396520405629</v>
      </c>
      <c r="G61" s="295">
        <f>'7.  Persistence Report'!AX63</f>
        <v>135156.71944090264</v>
      </c>
      <c r="H61" s="295">
        <f>'7.  Persistence Report'!AY63</f>
        <v>0</v>
      </c>
      <c r="I61" s="295">
        <f>'7.  Persistence Report'!AZ63</f>
        <v>0</v>
      </c>
      <c r="J61" s="295">
        <f>'7.  Persistence Report'!BA63</f>
        <v>0</v>
      </c>
      <c r="K61" s="295">
        <f>'7.  Persistence Report'!BB63</f>
        <v>0</v>
      </c>
      <c r="L61" s="295">
        <f>'7.  Persistence Report'!BC63</f>
        <v>0</v>
      </c>
      <c r="M61" s="295">
        <f>'7.  Persistence Report'!BD63</f>
        <v>0</v>
      </c>
      <c r="N61" s="295">
        <f>N60</f>
        <v>12</v>
      </c>
      <c r="O61" s="295"/>
      <c r="P61" s="295">
        <f>'7.  Persistence Report'!Q63</f>
        <v>-302.86828404059082</v>
      </c>
      <c r="Q61" s="295">
        <f>'7.  Persistence Report'!R63</f>
        <v>22.373019030554051</v>
      </c>
      <c r="R61" s="295">
        <f>'7.  Persistence Report'!S63</f>
        <v>35.0293773894361</v>
      </c>
      <c r="S61" s="295">
        <f>'7.  Persistence Report'!T63</f>
        <v>0</v>
      </c>
      <c r="T61" s="295">
        <f>'7.  Persistence Report'!U63</f>
        <v>0</v>
      </c>
      <c r="U61" s="295">
        <f>'7.  Persistence Report'!V63</f>
        <v>0</v>
      </c>
      <c r="V61" s="295">
        <f>'7.  Persistence Report'!W63</f>
        <v>0</v>
      </c>
      <c r="W61" s="295">
        <f>'7.  Persistence Report'!X63</f>
        <v>0</v>
      </c>
      <c r="X61" s="295">
        <f>'7.  Persistence Report'!Y63</f>
        <v>0</v>
      </c>
      <c r="Y61" s="411">
        <f>Y60</f>
        <v>0</v>
      </c>
      <c r="Z61" s="411">
        <f t="shared" ref="Z61" si="97">Z60</f>
        <v>1</v>
      </c>
      <c r="AA61" s="411">
        <f t="shared" ref="AA61" si="98">AA60</f>
        <v>0</v>
      </c>
      <c r="AB61" s="411">
        <f t="shared" ref="AB61" si="99">AB60</f>
        <v>0</v>
      </c>
      <c r="AC61" s="411">
        <f t="shared" ref="AC61" si="100">AC60</f>
        <v>0</v>
      </c>
      <c r="AD61" s="411">
        <f t="shared" ref="AD61" si="101">AD60</f>
        <v>0</v>
      </c>
      <c r="AE61" s="411">
        <f t="shared" ref="AE61" si="102">AE60</f>
        <v>0</v>
      </c>
      <c r="AF61" s="411">
        <f t="shared" ref="AF61" si="103">AF60</f>
        <v>0</v>
      </c>
      <c r="AG61" s="411">
        <f t="shared" ref="AG61" si="104">AG60</f>
        <v>0</v>
      </c>
      <c r="AH61" s="411">
        <f t="shared" ref="AH61" si="105">AH60</f>
        <v>0</v>
      </c>
      <c r="AI61" s="411">
        <f t="shared" ref="AI61" si="106">AI60</f>
        <v>0</v>
      </c>
      <c r="AJ61" s="411">
        <f t="shared" ref="AJ61" si="107">AJ60</f>
        <v>0</v>
      </c>
      <c r="AK61" s="411">
        <f t="shared" ref="AK61" si="108">AK60</f>
        <v>0</v>
      </c>
      <c r="AL61" s="411">
        <f t="shared" ref="AL61" si="109">AL60</f>
        <v>0</v>
      </c>
      <c r="AM61" s="311"/>
    </row>
    <row r="62" spans="1:39" hidden="1"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hidden="1" outlineLevel="1">
      <c r="A63" s="522">
        <v>9</v>
      </c>
      <c r="B63" s="520" t="s">
        <v>102</v>
      </c>
      <c r="C63" s="291" t="s">
        <v>25</v>
      </c>
      <c r="D63" s="295">
        <v>1437827</v>
      </c>
      <c r="E63" s="295">
        <f>'7.  Persistence Report'!AV35</f>
        <v>1437827</v>
      </c>
      <c r="F63" s="295">
        <f>'7.  Persistence Report'!AW35</f>
        <v>1437827</v>
      </c>
      <c r="G63" s="295">
        <f>'7.  Persistence Report'!AX35</f>
        <v>1437827</v>
      </c>
      <c r="H63" s="295">
        <f>'7.  Persistence Report'!AY35</f>
        <v>1437827</v>
      </c>
      <c r="I63" s="295">
        <f>'7.  Persistence Report'!AZ35</f>
        <v>1437827</v>
      </c>
      <c r="J63" s="295">
        <f>'7.  Persistence Report'!BA35</f>
        <v>1437827</v>
      </c>
      <c r="K63" s="295">
        <f>'7.  Persistence Report'!BB35</f>
        <v>1437827</v>
      </c>
      <c r="L63" s="295">
        <f>'7.  Persistence Report'!BC35</f>
        <v>1434849</v>
      </c>
      <c r="M63" s="295">
        <f>'7.  Persistence Report'!BD35</f>
        <v>1434849</v>
      </c>
      <c r="N63" s="295">
        <v>12</v>
      </c>
      <c r="O63" s="295">
        <v>316</v>
      </c>
      <c r="P63" s="295">
        <f>'7.  Persistence Report'!P35</f>
        <v>316</v>
      </c>
      <c r="Q63" s="295">
        <f>'7.  Persistence Report'!Q35</f>
        <v>316</v>
      </c>
      <c r="R63" s="295">
        <f>'7.  Persistence Report'!R35</f>
        <v>316</v>
      </c>
      <c r="S63" s="295">
        <f>'7.  Persistence Report'!S35</f>
        <v>316</v>
      </c>
      <c r="T63" s="295">
        <f>'7.  Persistence Report'!T35</f>
        <v>316</v>
      </c>
      <c r="U63" s="295">
        <f>'7.  Persistence Report'!U35</f>
        <v>316</v>
      </c>
      <c r="V63" s="295">
        <f>'7.  Persistence Report'!V35</f>
        <v>316</v>
      </c>
      <c r="W63" s="295">
        <f>'7.  Persistence Report'!W35</f>
        <v>316</v>
      </c>
      <c r="X63" s="295">
        <f>'7.  Persistence Report'!X35</f>
        <v>315</v>
      </c>
      <c r="Y63" s="415"/>
      <c r="Z63" s="410"/>
      <c r="AA63" s="410">
        <v>1</v>
      </c>
      <c r="AB63" s="410"/>
      <c r="AC63" s="410"/>
      <c r="AD63" s="410"/>
      <c r="AE63" s="410"/>
      <c r="AF63" s="415"/>
      <c r="AG63" s="415"/>
      <c r="AH63" s="415"/>
      <c r="AI63" s="415"/>
      <c r="AJ63" s="415"/>
      <c r="AK63" s="415"/>
      <c r="AL63" s="415"/>
      <c r="AM63" s="296">
        <f>SUM(Y63:AL63)</f>
        <v>1</v>
      </c>
    </row>
    <row r="64" spans="1:39" hidden="1" outlineLevel="1">
      <c r="B64" s="294" t="s">
        <v>267</v>
      </c>
      <c r="C64" s="291" t="s">
        <v>163</v>
      </c>
      <c r="D64" s="295">
        <v>903373</v>
      </c>
      <c r="E64" s="295">
        <f t="shared" ref="E64" si="110">D64*(E63/D63)</f>
        <v>903373</v>
      </c>
      <c r="F64" s="295">
        <f t="shared" ref="F64" si="111">E64*(F63/E63)</f>
        <v>903373</v>
      </c>
      <c r="G64" s="295">
        <f t="shared" ref="G64" si="112">F64*(G63/F63)</f>
        <v>903373</v>
      </c>
      <c r="H64" s="295">
        <f t="shared" ref="H64" si="113">G64*(H63/G63)</f>
        <v>903373</v>
      </c>
      <c r="I64" s="295">
        <f t="shared" ref="I64" si="114">H64*(I63/H63)</f>
        <v>903373</v>
      </c>
      <c r="J64" s="295">
        <f t="shared" ref="J64" si="115">I64*(J63/I63)</f>
        <v>903373</v>
      </c>
      <c r="K64" s="295">
        <f t="shared" ref="K64" si="116">J64*(K63/J63)</f>
        <v>903373</v>
      </c>
      <c r="L64" s="295">
        <f t="shared" ref="L64" si="117">K64*(L63/K63)</f>
        <v>901501.95098367182</v>
      </c>
      <c r="M64" s="295">
        <f t="shared" ref="M64" si="118">L64*(M63/L63)</f>
        <v>901501.95098367182</v>
      </c>
      <c r="N64" s="295">
        <f>N63</f>
        <v>12</v>
      </c>
      <c r="O64" s="295">
        <v>186</v>
      </c>
      <c r="P64" s="295">
        <f t="shared" ref="P64" si="119">O64*(P63/O63)</f>
        <v>186</v>
      </c>
      <c r="Q64" s="295">
        <f t="shared" ref="Q64" si="120">P64*(Q63/P63)</f>
        <v>186</v>
      </c>
      <c r="R64" s="295">
        <f t="shared" ref="R64" si="121">Q64*(R63/Q63)</f>
        <v>186</v>
      </c>
      <c r="S64" s="295">
        <f t="shared" ref="S64" si="122">R64*(S63/R63)</f>
        <v>186</v>
      </c>
      <c r="T64" s="295">
        <f t="shared" ref="T64" si="123">S64*(T63/S63)</f>
        <v>186</v>
      </c>
      <c r="U64" s="295">
        <f t="shared" ref="U64" si="124">T64*(U63/T63)</f>
        <v>186</v>
      </c>
      <c r="V64" s="295">
        <f t="shared" ref="V64" si="125">U64*(V63/U63)</f>
        <v>186</v>
      </c>
      <c r="W64" s="295">
        <f t="shared" ref="W64" si="126">V64*(W63/V63)</f>
        <v>186</v>
      </c>
      <c r="X64" s="295">
        <f t="shared" ref="X64" si="127">W64*(X63/W63)</f>
        <v>185.41139240506328</v>
      </c>
      <c r="Y64" s="411">
        <f>Y63</f>
        <v>0</v>
      </c>
      <c r="Z64" s="411">
        <f t="shared" ref="Z64" si="128">Z63</f>
        <v>0</v>
      </c>
      <c r="AA64" s="411">
        <f t="shared" ref="AA64" si="129">AA63</f>
        <v>1</v>
      </c>
      <c r="AB64" s="411">
        <f t="shared" ref="AB64" si="130">AB63</f>
        <v>0</v>
      </c>
      <c r="AC64" s="411">
        <f t="shared" ref="AC64" si="131">AC63</f>
        <v>0</v>
      </c>
      <c r="AD64" s="411">
        <f t="shared" ref="AD64" si="132">AD63</f>
        <v>0</v>
      </c>
      <c r="AE64" s="411">
        <f t="shared" ref="AE64" si="133">AE63</f>
        <v>0</v>
      </c>
      <c r="AF64" s="411">
        <f t="shared" ref="AF64" si="134">AF63</f>
        <v>0</v>
      </c>
      <c r="AG64" s="411">
        <f t="shared" ref="AG64" si="135">AG63</f>
        <v>0</v>
      </c>
      <c r="AH64" s="411">
        <f t="shared" ref="AH64" si="136">AH63</f>
        <v>0</v>
      </c>
      <c r="AI64" s="411">
        <f t="shared" ref="AI64" si="137">AI63</f>
        <v>0</v>
      </c>
      <c r="AJ64" s="411">
        <f t="shared" ref="AJ64" si="138">AJ63</f>
        <v>0</v>
      </c>
      <c r="AK64" s="411">
        <f t="shared" ref="AK64" si="139">AK63</f>
        <v>0</v>
      </c>
      <c r="AL64" s="411">
        <f t="shared" ref="AL64" si="140">AL63</f>
        <v>0</v>
      </c>
      <c r="AM64" s="311"/>
    </row>
    <row r="65" spans="1:39" hidden="1"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hidden="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41">Z66</f>
        <v>0</v>
      </c>
      <c r="AA67" s="411">
        <f t="shared" ref="AA67" si="142">AA66</f>
        <v>0</v>
      </c>
      <c r="AB67" s="411">
        <f t="shared" ref="AB67" si="143">AB66</f>
        <v>0</v>
      </c>
      <c r="AC67" s="411">
        <f t="shared" ref="AC67" si="144">AC66</f>
        <v>0</v>
      </c>
      <c r="AD67" s="411">
        <f t="shared" ref="AD67" si="145">AD66</f>
        <v>0</v>
      </c>
      <c r="AE67" s="411">
        <f t="shared" ref="AE67" si="146">AE66</f>
        <v>0</v>
      </c>
      <c r="AF67" s="411">
        <f t="shared" ref="AF67" si="147">AF66</f>
        <v>0</v>
      </c>
      <c r="AG67" s="411">
        <f t="shared" ref="AG67" si="148">AG66</f>
        <v>0</v>
      </c>
      <c r="AH67" s="411">
        <f t="shared" ref="AH67" si="149">AH66</f>
        <v>0</v>
      </c>
      <c r="AI67" s="411">
        <f t="shared" ref="AI67" si="150">AI66</f>
        <v>0</v>
      </c>
      <c r="AJ67" s="411">
        <f t="shared" ref="AJ67" si="151">AJ66</f>
        <v>0</v>
      </c>
      <c r="AK67" s="411">
        <f t="shared" ref="AK67" si="152">AK66</f>
        <v>0</v>
      </c>
      <c r="AL67" s="411">
        <f t="shared" ref="AL67" si="153">AL66</f>
        <v>0</v>
      </c>
      <c r="AM67" s="311"/>
    </row>
    <row r="68" spans="1:39" hidden="1"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hidden="1"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hidden="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54">Z70</f>
        <v>0</v>
      </c>
      <c r="AA71" s="411">
        <f t="shared" ref="AA71" si="155">AA70</f>
        <v>0</v>
      </c>
      <c r="AB71" s="411">
        <f t="shared" ref="AB71" si="156">AB70</f>
        <v>0</v>
      </c>
      <c r="AC71" s="411">
        <f t="shared" ref="AC71" si="157">AC70</f>
        <v>0</v>
      </c>
      <c r="AD71" s="411">
        <f t="shared" ref="AD71" si="158">AD70</f>
        <v>0</v>
      </c>
      <c r="AE71" s="411">
        <f t="shared" ref="AE71" si="159">AE70</f>
        <v>0</v>
      </c>
      <c r="AF71" s="411">
        <f t="shared" ref="AF71" si="160">AF70</f>
        <v>0</v>
      </c>
      <c r="AG71" s="411">
        <f t="shared" ref="AG71" si="161">AG70</f>
        <v>0</v>
      </c>
      <c r="AH71" s="411">
        <f t="shared" ref="AH71" si="162">AH70</f>
        <v>0</v>
      </c>
      <c r="AI71" s="411">
        <f t="shared" ref="AI71" si="163">AI70</f>
        <v>0</v>
      </c>
      <c r="AJ71" s="411">
        <f t="shared" ref="AJ71" si="164">AJ70</f>
        <v>0</v>
      </c>
      <c r="AK71" s="411">
        <f t="shared" ref="AK71" si="165">AK70</f>
        <v>0</v>
      </c>
      <c r="AL71" s="411">
        <f t="shared" ref="AL71" si="166">AL70</f>
        <v>0</v>
      </c>
      <c r="AM71" s="297"/>
    </row>
    <row r="72" spans="1:39" hidden="1"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hidden="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idden="1"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67">Z73</f>
        <v>0</v>
      </c>
      <c r="AA74" s="411">
        <f t="shared" ref="AA74" si="168">AA73</f>
        <v>0</v>
      </c>
      <c r="AB74" s="411">
        <f t="shared" ref="AB74" si="169">AB73</f>
        <v>0</v>
      </c>
      <c r="AC74" s="411">
        <f t="shared" ref="AC74" si="170">AC73</f>
        <v>0</v>
      </c>
      <c r="AD74" s="411">
        <f t="shared" ref="AD74" si="171">AD73</f>
        <v>0</v>
      </c>
      <c r="AE74" s="411">
        <f t="shared" ref="AE74" si="172">AE73</f>
        <v>0</v>
      </c>
      <c r="AF74" s="411">
        <f t="shared" ref="AF74" si="173">AF73</f>
        <v>0</v>
      </c>
      <c r="AG74" s="411">
        <f t="shared" ref="AG74" si="174">AG73</f>
        <v>0</v>
      </c>
      <c r="AH74" s="411">
        <f t="shared" ref="AH74" si="175">AH73</f>
        <v>0</v>
      </c>
      <c r="AI74" s="411">
        <f t="shared" ref="AI74" si="176">AI73</f>
        <v>0</v>
      </c>
      <c r="AJ74" s="411">
        <f t="shared" ref="AJ74" si="177">AJ73</f>
        <v>0</v>
      </c>
      <c r="AK74" s="411">
        <f t="shared" ref="AK74" si="178">AK73</f>
        <v>0</v>
      </c>
      <c r="AL74" s="411">
        <f t="shared" ref="AL74" si="179">AL73</f>
        <v>0</v>
      </c>
      <c r="AM74" s="297"/>
    </row>
    <row r="75" spans="1:39" hidden="1"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hidden="1" outlineLevel="1">
      <c r="A76" s="522">
        <v>13</v>
      </c>
      <c r="B76" s="520" t="s">
        <v>106</v>
      </c>
      <c r="C76" s="291" t="s">
        <v>25</v>
      </c>
      <c r="D76" s="295">
        <v>1293617</v>
      </c>
      <c r="E76" s="295">
        <f>'7.  Persistence Report'!AV38</f>
        <v>949437</v>
      </c>
      <c r="F76" s="295">
        <f>'7.  Persistence Report'!AW38</f>
        <v>808737</v>
      </c>
      <c r="G76" s="295">
        <f>'7.  Persistence Report'!AX38</f>
        <v>808737</v>
      </c>
      <c r="H76" s="295">
        <f>'7.  Persistence Report'!AY38</f>
        <v>793295</v>
      </c>
      <c r="I76" s="295">
        <f>'7.  Persistence Report'!AZ38</f>
        <v>752682</v>
      </c>
      <c r="J76" s="295">
        <f>'7.  Persistence Report'!BA38</f>
        <v>643670</v>
      </c>
      <c r="K76" s="295">
        <f>'7.  Persistence Report'!BB38</f>
        <v>620972</v>
      </c>
      <c r="L76" s="295">
        <f>'7.  Persistence Report'!BC38</f>
        <v>590250</v>
      </c>
      <c r="M76" s="295">
        <f>'7.  Persistence Report'!BD38</f>
        <v>492441</v>
      </c>
      <c r="N76" s="295">
        <v>12</v>
      </c>
      <c r="O76" s="295">
        <v>274</v>
      </c>
      <c r="P76" s="295">
        <f>'7.  Persistence Report'!P38</f>
        <v>274</v>
      </c>
      <c r="Q76" s="295">
        <f>'7.  Persistence Report'!Q38</f>
        <v>220</v>
      </c>
      <c r="R76" s="295">
        <f>'7.  Persistence Report'!R38</f>
        <v>200</v>
      </c>
      <c r="S76" s="295">
        <f>'7.  Persistence Report'!S38</f>
        <v>200</v>
      </c>
      <c r="T76" s="295">
        <f>'7.  Persistence Report'!T38</f>
        <v>196</v>
      </c>
      <c r="U76" s="295">
        <f>'7.  Persistence Report'!U38</f>
        <v>175</v>
      </c>
      <c r="V76" s="295">
        <f>'7.  Persistence Report'!V38</f>
        <v>158</v>
      </c>
      <c r="W76" s="295">
        <f>'7.  Persistence Report'!W38</f>
        <v>150</v>
      </c>
      <c r="X76" s="295">
        <f>'7.  Persistence Report'!X38</f>
        <v>138</v>
      </c>
      <c r="Y76" s="410"/>
      <c r="Z76" s="410"/>
      <c r="AA76" s="410">
        <v>1</v>
      </c>
      <c r="AB76" s="410"/>
      <c r="AC76" s="410"/>
      <c r="AD76" s="410"/>
      <c r="AE76" s="410"/>
      <c r="AF76" s="415"/>
      <c r="AG76" s="415"/>
      <c r="AH76" s="415"/>
      <c r="AI76" s="415"/>
      <c r="AJ76" s="415"/>
      <c r="AK76" s="415"/>
      <c r="AL76" s="415"/>
      <c r="AM76" s="296">
        <f>SUM(Y76:AL76)</f>
        <v>1</v>
      </c>
    </row>
    <row r="77" spans="1:39" hidden="1"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80">Z76</f>
        <v>0</v>
      </c>
      <c r="AA77" s="411">
        <f t="shared" si="180"/>
        <v>1</v>
      </c>
      <c r="AB77" s="411">
        <f t="shared" si="180"/>
        <v>0</v>
      </c>
      <c r="AC77" s="411">
        <f t="shared" si="180"/>
        <v>0</v>
      </c>
      <c r="AD77" s="411">
        <f t="shared" si="180"/>
        <v>0</v>
      </c>
      <c r="AE77" s="411">
        <f t="shared" si="180"/>
        <v>0</v>
      </c>
      <c r="AF77" s="411">
        <f t="shared" si="180"/>
        <v>0</v>
      </c>
      <c r="AG77" s="411">
        <f t="shared" si="180"/>
        <v>0</v>
      </c>
      <c r="AH77" s="411">
        <f t="shared" si="180"/>
        <v>0</v>
      </c>
      <c r="AI77" s="411">
        <f t="shared" si="180"/>
        <v>0</v>
      </c>
      <c r="AJ77" s="411">
        <f t="shared" si="180"/>
        <v>0</v>
      </c>
      <c r="AK77" s="411">
        <f t="shared" si="180"/>
        <v>0</v>
      </c>
      <c r="AL77" s="411">
        <f t="shared" si="180"/>
        <v>0</v>
      </c>
      <c r="AM77" s="306"/>
    </row>
    <row r="78" spans="1:39" hidden="1"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hidden="1"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idden="1" outlineLevel="1">
      <c r="A80" s="522">
        <v>14</v>
      </c>
      <c r="B80" s="315" t="s">
        <v>108</v>
      </c>
      <c r="C80" s="291" t="s">
        <v>25</v>
      </c>
      <c r="D80" s="295">
        <v>147287</v>
      </c>
      <c r="E80" s="295">
        <f>'7.  Persistence Report'!AV40</f>
        <v>115538</v>
      </c>
      <c r="F80" s="295">
        <f>'7.  Persistence Report'!AW40</f>
        <v>110988</v>
      </c>
      <c r="G80" s="295">
        <f>'7.  Persistence Report'!AX40</f>
        <v>106438</v>
      </c>
      <c r="H80" s="295">
        <f>'7.  Persistence Report'!AY40</f>
        <v>103950</v>
      </c>
      <c r="I80" s="295">
        <f>'7.  Persistence Report'!AZ40</f>
        <v>103950</v>
      </c>
      <c r="J80" s="295">
        <f>'7.  Persistence Report'!BA40</f>
        <v>101695</v>
      </c>
      <c r="K80" s="295">
        <f>'7.  Persistence Report'!BB40</f>
        <v>98746</v>
      </c>
      <c r="L80" s="295">
        <f>'7.  Persistence Report'!BC40</f>
        <v>50947</v>
      </c>
      <c r="M80" s="295">
        <f>'7.  Persistence Report'!BD40</f>
        <v>50839</v>
      </c>
      <c r="N80" s="295">
        <v>12</v>
      </c>
      <c r="O80" s="295">
        <v>12</v>
      </c>
      <c r="P80" s="295">
        <f>'7.  Persistence Report'!P40</f>
        <v>12</v>
      </c>
      <c r="Q80" s="295">
        <f>'7.  Persistence Report'!Q40</f>
        <v>10</v>
      </c>
      <c r="R80" s="295">
        <f>'7.  Persistence Report'!R40</f>
        <v>10</v>
      </c>
      <c r="S80" s="295">
        <f>'7.  Persistence Report'!S40</f>
        <v>10</v>
      </c>
      <c r="T80" s="295">
        <f>'7.  Persistence Report'!T40</f>
        <v>10</v>
      </c>
      <c r="U80" s="295">
        <f>'7.  Persistence Report'!U40</f>
        <v>10</v>
      </c>
      <c r="V80" s="295">
        <f>'7.  Persistence Report'!V40</f>
        <v>10</v>
      </c>
      <c r="W80" s="295">
        <f>'7.  Persistence Report'!W40</f>
        <v>10</v>
      </c>
      <c r="X80" s="295">
        <f>'7.  Persistence Report'!X40</f>
        <v>7</v>
      </c>
      <c r="Y80" s="533">
        <v>1</v>
      </c>
      <c r="Z80" s="410"/>
      <c r="AA80" s="410"/>
      <c r="AB80" s="410"/>
      <c r="AC80" s="410"/>
      <c r="AD80" s="410"/>
      <c r="AE80" s="410"/>
      <c r="AF80" s="410"/>
      <c r="AG80" s="410"/>
      <c r="AH80" s="410"/>
      <c r="AI80" s="410"/>
      <c r="AJ80" s="410"/>
      <c r="AK80" s="410"/>
      <c r="AL80" s="410"/>
      <c r="AM80" s="296">
        <f>SUM(Y80:AL80)</f>
        <v>1</v>
      </c>
    </row>
    <row r="81" spans="1:40"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81">Z80</f>
        <v>0</v>
      </c>
      <c r="AA81" s="411">
        <f t="shared" ref="AA81" si="182">AA80</f>
        <v>0</v>
      </c>
      <c r="AB81" s="411">
        <f t="shared" ref="AB81" si="183">AB80</f>
        <v>0</v>
      </c>
      <c r="AC81" s="411">
        <f t="shared" ref="AC81" si="184">AC80</f>
        <v>0</v>
      </c>
      <c r="AD81" s="411">
        <f>AD80</f>
        <v>0</v>
      </c>
      <c r="AE81" s="411">
        <f t="shared" ref="AE81" si="185">AE80</f>
        <v>0</v>
      </c>
      <c r="AF81" s="411">
        <f t="shared" ref="AF81" si="186">AF80</f>
        <v>0</v>
      </c>
      <c r="AG81" s="411">
        <f t="shared" ref="AG81" si="187">AG80</f>
        <v>0</v>
      </c>
      <c r="AH81" s="411">
        <f t="shared" ref="AH81" si="188">AH80</f>
        <v>0</v>
      </c>
      <c r="AI81" s="411">
        <f t="shared" ref="AI81" si="189">AI80</f>
        <v>0</v>
      </c>
      <c r="AJ81" s="411">
        <f t="shared" ref="AJ81" si="190">AJ80</f>
        <v>0</v>
      </c>
      <c r="AK81" s="411">
        <f t="shared" ref="AK81" si="191">AK80</f>
        <v>0</v>
      </c>
      <c r="AL81" s="411">
        <f t="shared" ref="AL81" si="192">AL80</f>
        <v>0</v>
      </c>
      <c r="AM81" s="297"/>
    </row>
    <row r="82" spans="1:40" s="515" customFormat="1" hidden="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hidden="1"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idden="1"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93">Z84</f>
        <v>0</v>
      </c>
      <c r="AA85" s="411">
        <f t="shared" si="193"/>
        <v>0</v>
      </c>
      <c r="AB85" s="411">
        <f t="shared" si="193"/>
        <v>0</v>
      </c>
      <c r="AC85" s="411">
        <f t="shared" si="193"/>
        <v>0</v>
      </c>
      <c r="AD85" s="411">
        <f>AD84</f>
        <v>0</v>
      </c>
      <c r="AE85" s="411">
        <f t="shared" ref="AE85:AL85" si="194">AE84</f>
        <v>0</v>
      </c>
      <c r="AF85" s="411">
        <f t="shared" si="194"/>
        <v>0</v>
      </c>
      <c r="AG85" s="411">
        <f t="shared" si="194"/>
        <v>0</v>
      </c>
      <c r="AH85" s="411">
        <f t="shared" si="194"/>
        <v>0</v>
      </c>
      <c r="AI85" s="411">
        <f t="shared" si="194"/>
        <v>0</v>
      </c>
      <c r="AJ85" s="411">
        <f t="shared" si="194"/>
        <v>0</v>
      </c>
      <c r="AK85" s="411">
        <f t="shared" si="194"/>
        <v>0</v>
      </c>
      <c r="AL85" s="411">
        <f t="shared" si="194"/>
        <v>0</v>
      </c>
      <c r="AM85" s="297"/>
    </row>
    <row r="86" spans="1:40" hidden="1"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idden="1" outlineLevel="1">
      <c r="A87" s="522">
        <v>16</v>
      </c>
      <c r="B87" s="324" t="s">
        <v>491</v>
      </c>
      <c r="C87" s="291" t="s">
        <v>25</v>
      </c>
      <c r="D87" s="295">
        <v>235240</v>
      </c>
      <c r="E87" s="295">
        <f>'7.  Persistence Report'!AV46</f>
        <v>235240</v>
      </c>
      <c r="F87" s="295">
        <f>'7.  Persistence Report'!AW46</f>
        <v>0</v>
      </c>
      <c r="G87" s="295">
        <f>'7.  Persistence Report'!AX46</f>
        <v>0</v>
      </c>
      <c r="H87" s="295">
        <f>'7.  Persistence Report'!AY46</f>
        <v>0</v>
      </c>
      <c r="I87" s="295">
        <f>'7.  Persistence Report'!AZ46</f>
        <v>0</v>
      </c>
      <c r="J87" s="295">
        <f>'7.  Persistence Report'!BA46</f>
        <v>0</v>
      </c>
      <c r="K87" s="295">
        <f>'7.  Persistence Report'!BB46</f>
        <v>0</v>
      </c>
      <c r="L87" s="295">
        <f>'7.  Persistence Report'!BC46</f>
        <v>0</v>
      </c>
      <c r="M87" s="295">
        <f>'7.  Persistence Report'!BD46</f>
        <v>0</v>
      </c>
      <c r="N87" s="295">
        <v>12</v>
      </c>
      <c r="O87" s="295">
        <v>27</v>
      </c>
      <c r="P87" s="295">
        <f>'7.  Persistence Report'!P46</f>
        <v>27</v>
      </c>
      <c r="Q87" s="295">
        <f>'7.  Persistence Report'!Q46</f>
        <v>27</v>
      </c>
      <c r="R87" s="295">
        <f>'7.  Persistence Report'!R46</f>
        <v>0</v>
      </c>
      <c r="S87" s="295">
        <f>'7.  Persistence Report'!S46</f>
        <v>0</v>
      </c>
      <c r="T87" s="295">
        <f>'7.  Persistence Report'!T46</f>
        <v>0</v>
      </c>
      <c r="U87" s="295">
        <f>'7.  Persistence Report'!U46</f>
        <v>0</v>
      </c>
      <c r="V87" s="295">
        <f>'7.  Persistence Report'!V46</f>
        <v>0</v>
      </c>
      <c r="W87" s="295">
        <f>'7.  Persistence Report'!W46</f>
        <v>0</v>
      </c>
      <c r="X87" s="295">
        <f>'7.  Persistence Report'!X46</f>
        <v>0</v>
      </c>
      <c r="Y87" s="410"/>
      <c r="Z87" s="410"/>
      <c r="AA87" s="410">
        <v>1</v>
      </c>
      <c r="AB87" s="410"/>
      <c r="AC87" s="410"/>
      <c r="AD87" s="410"/>
      <c r="AE87" s="410"/>
      <c r="AF87" s="410"/>
      <c r="AG87" s="410"/>
      <c r="AH87" s="410"/>
      <c r="AI87" s="410"/>
      <c r="AJ87" s="410"/>
      <c r="AK87" s="410"/>
      <c r="AL87" s="410"/>
      <c r="AM87" s="296">
        <f>SUM(Y87:AL87)</f>
        <v>1</v>
      </c>
    </row>
    <row r="88" spans="1:40" s="283" customFormat="1" hidden="1" outlineLevel="1">
      <c r="A88" s="522"/>
      <c r="B88" s="324" t="s">
        <v>267</v>
      </c>
      <c r="C88" s="291" t="s">
        <v>163</v>
      </c>
      <c r="D88" s="295"/>
      <c r="E88" s="295"/>
      <c r="F88" s="295"/>
      <c r="G88" s="295"/>
      <c r="H88" s="295"/>
      <c r="I88" s="295"/>
      <c r="J88" s="295"/>
      <c r="K88" s="295"/>
      <c r="L88" s="295"/>
      <c r="M88" s="295"/>
      <c r="N88" s="295">
        <f>N87</f>
        <v>12</v>
      </c>
      <c r="O88" s="295"/>
      <c r="P88" s="295"/>
      <c r="Q88" s="295"/>
      <c r="R88" s="295"/>
      <c r="S88" s="295"/>
      <c r="T88" s="295"/>
      <c r="U88" s="295"/>
      <c r="V88" s="295"/>
      <c r="W88" s="295"/>
      <c r="X88" s="295"/>
      <c r="Y88" s="411">
        <f>Y87</f>
        <v>0</v>
      </c>
      <c r="Z88" s="411">
        <f t="shared" ref="Z88:AC88" si="195">Z87</f>
        <v>0</v>
      </c>
      <c r="AA88" s="411">
        <f t="shared" si="195"/>
        <v>1</v>
      </c>
      <c r="AB88" s="411">
        <f t="shared" si="195"/>
        <v>0</v>
      </c>
      <c r="AC88" s="411">
        <f t="shared" si="195"/>
        <v>0</v>
      </c>
      <c r="AD88" s="411">
        <f>AD87</f>
        <v>0</v>
      </c>
      <c r="AE88" s="411">
        <f t="shared" ref="AE88:AL88" si="196">AE87</f>
        <v>0</v>
      </c>
      <c r="AF88" s="411">
        <f t="shared" si="196"/>
        <v>0</v>
      </c>
      <c r="AG88" s="411">
        <f t="shared" si="196"/>
        <v>0</v>
      </c>
      <c r="AH88" s="411">
        <f t="shared" si="196"/>
        <v>0</v>
      </c>
      <c r="AI88" s="411">
        <f t="shared" si="196"/>
        <v>0</v>
      </c>
      <c r="AJ88" s="411">
        <f t="shared" si="196"/>
        <v>0</v>
      </c>
      <c r="AK88" s="411">
        <f t="shared" si="196"/>
        <v>0</v>
      </c>
      <c r="AL88" s="411">
        <f t="shared" si="196"/>
        <v>0</v>
      </c>
      <c r="AM88" s="297"/>
    </row>
    <row r="89" spans="1:40" s="283" customFormat="1" hidden="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hidden="1"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idden="1" outlineLevel="1">
      <c r="A91" s="522">
        <v>17</v>
      </c>
      <c r="B91" s="520" t="s">
        <v>112</v>
      </c>
      <c r="C91" s="291" t="s">
        <v>25</v>
      </c>
      <c r="D91" s="295">
        <v>130073</v>
      </c>
      <c r="E91" s="295">
        <f>'7.  Persistence Report'!AV44</f>
        <v>0</v>
      </c>
      <c r="F91" s="295">
        <f>'7.  Persistence Report'!AW44</f>
        <v>0</v>
      </c>
      <c r="G91" s="295">
        <f>'7.  Persistence Report'!AX44</f>
        <v>0</v>
      </c>
      <c r="H91" s="295">
        <f>'7.  Persistence Report'!AY44</f>
        <v>0</v>
      </c>
      <c r="I91" s="295">
        <f>'7.  Persistence Report'!AZ44</f>
        <v>0</v>
      </c>
      <c r="J91" s="295">
        <f>'7.  Persistence Report'!BA44</f>
        <v>0</v>
      </c>
      <c r="K91" s="295">
        <f>'7.  Persistence Report'!BB44</f>
        <v>0</v>
      </c>
      <c r="L91" s="295">
        <f>'7.  Persistence Report'!BC44</f>
        <v>0</v>
      </c>
      <c r="M91" s="295">
        <f>'7.  Persistence Report'!BD44</f>
        <v>0</v>
      </c>
      <c r="N91" s="295">
        <v>12</v>
      </c>
      <c r="O91" s="295">
        <v>0</v>
      </c>
      <c r="P91" s="295"/>
      <c r="Q91" s="295"/>
      <c r="R91" s="295"/>
      <c r="S91" s="295"/>
      <c r="T91" s="295"/>
      <c r="U91" s="295"/>
      <c r="V91" s="295"/>
      <c r="W91" s="295"/>
      <c r="X91" s="295"/>
      <c r="Y91" s="426"/>
      <c r="Z91" s="410"/>
      <c r="AA91" s="410">
        <v>1</v>
      </c>
      <c r="AB91" s="410"/>
      <c r="AC91" s="410"/>
      <c r="AD91" s="410"/>
      <c r="AE91" s="410"/>
      <c r="AF91" s="415"/>
      <c r="AG91" s="415"/>
      <c r="AH91" s="415"/>
      <c r="AI91" s="415"/>
      <c r="AJ91" s="415"/>
      <c r="AK91" s="415"/>
      <c r="AL91" s="415"/>
      <c r="AM91" s="296">
        <f>SUM(Y91:AL91)</f>
        <v>1</v>
      </c>
    </row>
    <row r="92" spans="1:40"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97">Z91</f>
        <v>0</v>
      </c>
      <c r="AA92" s="411">
        <f t="shared" si="197"/>
        <v>1</v>
      </c>
      <c r="AB92" s="411">
        <f t="shared" si="197"/>
        <v>0</v>
      </c>
      <c r="AC92" s="411">
        <f t="shared" si="197"/>
        <v>0</v>
      </c>
      <c r="AD92" s="411">
        <f t="shared" si="197"/>
        <v>0</v>
      </c>
      <c r="AE92" s="411">
        <f t="shared" si="197"/>
        <v>0</v>
      </c>
      <c r="AF92" s="411">
        <f t="shared" si="197"/>
        <v>0</v>
      </c>
      <c r="AG92" s="411">
        <f t="shared" si="197"/>
        <v>0</v>
      </c>
      <c r="AH92" s="411">
        <f t="shared" si="197"/>
        <v>0</v>
      </c>
      <c r="AI92" s="411">
        <f t="shared" si="197"/>
        <v>0</v>
      </c>
      <c r="AJ92" s="411">
        <f t="shared" si="197"/>
        <v>0</v>
      </c>
      <c r="AK92" s="411">
        <f t="shared" si="197"/>
        <v>0</v>
      </c>
      <c r="AL92" s="411">
        <f t="shared" si="197"/>
        <v>0</v>
      </c>
      <c r="AM92" s="306"/>
    </row>
    <row r="93" spans="1:40" hidden="1"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idden="1" outlineLevel="1">
      <c r="A94" s="522">
        <v>18</v>
      </c>
      <c r="B94" s="520" t="s">
        <v>109</v>
      </c>
      <c r="C94" s="291" t="s">
        <v>25</v>
      </c>
      <c r="D94" s="295">
        <v>901493</v>
      </c>
      <c r="E94" s="295">
        <f>'7.  Persistence Report'!AV41</f>
        <v>901493</v>
      </c>
      <c r="F94" s="295">
        <f>'7.  Persistence Report'!AW41</f>
        <v>901493</v>
      </c>
      <c r="G94" s="295">
        <f>'7.  Persistence Report'!AX41</f>
        <v>901493</v>
      </c>
      <c r="H94" s="295">
        <f>'7.  Persistence Report'!AY41</f>
        <v>901493</v>
      </c>
      <c r="I94" s="295">
        <f>'7.  Persistence Report'!AZ41</f>
        <v>901493</v>
      </c>
      <c r="J94" s="295">
        <f>'7.  Persistence Report'!BA41</f>
        <v>901493</v>
      </c>
      <c r="K94" s="295">
        <f>'7.  Persistence Report'!BB41</f>
        <v>901493</v>
      </c>
      <c r="L94" s="295">
        <f>'7.  Persistence Report'!BC41</f>
        <v>901493</v>
      </c>
      <c r="M94" s="295">
        <f>'7.  Persistence Report'!BD41</f>
        <v>901493</v>
      </c>
      <c r="N94" s="295">
        <v>12</v>
      </c>
      <c r="O94" s="295">
        <v>131</v>
      </c>
      <c r="P94" s="295"/>
      <c r="Q94" s="295"/>
      <c r="R94" s="295"/>
      <c r="S94" s="295"/>
      <c r="T94" s="295"/>
      <c r="U94" s="295"/>
      <c r="V94" s="295"/>
      <c r="W94" s="295"/>
      <c r="X94" s="295"/>
      <c r="Y94" s="426"/>
      <c r="Z94" s="410"/>
      <c r="AA94" s="410">
        <v>1</v>
      </c>
      <c r="AB94" s="410"/>
      <c r="AC94" s="410"/>
      <c r="AD94" s="410"/>
      <c r="AE94" s="410"/>
      <c r="AF94" s="415"/>
      <c r="AG94" s="415"/>
      <c r="AH94" s="415"/>
      <c r="AI94" s="415"/>
      <c r="AJ94" s="415"/>
      <c r="AK94" s="415"/>
      <c r="AL94" s="415"/>
      <c r="AM94" s="296">
        <f>SUM(Y94:AL94)</f>
        <v>1</v>
      </c>
    </row>
    <row r="95" spans="1:40"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98">Z94</f>
        <v>0</v>
      </c>
      <c r="AA95" s="411">
        <f t="shared" ref="AA95" si="199">AA94</f>
        <v>1</v>
      </c>
      <c r="AB95" s="411">
        <f t="shared" ref="AB95" si="200">AB94</f>
        <v>0</v>
      </c>
      <c r="AC95" s="411">
        <f t="shared" ref="AC95" si="201">AC94</f>
        <v>0</v>
      </c>
      <c r="AD95" s="411">
        <f t="shared" ref="AD95" si="202">AD94</f>
        <v>0</v>
      </c>
      <c r="AE95" s="411">
        <f t="shared" ref="AE95" si="203">AE94</f>
        <v>0</v>
      </c>
      <c r="AF95" s="411">
        <f t="shared" ref="AF95" si="204">AF94</f>
        <v>0</v>
      </c>
      <c r="AG95" s="411">
        <f t="shared" ref="AG95" si="205">AG94</f>
        <v>0</v>
      </c>
      <c r="AH95" s="411">
        <f t="shared" ref="AH95" si="206">AH94</f>
        <v>0</v>
      </c>
      <c r="AI95" s="411">
        <f t="shared" ref="AI95" si="207">AI94</f>
        <v>0</v>
      </c>
      <c r="AJ95" s="411">
        <f t="shared" ref="AJ95" si="208">AJ94</f>
        <v>0</v>
      </c>
      <c r="AK95" s="411">
        <f t="shared" ref="AK95" si="209">AK94</f>
        <v>0</v>
      </c>
      <c r="AL95" s="411">
        <f t="shared" ref="AL95" si="210">AL94</f>
        <v>0</v>
      </c>
      <c r="AM95" s="306"/>
    </row>
    <row r="96" spans="1:40" hidden="1"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idden="1"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211">Z97</f>
        <v>0</v>
      </c>
      <c r="AA98" s="411">
        <f t="shared" si="211"/>
        <v>0</v>
      </c>
      <c r="AB98" s="411">
        <f t="shared" si="211"/>
        <v>0</v>
      </c>
      <c r="AC98" s="411">
        <f t="shared" si="211"/>
        <v>0</v>
      </c>
      <c r="AD98" s="411">
        <f t="shared" si="211"/>
        <v>0</v>
      </c>
      <c r="AE98" s="411">
        <f t="shared" si="211"/>
        <v>0</v>
      </c>
      <c r="AF98" s="411">
        <f t="shared" si="211"/>
        <v>0</v>
      </c>
      <c r="AG98" s="411">
        <f t="shared" si="211"/>
        <v>0</v>
      </c>
      <c r="AH98" s="411">
        <f t="shared" si="211"/>
        <v>0</v>
      </c>
      <c r="AI98" s="411">
        <f t="shared" si="211"/>
        <v>0</v>
      </c>
      <c r="AJ98" s="411">
        <f t="shared" si="211"/>
        <v>0</v>
      </c>
      <c r="AK98" s="411">
        <f t="shared" si="211"/>
        <v>0</v>
      </c>
      <c r="AL98" s="411">
        <f t="shared" si="211"/>
        <v>0</v>
      </c>
      <c r="AM98" s="297"/>
    </row>
    <row r="99" spans="1:39" hidden="1"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idden="1"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212">Y100</f>
        <v>0</v>
      </c>
      <c r="Z101" s="411">
        <f t="shared" si="212"/>
        <v>0</v>
      </c>
      <c r="AA101" s="411">
        <f t="shared" si="212"/>
        <v>0</v>
      </c>
      <c r="AB101" s="411">
        <f t="shared" si="212"/>
        <v>0</v>
      </c>
      <c r="AC101" s="411">
        <f t="shared" si="212"/>
        <v>0</v>
      </c>
      <c r="AD101" s="411">
        <f t="shared" si="212"/>
        <v>0</v>
      </c>
      <c r="AE101" s="411">
        <f t="shared" si="212"/>
        <v>0</v>
      </c>
      <c r="AF101" s="411">
        <f t="shared" si="212"/>
        <v>0</v>
      </c>
      <c r="AG101" s="411">
        <f t="shared" si="212"/>
        <v>0</v>
      </c>
      <c r="AH101" s="411">
        <f t="shared" si="212"/>
        <v>0</v>
      </c>
      <c r="AI101" s="411">
        <f t="shared" si="212"/>
        <v>0</v>
      </c>
      <c r="AJ101" s="411">
        <f t="shared" si="212"/>
        <v>0</v>
      </c>
      <c r="AK101" s="411">
        <f t="shared" si="212"/>
        <v>0</v>
      </c>
      <c r="AL101" s="411">
        <f t="shared" si="212"/>
        <v>0</v>
      </c>
      <c r="AM101" s="306"/>
    </row>
    <row r="102" spans="1:39" ht="15.75" hidden="1"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hidden="1"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hidden="1"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idden="1" outlineLevel="1">
      <c r="A105" s="522">
        <v>21</v>
      </c>
      <c r="B105" s="520" t="s">
        <v>113</v>
      </c>
      <c r="C105" s="291" t="s">
        <v>25</v>
      </c>
      <c r="D105" s="295">
        <v>6484457</v>
      </c>
      <c r="E105" s="295">
        <f>'7.  Persistence Report'!AV47</f>
        <v>6429030</v>
      </c>
      <c r="F105" s="295">
        <f>'7.  Persistence Report'!AW47</f>
        <v>6429030</v>
      </c>
      <c r="G105" s="295">
        <f>'7.  Persistence Report'!AX47</f>
        <v>6429030</v>
      </c>
      <c r="H105" s="295">
        <f>'7.  Persistence Report'!AY47</f>
        <v>6429030</v>
      </c>
      <c r="I105" s="295">
        <f>'7.  Persistence Report'!AZ47</f>
        <v>6429030</v>
      </c>
      <c r="J105" s="295">
        <f>'7.  Persistence Report'!BA47</f>
        <v>6429030</v>
      </c>
      <c r="K105" s="295">
        <f>'7.  Persistence Report'!BB47</f>
        <v>6424967</v>
      </c>
      <c r="L105" s="295">
        <f>'7.  Persistence Report'!BC47</f>
        <v>6424967</v>
      </c>
      <c r="M105" s="295">
        <f>'7.  Persistence Report'!BD47</f>
        <v>6424967</v>
      </c>
      <c r="N105" s="291"/>
      <c r="O105" s="295">
        <v>424</v>
      </c>
      <c r="P105" s="295">
        <f>'7.  Persistence Report'!P47</f>
        <v>424</v>
      </c>
      <c r="Q105" s="295">
        <f>'7.  Persistence Report'!Q47</f>
        <v>420</v>
      </c>
      <c r="R105" s="295">
        <f>'7.  Persistence Report'!R47</f>
        <v>420</v>
      </c>
      <c r="S105" s="295">
        <f>'7.  Persistence Report'!S47</f>
        <v>420</v>
      </c>
      <c r="T105" s="295">
        <f>'7.  Persistence Report'!T47</f>
        <v>420</v>
      </c>
      <c r="U105" s="295">
        <f>'7.  Persistence Report'!U47</f>
        <v>420</v>
      </c>
      <c r="V105" s="295">
        <f>'7.  Persistence Report'!V47</f>
        <v>420</v>
      </c>
      <c r="W105" s="295">
        <f>'7.  Persistence Report'!W47</f>
        <v>420</v>
      </c>
      <c r="X105" s="295">
        <f>'7.  Persistence Report'!X47</f>
        <v>420</v>
      </c>
      <c r="Y105" s="533">
        <v>1</v>
      </c>
      <c r="Z105" s="410"/>
      <c r="AA105" s="410"/>
      <c r="AB105" s="410"/>
      <c r="AC105" s="410"/>
      <c r="AD105" s="410"/>
      <c r="AE105" s="410"/>
      <c r="AF105" s="410"/>
      <c r="AG105" s="410"/>
      <c r="AH105" s="410"/>
      <c r="AI105" s="410"/>
      <c r="AJ105" s="410"/>
      <c r="AK105" s="410"/>
      <c r="AL105" s="410"/>
      <c r="AM105" s="296">
        <f>SUM(Y105:AL105)</f>
        <v>1</v>
      </c>
    </row>
    <row r="106" spans="1:39" hidden="1" outlineLevel="1">
      <c r="B106" s="294" t="s">
        <v>267</v>
      </c>
      <c r="C106" s="291" t="s">
        <v>163</v>
      </c>
      <c r="D106" s="295">
        <v>810288</v>
      </c>
      <c r="E106" s="295">
        <f t="shared" ref="E106:M106" si="213">D106*(E105/D105)</f>
        <v>803361.92539174831</v>
      </c>
      <c r="F106" s="295">
        <f t="shared" si="213"/>
        <v>803361.92539174831</v>
      </c>
      <c r="G106" s="295">
        <f t="shared" si="213"/>
        <v>803361.92539174831</v>
      </c>
      <c r="H106" s="295">
        <f t="shared" si="213"/>
        <v>803361.92539174831</v>
      </c>
      <c r="I106" s="295">
        <f t="shared" si="213"/>
        <v>803361.92539174831</v>
      </c>
      <c r="J106" s="295">
        <f t="shared" si="213"/>
        <v>803361.92539174831</v>
      </c>
      <c r="K106" s="295">
        <f t="shared" si="213"/>
        <v>802854.21901880146</v>
      </c>
      <c r="L106" s="295">
        <f t="shared" si="213"/>
        <v>802854.21901880146</v>
      </c>
      <c r="M106" s="295">
        <f t="shared" si="213"/>
        <v>802854.21901880146</v>
      </c>
      <c r="N106" s="291"/>
      <c r="O106" s="295">
        <v>59</v>
      </c>
      <c r="P106" s="295">
        <f t="shared" ref="P106" si="214">O106*(P105/O105)</f>
        <v>59</v>
      </c>
      <c r="Q106" s="295">
        <f t="shared" ref="Q106" si="215">P106*(Q105/P105)</f>
        <v>58.443396226415096</v>
      </c>
      <c r="R106" s="295">
        <f t="shared" ref="R106" si="216">Q106*(R105/Q105)</f>
        <v>58.443396226415096</v>
      </c>
      <c r="S106" s="295">
        <f t="shared" ref="S106" si="217">R106*(S105/R105)</f>
        <v>58.443396226415096</v>
      </c>
      <c r="T106" s="295">
        <f t="shared" ref="T106" si="218">S106*(T105/S105)</f>
        <v>58.443396226415096</v>
      </c>
      <c r="U106" s="295">
        <f t="shared" ref="U106" si="219">T106*(U105/T105)</f>
        <v>58.443396226415096</v>
      </c>
      <c r="V106" s="295">
        <f t="shared" ref="V106" si="220">U106*(V105/U105)</f>
        <v>58.443396226415096</v>
      </c>
      <c r="W106" s="295">
        <f t="shared" ref="W106" si="221">V106*(W105/V105)</f>
        <v>58.443396226415096</v>
      </c>
      <c r="X106" s="295">
        <f t="shared" ref="X106" si="222">W106*(X105/W105)</f>
        <v>58.443396226415096</v>
      </c>
      <c r="Y106" s="411">
        <f>Y105</f>
        <v>1</v>
      </c>
      <c r="Z106" s="411">
        <f t="shared" ref="Z106" si="223">Z105</f>
        <v>0</v>
      </c>
      <c r="AA106" s="411">
        <f t="shared" ref="AA106" si="224">AA105</f>
        <v>0</v>
      </c>
      <c r="AB106" s="411">
        <f t="shared" ref="AB106" si="225">AB105</f>
        <v>0</v>
      </c>
      <c r="AC106" s="411">
        <f t="shared" ref="AC106" si="226">AC105</f>
        <v>0</v>
      </c>
      <c r="AD106" s="411">
        <f t="shared" ref="AD106" si="227">AD105</f>
        <v>0</v>
      </c>
      <c r="AE106" s="411">
        <f t="shared" ref="AE106" si="228">AE105</f>
        <v>0</v>
      </c>
      <c r="AF106" s="411">
        <f t="shared" ref="AF106" si="229">AF105</f>
        <v>0</v>
      </c>
      <c r="AG106" s="411">
        <f t="shared" ref="AG106" si="230">AG105</f>
        <v>0</v>
      </c>
      <c r="AH106" s="411">
        <f t="shared" ref="AH106" si="231">AH105</f>
        <v>0</v>
      </c>
      <c r="AI106" s="411">
        <f t="shared" ref="AI106" si="232">AI105</f>
        <v>0</v>
      </c>
      <c r="AJ106" s="411">
        <f t="shared" ref="AJ106" si="233">AJ105</f>
        <v>0</v>
      </c>
      <c r="AK106" s="411">
        <f t="shared" ref="AK106" si="234">AK105</f>
        <v>0</v>
      </c>
      <c r="AL106" s="411">
        <f t="shared" ref="AL106" si="235">AL105</f>
        <v>0</v>
      </c>
      <c r="AM106" s="306"/>
    </row>
    <row r="107" spans="1:39" hidden="1"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hidden="1" outlineLevel="1">
      <c r="A108" s="522">
        <v>22</v>
      </c>
      <c r="B108" s="520" t="s">
        <v>114</v>
      </c>
      <c r="C108" s="291" t="s">
        <v>25</v>
      </c>
      <c r="D108" s="295">
        <v>3220099</v>
      </c>
      <c r="E108" s="295">
        <f>'7.  Persistence Report'!AV48</f>
        <v>3220099</v>
      </c>
      <c r="F108" s="295">
        <f>'7.  Persistence Report'!AW48</f>
        <v>3220099</v>
      </c>
      <c r="G108" s="295">
        <f>'7.  Persistence Report'!AX48</f>
        <v>3220099</v>
      </c>
      <c r="H108" s="295">
        <f>'7.  Persistence Report'!AY48</f>
        <v>3220099</v>
      </c>
      <c r="I108" s="295">
        <f>'7.  Persistence Report'!AZ48</f>
        <v>3220099</v>
      </c>
      <c r="J108" s="295">
        <f>'7.  Persistence Report'!BA48</f>
        <v>3220099</v>
      </c>
      <c r="K108" s="295">
        <f>'7.  Persistence Report'!BB48</f>
        <v>3220099</v>
      </c>
      <c r="L108" s="295">
        <f>'7.  Persistence Report'!BC48</f>
        <v>3220099</v>
      </c>
      <c r="M108" s="295">
        <f>'7.  Persistence Report'!BD48</f>
        <v>3220099</v>
      </c>
      <c r="N108" s="291"/>
      <c r="O108" s="295">
        <v>1696</v>
      </c>
      <c r="P108" s="295">
        <f>'7.  Persistence Report'!P48</f>
        <v>1696</v>
      </c>
      <c r="Q108" s="295">
        <f>'7.  Persistence Report'!Q48</f>
        <v>1696</v>
      </c>
      <c r="R108" s="295">
        <f>'7.  Persistence Report'!R48</f>
        <v>1696</v>
      </c>
      <c r="S108" s="295">
        <f>'7.  Persistence Report'!S48</f>
        <v>1696</v>
      </c>
      <c r="T108" s="295">
        <f>'7.  Persistence Report'!T48</f>
        <v>1696</v>
      </c>
      <c r="U108" s="295">
        <f>'7.  Persistence Report'!U48</f>
        <v>1696</v>
      </c>
      <c r="V108" s="295">
        <f>'7.  Persistence Report'!V48</f>
        <v>1696</v>
      </c>
      <c r="W108" s="295">
        <f>'7.  Persistence Report'!W48</f>
        <v>1696</v>
      </c>
      <c r="X108" s="295">
        <f>'7.  Persistence Report'!X48</f>
        <v>1696</v>
      </c>
      <c r="Y108" s="533">
        <v>1</v>
      </c>
      <c r="Z108" s="410"/>
      <c r="AA108" s="410"/>
      <c r="AB108" s="410"/>
      <c r="AC108" s="410"/>
      <c r="AD108" s="410"/>
      <c r="AE108" s="410"/>
      <c r="AF108" s="410"/>
      <c r="AG108" s="410"/>
      <c r="AH108" s="410"/>
      <c r="AI108" s="410"/>
      <c r="AJ108" s="410"/>
      <c r="AK108" s="410"/>
      <c r="AL108" s="410"/>
      <c r="AM108" s="296">
        <f>SUM(Y108:AL108)</f>
        <v>1</v>
      </c>
    </row>
    <row r="109" spans="1:39" hidden="1" outlineLevel="1">
      <c r="B109" s="294" t="s">
        <v>267</v>
      </c>
      <c r="C109" s="291" t="s">
        <v>163</v>
      </c>
      <c r="D109" s="295">
        <v>506403</v>
      </c>
      <c r="E109" s="295">
        <f t="shared" ref="E109:M109" si="236">D109*(E108/D108)</f>
        <v>506403</v>
      </c>
      <c r="F109" s="295">
        <f t="shared" si="236"/>
        <v>506403</v>
      </c>
      <c r="G109" s="295">
        <f t="shared" si="236"/>
        <v>506403</v>
      </c>
      <c r="H109" s="295">
        <f t="shared" si="236"/>
        <v>506403</v>
      </c>
      <c r="I109" s="295">
        <f t="shared" si="236"/>
        <v>506403</v>
      </c>
      <c r="J109" s="295">
        <f t="shared" si="236"/>
        <v>506403</v>
      </c>
      <c r="K109" s="295">
        <f t="shared" si="236"/>
        <v>506403</v>
      </c>
      <c r="L109" s="295">
        <f t="shared" si="236"/>
        <v>506403</v>
      </c>
      <c r="M109" s="295">
        <f t="shared" si="236"/>
        <v>506403</v>
      </c>
      <c r="N109" s="291"/>
      <c r="O109" s="295">
        <v>258</v>
      </c>
      <c r="P109" s="295">
        <f t="shared" ref="P109" si="237">O109*(P108/O108)</f>
        <v>258</v>
      </c>
      <c r="Q109" s="295">
        <f t="shared" ref="Q109" si="238">P109*(Q108/P108)</f>
        <v>258</v>
      </c>
      <c r="R109" s="295">
        <f t="shared" ref="R109" si="239">Q109*(R108/Q108)</f>
        <v>258</v>
      </c>
      <c r="S109" s="295">
        <f t="shared" ref="S109" si="240">R109*(S108/R108)</f>
        <v>258</v>
      </c>
      <c r="T109" s="295">
        <f t="shared" ref="T109" si="241">S109*(T108/S108)</f>
        <v>258</v>
      </c>
      <c r="U109" s="295">
        <f t="shared" ref="U109" si="242">T109*(U108/T108)</f>
        <v>258</v>
      </c>
      <c r="V109" s="295">
        <f t="shared" ref="V109" si="243">U109*(V108/U108)</f>
        <v>258</v>
      </c>
      <c r="W109" s="295">
        <f t="shared" ref="W109" si="244">V109*(W108/V108)</f>
        <v>258</v>
      </c>
      <c r="X109" s="295">
        <f t="shared" ref="X109" si="245">W109*(X108/W108)</f>
        <v>258</v>
      </c>
      <c r="Y109" s="411">
        <f>Y108</f>
        <v>1</v>
      </c>
      <c r="Z109" s="411">
        <f t="shared" ref="Z109" si="246">Z108</f>
        <v>0</v>
      </c>
      <c r="AA109" s="411">
        <f t="shared" ref="AA109" si="247">AA108</f>
        <v>0</v>
      </c>
      <c r="AB109" s="411">
        <f t="shared" ref="AB109" si="248">AB108</f>
        <v>0</v>
      </c>
      <c r="AC109" s="411">
        <f t="shared" ref="AC109" si="249">AC108</f>
        <v>0</v>
      </c>
      <c r="AD109" s="411">
        <f t="shared" ref="AD109" si="250">AD108</f>
        <v>0</v>
      </c>
      <c r="AE109" s="411">
        <f t="shared" ref="AE109" si="251">AE108</f>
        <v>0</v>
      </c>
      <c r="AF109" s="411">
        <f t="shared" ref="AF109" si="252">AF108</f>
        <v>0</v>
      </c>
      <c r="AG109" s="411">
        <f t="shared" ref="AG109" si="253">AG108</f>
        <v>0</v>
      </c>
      <c r="AH109" s="411">
        <f t="shared" ref="AH109" si="254">AH108</f>
        <v>0</v>
      </c>
      <c r="AI109" s="411">
        <f t="shared" ref="AI109" si="255">AI108</f>
        <v>0</v>
      </c>
      <c r="AJ109" s="411">
        <f t="shared" ref="AJ109" si="256">AJ108</f>
        <v>0</v>
      </c>
      <c r="AK109" s="411">
        <f t="shared" ref="AK109" si="257">AK108</f>
        <v>0</v>
      </c>
      <c r="AL109" s="411">
        <f t="shared" ref="AL109" si="258">AL108</f>
        <v>0</v>
      </c>
      <c r="AM109" s="306"/>
    </row>
    <row r="110" spans="1:39" hidden="1"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hidden="1" outlineLevel="1">
      <c r="A111" s="522">
        <v>23</v>
      </c>
      <c r="B111" s="520" t="s">
        <v>115</v>
      </c>
      <c r="C111" s="291" t="s">
        <v>25</v>
      </c>
      <c r="D111" s="295">
        <v>0</v>
      </c>
      <c r="E111" s="295"/>
      <c r="F111" s="295"/>
      <c r="G111" s="295"/>
      <c r="H111" s="295"/>
      <c r="I111" s="295"/>
      <c r="J111" s="295"/>
      <c r="K111" s="295"/>
      <c r="L111" s="295"/>
      <c r="M111" s="295"/>
      <c r="N111" s="291"/>
      <c r="O111" s="295"/>
      <c r="P111" s="295"/>
      <c r="Q111" s="295"/>
      <c r="R111" s="295"/>
      <c r="S111" s="295"/>
      <c r="T111" s="295"/>
      <c r="U111" s="295"/>
      <c r="V111" s="295"/>
      <c r="W111" s="295"/>
      <c r="X111" s="295"/>
      <c r="Y111" s="410">
        <v>1</v>
      </c>
      <c r="Z111" s="410"/>
      <c r="AA111" s="410"/>
      <c r="AB111" s="410"/>
      <c r="AC111" s="410"/>
      <c r="AD111" s="410"/>
      <c r="AE111" s="410"/>
      <c r="AF111" s="410"/>
      <c r="AG111" s="410"/>
      <c r="AH111" s="410"/>
      <c r="AI111" s="410"/>
      <c r="AJ111" s="410"/>
      <c r="AK111" s="410"/>
      <c r="AL111" s="410"/>
      <c r="AM111" s="296">
        <f>SUM(Y111:AL111)</f>
        <v>1</v>
      </c>
    </row>
    <row r="112" spans="1:39" hidden="1" outlineLevel="1">
      <c r="B112" s="294" t="s">
        <v>267</v>
      </c>
      <c r="C112" s="291" t="s">
        <v>163</v>
      </c>
      <c r="D112" s="295">
        <v>992</v>
      </c>
      <c r="E112" s="295">
        <f>'7.  Persistence Report'!AV54+'7.  Persistence Report'!AV66</f>
        <v>107572.76999999999</v>
      </c>
      <c r="F112" s="295">
        <f>'7.  Persistence Report'!AW54+'7.  Persistence Report'!AW66</f>
        <v>107572.77</v>
      </c>
      <c r="G112" s="295">
        <f>'7.  Persistence Report'!AX54+'7.  Persistence Report'!AX66</f>
        <v>107572.76999999999</v>
      </c>
      <c r="H112" s="295">
        <f>'7.  Persistence Report'!AY54+'7.  Persistence Report'!AY66</f>
        <v>992</v>
      </c>
      <c r="I112" s="295">
        <f>'7.  Persistence Report'!AZ54+'7.  Persistence Report'!AZ66</f>
        <v>992</v>
      </c>
      <c r="J112" s="295">
        <f>'7.  Persistence Report'!BA54+'7.  Persistence Report'!BA66</f>
        <v>992</v>
      </c>
      <c r="K112" s="295">
        <f>'7.  Persistence Report'!BB54+'7.  Persistence Report'!BB66</f>
        <v>992</v>
      </c>
      <c r="L112" s="295">
        <f>'7.  Persistence Report'!BC54+'7.  Persistence Report'!BC66</f>
        <v>992</v>
      </c>
      <c r="M112" s="295">
        <f>'7.  Persistence Report'!BD54+'7.  Persistence Report'!BD66</f>
        <v>992</v>
      </c>
      <c r="N112" s="291"/>
      <c r="O112" s="295">
        <v>0</v>
      </c>
      <c r="P112" s="295">
        <f>'7.  Persistence Report'!Q66</f>
        <v>6.3444400000000005</v>
      </c>
      <c r="Q112" s="295">
        <f>'7.  Persistence Report'!R66</f>
        <v>6.3444400000000005</v>
      </c>
      <c r="R112" s="295">
        <f>'7.  Persistence Report'!S66</f>
        <v>6.3444400000000005</v>
      </c>
      <c r="S112" s="295">
        <f>'7.  Persistence Report'!T66</f>
        <v>0</v>
      </c>
      <c r="T112" s="295">
        <f>'7.  Persistence Report'!U66</f>
        <v>0</v>
      </c>
      <c r="U112" s="295">
        <f>'7.  Persistence Report'!V66</f>
        <v>0</v>
      </c>
      <c r="V112" s="295">
        <f>'7.  Persistence Report'!W66</f>
        <v>0</v>
      </c>
      <c r="W112" s="295">
        <f>'7.  Persistence Report'!X66</f>
        <v>0</v>
      </c>
      <c r="X112" s="295">
        <f>'7.  Persistence Report'!Y66</f>
        <v>0</v>
      </c>
      <c r="Y112" s="411">
        <f>Y111</f>
        <v>1</v>
      </c>
      <c r="Z112" s="411">
        <f t="shared" ref="Z112" si="259">Z111</f>
        <v>0</v>
      </c>
      <c r="AA112" s="411">
        <f t="shared" ref="AA112" si="260">AA111</f>
        <v>0</v>
      </c>
      <c r="AB112" s="411">
        <f t="shared" ref="AB112" si="261">AB111</f>
        <v>0</v>
      </c>
      <c r="AC112" s="411">
        <f t="shared" ref="AC112" si="262">AC111</f>
        <v>0</v>
      </c>
      <c r="AD112" s="411">
        <f t="shared" ref="AD112" si="263">AD111</f>
        <v>0</v>
      </c>
      <c r="AE112" s="411">
        <f t="shared" ref="AE112" si="264">AE111</f>
        <v>0</v>
      </c>
      <c r="AF112" s="411">
        <f t="shared" ref="AF112" si="265">AF111</f>
        <v>0</v>
      </c>
      <c r="AG112" s="411">
        <f t="shared" ref="AG112" si="266">AG111</f>
        <v>0</v>
      </c>
      <c r="AH112" s="411">
        <f t="shared" ref="AH112" si="267">AH111</f>
        <v>0</v>
      </c>
      <c r="AI112" s="411">
        <f t="shared" ref="AI112" si="268">AI111</f>
        <v>0</v>
      </c>
      <c r="AJ112" s="411">
        <f t="shared" ref="AJ112" si="269">AJ111</f>
        <v>0</v>
      </c>
      <c r="AK112" s="411">
        <f t="shared" ref="AK112" si="270">AK111</f>
        <v>0</v>
      </c>
      <c r="AL112" s="411">
        <f t="shared" ref="AL112" si="271">AL111</f>
        <v>0</v>
      </c>
      <c r="AM112" s="306"/>
    </row>
    <row r="113" spans="1:39" hidden="1"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hidden="1"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idden="1"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72">Z114</f>
        <v>0</v>
      </c>
      <c r="AA115" s="411">
        <f t="shared" ref="AA115" si="273">AA114</f>
        <v>0</v>
      </c>
      <c r="AB115" s="411">
        <f t="shared" ref="AB115" si="274">AB114</f>
        <v>0</v>
      </c>
      <c r="AC115" s="411">
        <f t="shared" ref="AC115" si="275">AC114</f>
        <v>0</v>
      </c>
      <c r="AD115" s="411">
        <f t="shared" ref="AD115" si="276">AD114</f>
        <v>0</v>
      </c>
      <c r="AE115" s="411">
        <f t="shared" ref="AE115" si="277">AE114</f>
        <v>0</v>
      </c>
      <c r="AF115" s="411">
        <f t="shared" ref="AF115" si="278">AF114</f>
        <v>0</v>
      </c>
      <c r="AG115" s="411">
        <f t="shared" ref="AG115" si="279">AG114</f>
        <v>0</v>
      </c>
      <c r="AH115" s="411">
        <f t="shared" ref="AH115" si="280">AH114</f>
        <v>0</v>
      </c>
      <c r="AI115" s="411">
        <f t="shared" ref="AI115" si="281">AI114</f>
        <v>0</v>
      </c>
      <c r="AJ115" s="411">
        <f t="shared" ref="AJ115" si="282">AJ114</f>
        <v>0</v>
      </c>
      <c r="AK115" s="411">
        <f t="shared" ref="AK115" si="283">AK114</f>
        <v>0</v>
      </c>
      <c r="AL115" s="411">
        <f t="shared" ref="AL115" si="284">AL114</f>
        <v>0</v>
      </c>
      <c r="AM115" s="306"/>
    </row>
    <row r="116" spans="1:39" hidden="1"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hidden="1"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idden="1" outlineLevel="1">
      <c r="A118" s="522">
        <v>25</v>
      </c>
      <c r="B118" s="520" t="s">
        <v>117</v>
      </c>
      <c r="C118" s="291" t="s">
        <v>25</v>
      </c>
      <c r="D118" s="295">
        <v>0</v>
      </c>
      <c r="E118" s="295"/>
      <c r="F118" s="295"/>
      <c r="G118" s="295"/>
      <c r="H118" s="295"/>
      <c r="I118" s="295"/>
      <c r="J118" s="295"/>
      <c r="K118" s="295"/>
      <c r="L118" s="295"/>
      <c r="M118" s="295"/>
      <c r="N118" s="295">
        <v>12</v>
      </c>
      <c r="O118" s="295">
        <v>0</v>
      </c>
      <c r="P118" s="295"/>
      <c r="Q118" s="295"/>
      <c r="R118" s="295"/>
      <c r="S118" s="295"/>
      <c r="T118" s="295"/>
      <c r="U118" s="295"/>
      <c r="V118" s="295"/>
      <c r="W118" s="295"/>
      <c r="X118" s="295"/>
      <c r="Y118" s="426"/>
      <c r="Z118" s="410"/>
      <c r="AA118" s="410">
        <v>1</v>
      </c>
      <c r="AB118" s="410"/>
      <c r="AC118" s="410"/>
      <c r="AD118" s="410"/>
      <c r="AE118" s="410"/>
      <c r="AF118" s="415"/>
      <c r="AG118" s="415"/>
      <c r="AH118" s="415"/>
      <c r="AI118" s="415"/>
      <c r="AJ118" s="415"/>
      <c r="AK118" s="415"/>
      <c r="AL118" s="415"/>
      <c r="AM118" s="296">
        <f>SUM(Y118:AL118)</f>
        <v>1</v>
      </c>
    </row>
    <row r="119" spans="1:39" hidden="1" outlineLevel="1">
      <c r="B119" s="294" t="s">
        <v>267</v>
      </c>
      <c r="C119" s="291" t="s">
        <v>163</v>
      </c>
      <c r="D119" s="295">
        <v>311335</v>
      </c>
      <c r="E119" s="295">
        <f>D119</f>
        <v>311335</v>
      </c>
      <c r="F119" s="295">
        <f t="shared" ref="F119:M119" si="285">E119</f>
        <v>311335</v>
      </c>
      <c r="G119" s="295">
        <f t="shared" si="285"/>
        <v>311335</v>
      </c>
      <c r="H119" s="295">
        <f t="shared" si="285"/>
        <v>311335</v>
      </c>
      <c r="I119" s="295">
        <f t="shared" si="285"/>
        <v>311335</v>
      </c>
      <c r="J119" s="295">
        <f t="shared" si="285"/>
        <v>311335</v>
      </c>
      <c r="K119" s="295">
        <f t="shared" si="285"/>
        <v>311335</v>
      </c>
      <c r="L119" s="295">
        <f t="shared" si="285"/>
        <v>311335</v>
      </c>
      <c r="M119" s="295">
        <f t="shared" si="285"/>
        <v>311335</v>
      </c>
      <c r="N119" s="295">
        <f>N118</f>
        <v>12</v>
      </c>
      <c r="O119" s="295">
        <v>66</v>
      </c>
      <c r="P119" s="295">
        <f>O119</f>
        <v>66</v>
      </c>
      <c r="Q119" s="295">
        <f t="shared" ref="Q119:X119" si="286">P119</f>
        <v>66</v>
      </c>
      <c r="R119" s="295">
        <f t="shared" si="286"/>
        <v>66</v>
      </c>
      <c r="S119" s="295">
        <f t="shared" si="286"/>
        <v>66</v>
      </c>
      <c r="T119" s="295">
        <f t="shared" si="286"/>
        <v>66</v>
      </c>
      <c r="U119" s="295">
        <f t="shared" si="286"/>
        <v>66</v>
      </c>
      <c r="V119" s="295">
        <f t="shared" si="286"/>
        <v>66</v>
      </c>
      <c r="W119" s="295">
        <f t="shared" si="286"/>
        <v>66</v>
      </c>
      <c r="X119" s="295">
        <f t="shared" si="286"/>
        <v>66</v>
      </c>
      <c r="Y119" s="411">
        <f>Y118</f>
        <v>0</v>
      </c>
      <c r="Z119" s="411">
        <f t="shared" ref="Z119" si="287">Z118</f>
        <v>0</v>
      </c>
      <c r="AA119" s="411">
        <f t="shared" ref="AA119" si="288">AA118</f>
        <v>1</v>
      </c>
      <c r="AB119" s="411">
        <f t="shared" ref="AB119" si="289">AB118</f>
        <v>0</v>
      </c>
      <c r="AC119" s="411">
        <f t="shared" ref="AC119" si="290">AC118</f>
        <v>0</v>
      </c>
      <c r="AD119" s="411">
        <f t="shared" ref="AD119" si="291">AD118</f>
        <v>0</v>
      </c>
      <c r="AE119" s="411">
        <f t="shared" ref="AE119" si="292">AE118</f>
        <v>0</v>
      </c>
      <c r="AF119" s="411">
        <f t="shared" ref="AF119" si="293">AF118</f>
        <v>0</v>
      </c>
      <c r="AG119" s="411">
        <f t="shared" ref="AG119" si="294">AG118</f>
        <v>0</v>
      </c>
      <c r="AH119" s="411">
        <f t="shared" ref="AH119" si="295">AH118</f>
        <v>0</v>
      </c>
      <c r="AI119" s="411">
        <f t="shared" ref="AI119" si="296">AI118</f>
        <v>0</v>
      </c>
      <c r="AJ119" s="411">
        <f t="shared" ref="AJ119" si="297">AJ118</f>
        <v>0</v>
      </c>
      <c r="AK119" s="411">
        <f t="shared" ref="AK119" si="298">AK118</f>
        <v>0</v>
      </c>
      <c r="AL119" s="411">
        <f t="shared" ref="AL119" si="299">AL118</f>
        <v>0</v>
      </c>
      <c r="AM119" s="306"/>
    </row>
    <row r="120" spans="1:39" hidden="1"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idden="1" outlineLevel="1">
      <c r="A121" s="522">
        <v>26</v>
      </c>
      <c r="B121" s="520" t="s">
        <v>118</v>
      </c>
      <c r="C121" s="291" t="s">
        <v>25</v>
      </c>
      <c r="D121" s="295">
        <v>4388100</v>
      </c>
      <c r="E121" s="295">
        <f>'7.  Persistence Report'!AV51</f>
        <v>4388100</v>
      </c>
      <c r="F121" s="295">
        <f>'7.  Persistence Report'!AW51</f>
        <v>4353851</v>
      </c>
      <c r="G121" s="295">
        <f>'7.  Persistence Report'!AX51</f>
        <v>4353851</v>
      </c>
      <c r="H121" s="295">
        <f>'7.  Persistence Report'!AY51</f>
        <v>4353851</v>
      </c>
      <c r="I121" s="295">
        <f>'7.  Persistence Report'!AZ51</f>
        <v>4353851</v>
      </c>
      <c r="J121" s="295">
        <f>'7.  Persistence Report'!BA51</f>
        <v>4182174</v>
      </c>
      <c r="K121" s="295">
        <f>'7.  Persistence Report'!BB51</f>
        <v>4182174</v>
      </c>
      <c r="L121" s="295">
        <f>'7.  Persistence Report'!BC51</f>
        <v>4142538</v>
      </c>
      <c r="M121" s="295">
        <f>'7.  Persistence Report'!BD51</f>
        <v>3581795</v>
      </c>
      <c r="N121" s="295">
        <v>12</v>
      </c>
      <c r="O121" s="295">
        <v>592</v>
      </c>
      <c r="P121" s="295">
        <f>'7.  Persistence Report'!P51</f>
        <v>592</v>
      </c>
      <c r="Q121" s="295">
        <f>'7.  Persistence Report'!Q51</f>
        <v>592</v>
      </c>
      <c r="R121" s="295">
        <f>'7.  Persistence Report'!R51</f>
        <v>581</v>
      </c>
      <c r="S121" s="295">
        <f>'7.  Persistence Report'!S51</f>
        <v>581</v>
      </c>
      <c r="T121" s="295">
        <f>'7.  Persistence Report'!T51</f>
        <v>581</v>
      </c>
      <c r="U121" s="295">
        <f>'7.  Persistence Report'!U51</f>
        <v>581</v>
      </c>
      <c r="V121" s="295">
        <f>'7.  Persistence Report'!V51</f>
        <v>553</v>
      </c>
      <c r="W121" s="295">
        <f>'7.  Persistence Report'!W51</f>
        <v>553</v>
      </c>
      <c r="X121" s="295">
        <f>'7.  Persistence Report'!X51</f>
        <v>542</v>
      </c>
      <c r="Y121" s="426"/>
      <c r="Z121" s="533">
        <v>0.14000000000000001</v>
      </c>
      <c r="AA121" s="533">
        <v>0.86</v>
      </c>
      <c r="AB121" s="410"/>
      <c r="AC121" s="533"/>
      <c r="AD121" s="410"/>
      <c r="AE121" s="410"/>
      <c r="AF121" s="415"/>
      <c r="AG121" s="415"/>
      <c r="AH121" s="415"/>
      <c r="AI121" s="415"/>
      <c r="AJ121" s="415"/>
      <c r="AK121" s="415"/>
      <c r="AL121" s="415"/>
      <c r="AM121" s="296">
        <f>SUM(Y121:AL121)</f>
        <v>1</v>
      </c>
    </row>
    <row r="122" spans="1:39" hidden="1" outlineLevel="1">
      <c r="B122" s="294" t="s">
        <v>267</v>
      </c>
      <c r="C122" s="291" t="s">
        <v>163</v>
      </c>
      <c r="D122" s="295">
        <v>12562665</v>
      </c>
      <c r="E122" s="295">
        <f>D122*(E121/D121)+308183</f>
        <v>12870848</v>
      </c>
      <c r="F122" s="295">
        <f>'7.  Persistence Report'!AW56+'7.  Persistence Report'!AW67</f>
        <v>12812739.936288906</v>
      </c>
      <c r="G122" s="295">
        <f>'7.  Persistence Report'!AX56+'7.  Persistence Report'!AX67</f>
        <v>12822525.11421437</v>
      </c>
      <c r="H122" s="295">
        <f>'7.  Persistence Report'!AY56+'7.  Persistence Report'!AY67</f>
        <v>12462081</v>
      </c>
      <c r="I122" s="295">
        <f>'7.  Persistence Report'!AZ56+'7.  Persistence Report'!AZ67</f>
        <v>12439930</v>
      </c>
      <c r="J122" s="295">
        <f>'7.  Persistence Report'!BA56+'7.  Persistence Report'!BA67</f>
        <v>12115408</v>
      </c>
      <c r="K122" s="295">
        <f>'7.  Persistence Report'!BB56+'7.  Persistence Report'!BB67</f>
        <v>12115408</v>
      </c>
      <c r="L122" s="295">
        <f>'7.  Persistence Report'!BC56+'7.  Persistence Report'!BC67</f>
        <v>12077367</v>
      </c>
      <c r="M122" s="295">
        <f>'7.  Persistence Report'!BD56+'7.  Persistence Report'!BD67</f>
        <v>11049707</v>
      </c>
      <c r="N122" s="295">
        <f>N121</f>
        <v>12</v>
      </c>
      <c r="O122" s="295">
        <v>1734</v>
      </c>
      <c r="P122" s="295">
        <f>O122*(P121/O121)+50</f>
        <v>1784</v>
      </c>
      <c r="Q122" s="295">
        <f>'7.  Persistence Report'!R56+'7.  Persistence Report'!R67</f>
        <v>1766.4913773156302</v>
      </c>
      <c r="R122" s="295">
        <f>'7.  Persistence Report'!S56+'7.  Persistence Report'!S67</f>
        <v>1769.4631487040865</v>
      </c>
      <c r="S122" s="295">
        <f>'7.  Persistence Report'!T56+'7.  Persistence Report'!T67</f>
        <v>1703</v>
      </c>
      <c r="T122" s="295">
        <f>'7.  Persistence Report'!U56+'7.  Persistence Report'!U67</f>
        <v>1696</v>
      </c>
      <c r="U122" s="295">
        <f>'7.  Persistence Report'!V56+'7.  Persistence Report'!V67</f>
        <v>1647</v>
      </c>
      <c r="V122" s="295">
        <f>'7.  Persistence Report'!W56+'7.  Persistence Report'!W67</f>
        <v>1647</v>
      </c>
      <c r="W122" s="295">
        <f>'7.  Persistence Report'!X56+'7.  Persistence Report'!X67</f>
        <v>1638</v>
      </c>
      <c r="X122" s="295">
        <f>'7.  Persistence Report'!Y56+'7.  Persistence Report'!Y67</f>
        <v>1485</v>
      </c>
      <c r="Y122" s="411">
        <f>Y121</f>
        <v>0</v>
      </c>
      <c r="Z122" s="411">
        <f t="shared" ref="Z122" si="300">Z121</f>
        <v>0.14000000000000001</v>
      </c>
      <c r="AA122" s="411">
        <f t="shared" ref="AA122" si="301">AA121</f>
        <v>0.86</v>
      </c>
      <c r="AB122" s="411">
        <f t="shared" ref="AB122" si="302">AB121</f>
        <v>0</v>
      </c>
      <c r="AC122" s="411">
        <f t="shared" ref="AC122" si="303">AC121</f>
        <v>0</v>
      </c>
      <c r="AD122" s="411">
        <f t="shared" ref="AD122" si="304">AD121</f>
        <v>0</v>
      </c>
      <c r="AE122" s="411">
        <f t="shared" ref="AE122" si="305">AE121</f>
        <v>0</v>
      </c>
      <c r="AF122" s="411">
        <f t="shared" ref="AF122" si="306">AF121</f>
        <v>0</v>
      </c>
      <c r="AG122" s="411">
        <f t="shared" ref="AG122" si="307">AG121</f>
        <v>0</v>
      </c>
      <c r="AH122" s="411">
        <f t="shared" ref="AH122" si="308">AH121</f>
        <v>0</v>
      </c>
      <c r="AI122" s="411">
        <f t="shared" ref="AI122" si="309">AI121</f>
        <v>0</v>
      </c>
      <c r="AJ122" s="411">
        <f t="shared" ref="AJ122" si="310">AJ121</f>
        <v>0</v>
      </c>
      <c r="AK122" s="411">
        <f t="shared" ref="AK122" si="311">AK121</f>
        <v>0</v>
      </c>
      <c r="AL122" s="411">
        <f t="shared" ref="AL122" si="312">AL121</f>
        <v>0</v>
      </c>
      <c r="AM122" s="306"/>
    </row>
    <row r="123" spans="1:39" hidden="1"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hidden="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313">Z124</f>
        <v>0</v>
      </c>
      <c r="AA125" s="411">
        <f t="shared" ref="AA125" si="314">AA124</f>
        <v>0</v>
      </c>
      <c r="AB125" s="411">
        <f t="shared" ref="AB125" si="315">AB124</f>
        <v>0</v>
      </c>
      <c r="AC125" s="411">
        <f t="shared" ref="AC125" si="316">AC124</f>
        <v>0</v>
      </c>
      <c r="AD125" s="411">
        <f t="shared" ref="AD125" si="317">AD124</f>
        <v>0</v>
      </c>
      <c r="AE125" s="411">
        <f t="shared" ref="AE125" si="318">AE124</f>
        <v>0</v>
      </c>
      <c r="AF125" s="411">
        <f t="shared" ref="AF125" si="319">AF124</f>
        <v>0</v>
      </c>
      <c r="AG125" s="411">
        <f t="shared" ref="AG125" si="320">AG124</f>
        <v>0</v>
      </c>
      <c r="AH125" s="411">
        <f t="shared" ref="AH125" si="321">AH124</f>
        <v>0</v>
      </c>
      <c r="AI125" s="411">
        <f t="shared" ref="AI125" si="322">AI124</f>
        <v>0</v>
      </c>
      <c r="AJ125" s="411">
        <f t="shared" ref="AJ125" si="323">AJ124</f>
        <v>0</v>
      </c>
      <c r="AK125" s="411">
        <f t="shared" ref="AK125" si="324">AK124</f>
        <v>0</v>
      </c>
      <c r="AL125" s="411">
        <f t="shared" ref="AL125" si="325">AL124</f>
        <v>0</v>
      </c>
      <c r="AM125" s="306"/>
    </row>
    <row r="126" spans="1:39" hidden="1"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hidden="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326">Z127</f>
        <v>0</v>
      </c>
      <c r="AA128" s="411">
        <f t="shared" ref="AA128" si="327">AA127</f>
        <v>0</v>
      </c>
      <c r="AB128" s="411">
        <f t="shared" ref="AB128" si="328">AB127</f>
        <v>0</v>
      </c>
      <c r="AC128" s="411">
        <f t="shared" ref="AC128" si="329">AC127</f>
        <v>0</v>
      </c>
      <c r="AD128" s="411">
        <f t="shared" ref="AD128" si="330">AD127</f>
        <v>0</v>
      </c>
      <c r="AE128" s="411">
        <f t="shared" ref="AE128" si="331">AE127</f>
        <v>0</v>
      </c>
      <c r="AF128" s="411">
        <f t="shared" ref="AF128" si="332">AF127</f>
        <v>0</v>
      </c>
      <c r="AG128" s="411">
        <f t="shared" ref="AG128" si="333">AG127</f>
        <v>0</v>
      </c>
      <c r="AH128" s="411">
        <f t="shared" ref="AH128" si="334">AH127</f>
        <v>0</v>
      </c>
      <c r="AI128" s="411">
        <f t="shared" ref="AI128" si="335">AI127</f>
        <v>0</v>
      </c>
      <c r="AJ128" s="411">
        <f t="shared" ref="AJ128" si="336">AJ127</f>
        <v>0</v>
      </c>
      <c r="AK128" s="411">
        <f t="shared" ref="AK128" si="337">AK127</f>
        <v>0</v>
      </c>
      <c r="AL128" s="411">
        <f t="shared" ref="AL128" si="338">AL127</f>
        <v>0</v>
      </c>
      <c r="AM128" s="306"/>
    </row>
    <row r="129" spans="1:39" hidden="1"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hidden="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339">Z130</f>
        <v>0</v>
      </c>
      <c r="AA131" s="411">
        <f t="shared" ref="AA131" si="340">AA130</f>
        <v>0</v>
      </c>
      <c r="AB131" s="411">
        <f t="shared" ref="AB131" si="341">AB130</f>
        <v>0</v>
      </c>
      <c r="AC131" s="411">
        <f t="shared" ref="AC131" si="342">AC130</f>
        <v>0</v>
      </c>
      <c r="AD131" s="411">
        <f t="shared" ref="AD131" si="343">AD130</f>
        <v>0</v>
      </c>
      <c r="AE131" s="411">
        <f t="shared" ref="AE131" si="344">AE130</f>
        <v>0</v>
      </c>
      <c r="AF131" s="411">
        <f t="shared" ref="AF131" si="345">AF130</f>
        <v>0</v>
      </c>
      <c r="AG131" s="411">
        <f t="shared" ref="AG131" si="346">AG130</f>
        <v>0</v>
      </c>
      <c r="AH131" s="411">
        <f t="shared" ref="AH131" si="347">AH130</f>
        <v>0</v>
      </c>
      <c r="AI131" s="411">
        <f t="shared" ref="AI131" si="348">AI130</f>
        <v>0</v>
      </c>
      <c r="AJ131" s="411">
        <f t="shared" ref="AJ131" si="349">AJ130</f>
        <v>0</v>
      </c>
      <c r="AK131" s="411">
        <f t="shared" ref="AK131" si="350">AK130</f>
        <v>0</v>
      </c>
      <c r="AL131" s="411">
        <f t="shared" ref="AL131" si="351">AL130</f>
        <v>0</v>
      </c>
      <c r="AM131" s="306"/>
    </row>
    <row r="132" spans="1:39" hidden="1"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hidden="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352">Z133</f>
        <v>0</v>
      </c>
      <c r="AA134" s="411">
        <f t="shared" ref="AA134" si="353">AA133</f>
        <v>0</v>
      </c>
      <c r="AB134" s="411">
        <f t="shared" ref="AB134" si="354">AB133</f>
        <v>0</v>
      </c>
      <c r="AC134" s="411">
        <f t="shared" ref="AC134" si="355">AC133</f>
        <v>0</v>
      </c>
      <c r="AD134" s="411">
        <f t="shared" ref="AD134" si="356">AD133</f>
        <v>0</v>
      </c>
      <c r="AE134" s="411">
        <f t="shared" ref="AE134" si="357">AE133</f>
        <v>0</v>
      </c>
      <c r="AF134" s="411">
        <f t="shared" ref="AF134" si="358">AF133</f>
        <v>0</v>
      </c>
      <c r="AG134" s="411">
        <f t="shared" ref="AG134" si="359">AG133</f>
        <v>0</v>
      </c>
      <c r="AH134" s="411">
        <f t="shared" ref="AH134" si="360">AH133</f>
        <v>0</v>
      </c>
      <c r="AI134" s="411">
        <f t="shared" ref="AI134" si="361">AI133</f>
        <v>0</v>
      </c>
      <c r="AJ134" s="411">
        <f t="shared" ref="AJ134" si="362">AJ133</f>
        <v>0</v>
      </c>
      <c r="AK134" s="411">
        <f t="shared" ref="AK134" si="363">AK133</f>
        <v>0</v>
      </c>
      <c r="AL134" s="411">
        <f t="shared" ref="AL134" si="364">AL133</f>
        <v>0</v>
      </c>
      <c r="AM134" s="306"/>
    </row>
    <row r="135" spans="1:39" hidden="1"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hidden="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65">Z136</f>
        <v>0</v>
      </c>
      <c r="AA137" s="411">
        <f t="shared" ref="AA137" si="366">AA136</f>
        <v>0</v>
      </c>
      <c r="AB137" s="411">
        <f t="shared" ref="AB137" si="367">AB136</f>
        <v>0</v>
      </c>
      <c r="AC137" s="411">
        <f t="shared" ref="AC137" si="368">AC136</f>
        <v>0</v>
      </c>
      <c r="AD137" s="411">
        <f t="shared" ref="AD137" si="369">AD136</f>
        <v>0</v>
      </c>
      <c r="AE137" s="411">
        <f t="shared" ref="AE137" si="370">AE136</f>
        <v>0</v>
      </c>
      <c r="AF137" s="411">
        <f t="shared" ref="AF137" si="371">AF136</f>
        <v>0</v>
      </c>
      <c r="AG137" s="411">
        <f t="shared" ref="AG137" si="372">AG136</f>
        <v>0</v>
      </c>
      <c r="AH137" s="411">
        <f t="shared" ref="AH137" si="373">AH136</f>
        <v>0</v>
      </c>
      <c r="AI137" s="411">
        <f t="shared" ref="AI137" si="374">AI136</f>
        <v>0</v>
      </c>
      <c r="AJ137" s="411">
        <f t="shared" ref="AJ137" si="375">AJ136</f>
        <v>0</v>
      </c>
      <c r="AK137" s="411">
        <f t="shared" ref="AK137" si="376">AK136</f>
        <v>0</v>
      </c>
      <c r="AL137" s="411">
        <f t="shared" ref="AL137" si="377">AL136</f>
        <v>0</v>
      </c>
      <c r="AM137" s="306"/>
    </row>
    <row r="138" spans="1:39" hidden="1"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hidden="1"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78">Z139</f>
        <v>0</v>
      </c>
      <c r="AA140" s="411">
        <f t="shared" ref="AA140" si="379">AA139</f>
        <v>0</v>
      </c>
      <c r="AB140" s="411">
        <f t="shared" ref="AB140" si="380">AB139</f>
        <v>0</v>
      </c>
      <c r="AC140" s="411">
        <f t="shared" ref="AC140" si="381">AC139</f>
        <v>0</v>
      </c>
      <c r="AD140" s="411">
        <f t="shared" ref="AD140" si="382">AD139</f>
        <v>0</v>
      </c>
      <c r="AE140" s="411">
        <f t="shared" ref="AE140" si="383">AE139</f>
        <v>0</v>
      </c>
      <c r="AF140" s="411">
        <f t="shared" ref="AF140" si="384">AF139</f>
        <v>0</v>
      </c>
      <c r="AG140" s="411">
        <f t="shared" ref="AG140" si="385">AG139</f>
        <v>0</v>
      </c>
      <c r="AH140" s="411">
        <f t="shared" ref="AH140" si="386">AH139</f>
        <v>0</v>
      </c>
      <c r="AI140" s="411">
        <f t="shared" ref="AI140" si="387">AI139</f>
        <v>0</v>
      </c>
      <c r="AJ140" s="411">
        <f t="shared" ref="AJ140" si="388">AJ139</f>
        <v>0</v>
      </c>
      <c r="AK140" s="411">
        <f t="shared" ref="AK140" si="389">AK139</f>
        <v>0</v>
      </c>
      <c r="AL140" s="411">
        <f t="shared" ref="AL140" si="390">AL139</f>
        <v>0</v>
      </c>
      <c r="AM140" s="306"/>
    </row>
    <row r="141" spans="1:39" hidden="1"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hidden="1"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idden="1"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91">Z143</f>
        <v>0</v>
      </c>
      <c r="AA144" s="411">
        <f t="shared" ref="AA144" si="392">AA143</f>
        <v>0</v>
      </c>
      <c r="AB144" s="411">
        <f t="shared" ref="AB144" si="393">AB143</f>
        <v>0</v>
      </c>
      <c r="AC144" s="411">
        <f t="shared" ref="AC144" si="394">AC143</f>
        <v>0</v>
      </c>
      <c r="AD144" s="411">
        <f t="shared" ref="AD144" si="395">AD143</f>
        <v>0</v>
      </c>
      <c r="AE144" s="411">
        <f t="shared" ref="AE144" si="396">AE143</f>
        <v>0</v>
      </c>
      <c r="AF144" s="411">
        <f t="shared" ref="AF144" si="397">AF143</f>
        <v>0</v>
      </c>
      <c r="AG144" s="411">
        <f t="shared" ref="AG144" si="398">AG143</f>
        <v>0</v>
      </c>
      <c r="AH144" s="411">
        <f t="shared" ref="AH144" si="399">AH143</f>
        <v>0</v>
      </c>
      <c r="AI144" s="411">
        <f t="shared" ref="AI144" si="400">AI143</f>
        <v>0</v>
      </c>
      <c r="AJ144" s="411">
        <f t="shared" ref="AJ144" si="401">AJ143</f>
        <v>0</v>
      </c>
      <c r="AK144" s="411">
        <f t="shared" ref="AK144" si="402">AK143</f>
        <v>0</v>
      </c>
      <c r="AL144" s="411">
        <f t="shared" ref="AL144" si="403">AL143</f>
        <v>0</v>
      </c>
      <c r="AM144" s="306"/>
    </row>
    <row r="145" spans="1:39" hidden="1"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404">Z146</f>
        <v>0</v>
      </c>
      <c r="AA147" s="411">
        <f t="shared" ref="AA147" si="405">AA146</f>
        <v>0</v>
      </c>
      <c r="AB147" s="411">
        <f t="shared" ref="AB147" si="406">AB146</f>
        <v>0</v>
      </c>
      <c r="AC147" s="411">
        <f t="shared" ref="AC147" si="407">AC146</f>
        <v>0</v>
      </c>
      <c r="AD147" s="411">
        <f t="shared" ref="AD147" si="408">AD146</f>
        <v>0</v>
      </c>
      <c r="AE147" s="411">
        <f t="shared" ref="AE147" si="409">AE146</f>
        <v>0</v>
      </c>
      <c r="AF147" s="411">
        <f t="shared" ref="AF147" si="410">AF146</f>
        <v>0</v>
      </c>
      <c r="AG147" s="411">
        <f t="shared" ref="AG147" si="411">AG146</f>
        <v>0</v>
      </c>
      <c r="AH147" s="411">
        <f t="shared" ref="AH147" si="412">AH146</f>
        <v>0</v>
      </c>
      <c r="AI147" s="411">
        <f t="shared" ref="AI147" si="413">AI146</f>
        <v>0</v>
      </c>
      <c r="AJ147" s="411">
        <f t="shared" ref="AJ147" si="414">AJ146</f>
        <v>0</v>
      </c>
      <c r="AK147" s="411">
        <f t="shared" ref="AK147" si="415">AK146</f>
        <v>0</v>
      </c>
      <c r="AL147" s="411">
        <f t="shared" ref="AL147" si="416">AL146</f>
        <v>0</v>
      </c>
      <c r="AM147" s="306"/>
    </row>
    <row r="148" spans="1:39" hidden="1"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417">Z149</f>
        <v>0</v>
      </c>
      <c r="AA150" s="411">
        <f t="shared" ref="AA150" si="418">AA149</f>
        <v>0</v>
      </c>
      <c r="AB150" s="411">
        <f t="shared" ref="AB150" si="419">AB149</f>
        <v>0</v>
      </c>
      <c r="AC150" s="411">
        <f t="shared" ref="AC150" si="420">AC149</f>
        <v>0</v>
      </c>
      <c r="AD150" s="411">
        <f t="shared" ref="AD150" si="421">AD149</f>
        <v>0</v>
      </c>
      <c r="AE150" s="411">
        <f t="shared" ref="AE150" si="422">AE149</f>
        <v>0</v>
      </c>
      <c r="AF150" s="411">
        <f t="shared" ref="AF150" si="423">AF149</f>
        <v>0</v>
      </c>
      <c r="AG150" s="411">
        <f t="shared" ref="AG150" si="424">AG149</f>
        <v>0</v>
      </c>
      <c r="AH150" s="411">
        <f t="shared" ref="AH150" si="425">AH149</f>
        <v>0</v>
      </c>
      <c r="AI150" s="411">
        <f t="shared" ref="AI150" si="426">AI149</f>
        <v>0</v>
      </c>
      <c r="AJ150" s="411">
        <f t="shared" ref="AJ150" si="427">AJ149</f>
        <v>0</v>
      </c>
      <c r="AK150" s="411">
        <f t="shared" ref="AK150" si="428">AK149</f>
        <v>0</v>
      </c>
      <c r="AL150" s="411">
        <f t="shared" ref="AL150" si="429">AL149</f>
        <v>0</v>
      </c>
      <c r="AM150" s="306"/>
    </row>
    <row r="151" spans="1:39" hidden="1"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hidden="1"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hidden="1"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430">Z153</f>
        <v>0</v>
      </c>
      <c r="AA154" s="411">
        <f t="shared" ref="AA154" si="431">AA153</f>
        <v>0</v>
      </c>
      <c r="AB154" s="411">
        <f t="shared" ref="AB154" si="432">AB153</f>
        <v>0</v>
      </c>
      <c r="AC154" s="411">
        <f t="shared" ref="AC154" si="433">AC153</f>
        <v>0</v>
      </c>
      <c r="AD154" s="411">
        <f t="shared" ref="AD154" si="434">AD153</f>
        <v>0</v>
      </c>
      <c r="AE154" s="411">
        <f t="shared" ref="AE154" si="435">AE153</f>
        <v>0</v>
      </c>
      <c r="AF154" s="411">
        <f t="shared" ref="AF154" si="436">AF153</f>
        <v>0</v>
      </c>
      <c r="AG154" s="411">
        <f t="shared" ref="AG154" si="437">AG153</f>
        <v>0</v>
      </c>
      <c r="AH154" s="411">
        <f t="shared" ref="AH154" si="438">AH153</f>
        <v>0</v>
      </c>
      <c r="AI154" s="411">
        <f t="shared" ref="AI154" si="439">AI153</f>
        <v>0</v>
      </c>
      <c r="AJ154" s="411">
        <f t="shared" ref="AJ154" si="440">AJ153</f>
        <v>0</v>
      </c>
      <c r="AK154" s="411">
        <f t="shared" ref="AK154" si="441">AK153</f>
        <v>0</v>
      </c>
      <c r="AL154" s="411">
        <f t="shared" ref="AL154" si="442">AL153</f>
        <v>0</v>
      </c>
      <c r="AM154" s="306"/>
    </row>
    <row r="155" spans="1:39" hidden="1"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hidden="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443">Z156</f>
        <v>0</v>
      </c>
      <c r="AA157" s="411">
        <f t="shared" ref="AA157" si="444">AA156</f>
        <v>0</v>
      </c>
      <c r="AB157" s="411">
        <f t="shared" ref="AB157" si="445">AB156</f>
        <v>0</v>
      </c>
      <c r="AC157" s="411">
        <f t="shared" ref="AC157" si="446">AC156</f>
        <v>0</v>
      </c>
      <c r="AD157" s="411">
        <f t="shared" ref="AD157" si="447">AD156</f>
        <v>0</v>
      </c>
      <c r="AE157" s="411">
        <f t="shared" ref="AE157" si="448">AE156</f>
        <v>0</v>
      </c>
      <c r="AF157" s="411">
        <f t="shared" ref="AF157" si="449">AF156</f>
        <v>0</v>
      </c>
      <c r="AG157" s="411">
        <f t="shared" ref="AG157" si="450">AG156</f>
        <v>0</v>
      </c>
      <c r="AH157" s="411">
        <f t="shared" ref="AH157" si="451">AH156</f>
        <v>0</v>
      </c>
      <c r="AI157" s="411">
        <f t="shared" ref="AI157" si="452">AI156</f>
        <v>0</v>
      </c>
      <c r="AJ157" s="411">
        <f t="shared" ref="AJ157" si="453">AJ156</f>
        <v>0</v>
      </c>
      <c r="AK157" s="411">
        <f t="shared" ref="AK157" si="454">AK156</f>
        <v>0</v>
      </c>
      <c r="AL157" s="411">
        <f t="shared" ref="AL157" si="455">AL156</f>
        <v>0</v>
      </c>
      <c r="AM157" s="306"/>
    </row>
    <row r="158" spans="1:39" hidden="1"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idden="1"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456">Z159</f>
        <v>0</v>
      </c>
      <c r="AA160" s="411">
        <f t="shared" ref="AA160" si="457">AA159</f>
        <v>0</v>
      </c>
      <c r="AB160" s="411">
        <f t="shared" ref="AB160" si="458">AB159</f>
        <v>0</v>
      </c>
      <c r="AC160" s="411">
        <f t="shared" ref="AC160" si="459">AC159</f>
        <v>0</v>
      </c>
      <c r="AD160" s="411">
        <f t="shared" ref="AD160" si="460">AD159</f>
        <v>0</v>
      </c>
      <c r="AE160" s="411">
        <f t="shared" ref="AE160" si="461">AE159</f>
        <v>0</v>
      </c>
      <c r="AF160" s="411">
        <f t="shared" ref="AF160" si="462">AF159</f>
        <v>0</v>
      </c>
      <c r="AG160" s="411">
        <f t="shared" ref="AG160" si="463">AG159</f>
        <v>0</v>
      </c>
      <c r="AH160" s="411">
        <f t="shared" ref="AH160" si="464">AH159</f>
        <v>0</v>
      </c>
      <c r="AI160" s="411">
        <f t="shared" ref="AI160" si="465">AI159</f>
        <v>0</v>
      </c>
      <c r="AJ160" s="411">
        <f t="shared" ref="AJ160" si="466">AJ159</f>
        <v>0</v>
      </c>
      <c r="AK160" s="411">
        <f t="shared" ref="AK160" si="467">AK159</f>
        <v>0</v>
      </c>
      <c r="AL160" s="411">
        <f t="shared" ref="AL160" si="468">AL159</f>
        <v>0</v>
      </c>
      <c r="AM160" s="306"/>
    </row>
    <row r="161" spans="1:39" hidden="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hidden="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69">Z162</f>
        <v>0</v>
      </c>
      <c r="AA163" s="411">
        <f t="shared" ref="AA163" si="470">AA162</f>
        <v>0</v>
      </c>
      <c r="AB163" s="411">
        <f t="shared" ref="AB163" si="471">AB162</f>
        <v>0</v>
      </c>
      <c r="AC163" s="411">
        <f t="shared" ref="AC163" si="472">AC162</f>
        <v>0</v>
      </c>
      <c r="AD163" s="411">
        <f t="shared" ref="AD163" si="473">AD162</f>
        <v>0</v>
      </c>
      <c r="AE163" s="411">
        <f t="shared" ref="AE163" si="474">AE162</f>
        <v>0</v>
      </c>
      <c r="AF163" s="411">
        <f t="shared" ref="AF163" si="475">AF162</f>
        <v>0</v>
      </c>
      <c r="AG163" s="411">
        <f t="shared" ref="AG163" si="476">AG162</f>
        <v>0</v>
      </c>
      <c r="AH163" s="411">
        <f t="shared" ref="AH163" si="477">AH162</f>
        <v>0</v>
      </c>
      <c r="AI163" s="411">
        <f t="shared" ref="AI163" si="478">AI162</f>
        <v>0</v>
      </c>
      <c r="AJ163" s="411">
        <f t="shared" ref="AJ163" si="479">AJ162</f>
        <v>0</v>
      </c>
      <c r="AK163" s="411">
        <f t="shared" ref="AK163" si="480">AK162</f>
        <v>0</v>
      </c>
      <c r="AL163" s="411">
        <f t="shared" ref="AL163" si="481">AL162</f>
        <v>0</v>
      </c>
      <c r="AM163" s="306"/>
    </row>
    <row r="164" spans="1:39" hidden="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82">Z165</f>
        <v>0</v>
      </c>
      <c r="AA166" s="411">
        <f t="shared" ref="AA166" si="483">AA165</f>
        <v>0</v>
      </c>
      <c r="AB166" s="411">
        <f t="shared" ref="AB166" si="484">AB165</f>
        <v>0</v>
      </c>
      <c r="AC166" s="411">
        <f t="shared" ref="AC166" si="485">AC165</f>
        <v>0</v>
      </c>
      <c r="AD166" s="411">
        <f t="shared" ref="AD166" si="486">AD165</f>
        <v>0</v>
      </c>
      <c r="AE166" s="411">
        <f t="shared" ref="AE166" si="487">AE165</f>
        <v>0</v>
      </c>
      <c r="AF166" s="411">
        <f t="shared" ref="AF166" si="488">AF165</f>
        <v>0</v>
      </c>
      <c r="AG166" s="411">
        <f t="shared" ref="AG166" si="489">AG165</f>
        <v>0</v>
      </c>
      <c r="AH166" s="411">
        <f t="shared" ref="AH166" si="490">AH165</f>
        <v>0</v>
      </c>
      <c r="AI166" s="411">
        <f t="shared" ref="AI166" si="491">AI165</f>
        <v>0</v>
      </c>
      <c r="AJ166" s="411">
        <f t="shared" ref="AJ166" si="492">AJ165</f>
        <v>0</v>
      </c>
      <c r="AK166" s="411">
        <f t="shared" ref="AK166" si="493">AK165</f>
        <v>0</v>
      </c>
      <c r="AL166" s="411">
        <f t="shared" ref="AL166" si="494">AL165</f>
        <v>0</v>
      </c>
      <c r="AM166" s="306"/>
    </row>
    <row r="167" spans="1:39" hidden="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hidden="1"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95">Z168</f>
        <v>0</v>
      </c>
      <c r="AA169" s="411">
        <f t="shared" ref="AA169" si="496">AA168</f>
        <v>0</v>
      </c>
      <c r="AB169" s="411">
        <f t="shared" ref="AB169" si="497">AB168</f>
        <v>0</v>
      </c>
      <c r="AC169" s="411">
        <f t="shared" ref="AC169" si="498">AC168</f>
        <v>0</v>
      </c>
      <c r="AD169" s="411">
        <f t="shared" ref="AD169" si="499">AD168</f>
        <v>0</v>
      </c>
      <c r="AE169" s="411">
        <f t="shared" ref="AE169" si="500">AE168</f>
        <v>0</v>
      </c>
      <c r="AF169" s="411">
        <f t="shared" ref="AF169" si="501">AF168</f>
        <v>0</v>
      </c>
      <c r="AG169" s="411">
        <f t="shared" ref="AG169" si="502">AG168</f>
        <v>0</v>
      </c>
      <c r="AH169" s="411">
        <f t="shared" ref="AH169" si="503">AH168</f>
        <v>0</v>
      </c>
      <c r="AI169" s="411">
        <f t="shared" ref="AI169" si="504">AI168</f>
        <v>0</v>
      </c>
      <c r="AJ169" s="411">
        <f t="shared" ref="AJ169" si="505">AJ168</f>
        <v>0</v>
      </c>
      <c r="AK169" s="411">
        <f t="shared" ref="AK169" si="506">AK168</f>
        <v>0</v>
      </c>
      <c r="AL169" s="411">
        <f t="shared" ref="AL169" si="507">AL168</f>
        <v>0</v>
      </c>
      <c r="AM169" s="306"/>
    </row>
    <row r="170" spans="1:39" hidden="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508">Z171</f>
        <v>0</v>
      </c>
      <c r="AA172" s="411">
        <f t="shared" ref="AA172" si="509">AA171</f>
        <v>0</v>
      </c>
      <c r="AB172" s="411">
        <f t="shared" ref="AB172" si="510">AB171</f>
        <v>0</v>
      </c>
      <c r="AC172" s="411">
        <f t="shared" ref="AC172" si="511">AC171</f>
        <v>0</v>
      </c>
      <c r="AD172" s="411">
        <f t="shared" ref="AD172" si="512">AD171</f>
        <v>0</v>
      </c>
      <c r="AE172" s="411">
        <f t="shared" ref="AE172" si="513">AE171</f>
        <v>0</v>
      </c>
      <c r="AF172" s="411">
        <f t="shared" ref="AF172" si="514">AF171</f>
        <v>0</v>
      </c>
      <c r="AG172" s="411">
        <f t="shared" ref="AG172" si="515">AG171</f>
        <v>0</v>
      </c>
      <c r="AH172" s="411">
        <f t="shared" ref="AH172" si="516">AH171</f>
        <v>0</v>
      </c>
      <c r="AI172" s="411">
        <f t="shared" ref="AI172" si="517">AI171</f>
        <v>0</v>
      </c>
      <c r="AJ172" s="411">
        <f t="shared" ref="AJ172" si="518">AJ171</f>
        <v>0</v>
      </c>
      <c r="AK172" s="411">
        <f t="shared" ref="AK172" si="519">AK171</f>
        <v>0</v>
      </c>
      <c r="AL172" s="411">
        <f t="shared" ref="AL172" si="520">AL171</f>
        <v>0</v>
      </c>
      <c r="AM172" s="306"/>
    </row>
    <row r="173" spans="1:39" hidden="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hidden="1"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521">Z174</f>
        <v>0</v>
      </c>
      <c r="AA175" s="411">
        <f t="shared" ref="AA175" si="522">AA174</f>
        <v>0</v>
      </c>
      <c r="AB175" s="411">
        <f t="shared" ref="AB175" si="523">AB174</f>
        <v>0</v>
      </c>
      <c r="AC175" s="411">
        <f t="shared" ref="AC175" si="524">AC174</f>
        <v>0</v>
      </c>
      <c r="AD175" s="411">
        <f t="shared" ref="AD175" si="525">AD174</f>
        <v>0</v>
      </c>
      <c r="AE175" s="411">
        <f t="shared" ref="AE175" si="526">AE174</f>
        <v>0</v>
      </c>
      <c r="AF175" s="411">
        <f t="shared" ref="AF175" si="527">AF174</f>
        <v>0</v>
      </c>
      <c r="AG175" s="411">
        <f t="shared" ref="AG175" si="528">AG174</f>
        <v>0</v>
      </c>
      <c r="AH175" s="411">
        <f t="shared" ref="AH175" si="529">AH174</f>
        <v>0</v>
      </c>
      <c r="AI175" s="411">
        <f t="shared" ref="AI175" si="530">AI174</f>
        <v>0</v>
      </c>
      <c r="AJ175" s="411">
        <f t="shared" ref="AJ175" si="531">AJ174</f>
        <v>0</v>
      </c>
      <c r="AK175" s="411">
        <f t="shared" ref="AK175" si="532">AK174</f>
        <v>0</v>
      </c>
      <c r="AL175" s="411">
        <f t="shared" ref="AL175" si="533">AL174</f>
        <v>0</v>
      </c>
      <c r="AM175" s="306"/>
    </row>
    <row r="176" spans="1:39" hidden="1"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hidden="1"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534">Z177</f>
        <v>0</v>
      </c>
      <c r="AA178" s="411">
        <f t="shared" ref="AA178" si="535">AA177</f>
        <v>0</v>
      </c>
      <c r="AB178" s="411">
        <f t="shared" ref="AB178" si="536">AB177</f>
        <v>0</v>
      </c>
      <c r="AC178" s="411">
        <f t="shared" ref="AC178" si="537">AC177</f>
        <v>0</v>
      </c>
      <c r="AD178" s="411">
        <f t="shared" ref="AD178" si="538">AD177</f>
        <v>0</v>
      </c>
      <c r="AE178" s="411">
        <f t="shared" ref="AE178" si="539">AE177</f>
        <v>0</v>
      </c>
      <c r="AF178" s="411">
        <f t="shared" ref="AF178" si="540">AF177</f>
        <v>0</v>
      </c>
      <c r="AG178" s="411">
        <f t="shared" ref="AG178" si="541">AG177</f>
        <v>0</v>
      </c>
      <c r="AH178" s="411">
        <f t="shared" ref="AH178" si="542">AH177</f>
        <v>0</v>
      </c>
      <c r="AI178" s="411">
        <f t="shared" ref="AI178" si="543">AI177</f>
        <v>0</v>
      </c>
      <c r="AJ178" s="411">
        <f t="shared" ref="AJ178" si="544">AJ177</f>
        <v>0</v>
      </c>
      <c r="AK178" s="411">
        <f t="shared" ref="AK178" si="545">AK177</f>
        <v>0</v>
      </c>
      <c r="AL178" s="411">
        <f t="shared" ref="AL178" si="546">AL177</f>
        <v>0</v>
      </c>
      <c r="AM178" s="306"/>
    </row>
    <row r="179" spans="1:39" hidden="1"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hidden="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547">Z180</f>
        <v>0</v>
      </c>
      <c r="AA181" s="411">
        <f t="shared" ref="AA181" si="548">AA180</f>
        <v>0</v>
      </c>
      <c r="AB181" s="411">
        <f t="shared" ref="AB181" si="549">AB180</f>
        <v>0</v>
      </c>
      <c r="AC181" s="411">
        <f t="shared" ref="AC181" si="550">AC180</f>
        <v>0</v>
      </c>
      <c r="AD181" s="411">
        <f t="shared" ref="AD181" si="551">AD180</f>
        <v>0</v>
      </c>
      <c r="AE181" s="411">
        <f t="shared" ref="AE181" si="552">AE180</f>
        <v>0</v>
      </c>
      <c r="AF181" s="411">
        <f t="shared" ref="AF181" si="553">AF180</f>
        <v>0</v>
      </c>
      <c r="AG181" s="411">
        <f t="shared" ref="AG181" si="554">AG180</f>
        <v>0</v>
      </c>
      <c r="AH181" s="411">
        <f t="shared" ref="AH181" si="555">AH180</f>
        <v>0</v>
      </c>
      <c r="AI181" s="411">
        <f t="shared" ref="AI181" si="556">AI180</f>
        <v>0</v>
      </c>
      <c r="AJ181" s="411">
        <f t="shared" ref="AJ181" si="557">AJ180</f>
        <v>0</v>
      </c>
      <c r="AK181" s="411">
        <f t="shared" ref="AK181" si="558">AK180</f>
        <v>0</v>
      </c>
      <c r="AL181" s="411">
        <f t="shared" ref="AL181" si="559">AL180</f>
        <v>0</v>
      </c>
      <c r="AM181" s="306"/>
    </row>
    <row r="182" spans="1:39" hidden="1"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60">Z183</f>
        <v>0</v>
      </c>
      <c r="AA184" s="411">
        <f t="shared" ref="AA184" si="561">AA183</f>
        <v>0</v>
      </c>
      <c r="AB184" s="411">
        <f t="shared" ref="AB184" si="562">AB183</f>
        <v>0</v>
      </c>
      <c r="AC184" s="411">
        <f t="shared" ref="AC184" si="563">AC183</f>
        <v>0</v>
      </c>
      <c r="AD184" s="411">
        <f t="shared" ref="AD184" si="564">AD183</f>
        <v>0</v>
      </c>
      <c r="AE184" s="411">
        <f t="shared" ref="AE184" si="565">AE183</f>
        <v>0</v>
      </c>
      <c r="AF184" s="411">
        <f t="shared" ref="AF184" si="566">AF183</f>
        <v>0</v>
      </c>
      <c r="AG184" s="411">
        <f t="shared" ref="AG184" si="567">AG183</f>
        <v>0</v>
      </c>
      <c r="AH184" s="411">
        <f t="shared" ref="AH184" si="568">AH183</f>
        <v>0</v>
      </c>
      <c r="AI184" s="411">
        <f t="shared" ref="AI184" si="569">AI183</f>
        <v>0</v>
      </c>
      <c r="AJ184" s="411">
        <f t="shared" ref="AJ184" si="570">AJ183</f>
        <v>0</v>
      </c>
      <c r="AK184" s="411">
        <f t="shared" ref="AK184" si="571">AK183</f>
        <v>0</v>
      </c>
      <c r="AL184" s="411">
        <f t="shared" ref="AL184" si="572">AL183</f>
        <v>0</v>
      </c>
      <c r="AM184" s="306"/>
    </row>
    <row r="185" spans="1:39" hidden="1"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73">Z186</f>
        <v>0</v>
      </c>
      <c r="AA187" s="411">
        <f t="shared" ref="AA187" si="574">AA186</f>
        <v>0</v>
      </c>
      <c r="AB187" s="411">
        <f t="shared" ref="AB187" si="575">AB186</f>
        <v>0</v>
      </c>
      <c r="AC187" s="411">
        <f t="shared" ref="AC187" si="576">AC186</f>
        <v>0</v>
      </c>
      <c r="AD187" s="411">
        <f t="shared" ref="AD187" si="577">AD186</f>
        <v>0</v>
      </c>
      <c r="AE187" s="411">
        <f t="shared" ref="AE187" si="578">AE186</f>
        <v>0</v>
      </c>
      <c r="AF187" s="411">
        <f t="shared" ref="AF187" si="579">AF186</f>
        <v>0</v>
      </c>
      <c r="AG187" s="411">
        <f t="shared" ref="AG187" si="580">AG186</f>
        <v>0</v>
      </c>
      <c r="AH187" s="411">
        <f t="shared" ref="AH187" si="581">AH186</f>
        <v>0</v>
      </c>
      <c r="AI187" s="411">
        <f t="shared" ref="AI187" si="582">AI186</f>
        <v>0</v>
      </c>
      <c r="AJ187" s="411">
        <f t="shared" ref="AJ187" si="583">AJ186</f>
        <v>0</v>
      </c>
      <c r="AK187" s="411">
        <f t="shared" ref="AK187" si="584">AK186</f>
        <v>0</v>
      </c>
      <c r="AL187" s="411">
        <f t="shared" ref="AL187" si="585">AL186</f>
        <v>0</v>
      </c>
      <c r="AM187" s="306"/>
    </row>
    <row r="188" spans="1:39" hidden="1"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hidden="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86">Z189</f>
        <v>0</v>
      </c>
      <c r="AA190" s="411">
        <f t="shared" ref="AA190" si="587">AA189</f>
        <v>0</v>
      </c>
      <c r="AB190" s="411">
        <f t="shared" ref="AB190" si="588">AB189</f>
        <v>0</v>
      </c>
      <c r="AC190" s="411">
        <f t="shared" ref="AC190" si="589">AC189</f>
        <v>0</v>
      </c>
      <c r="AD190" s="411">
        <f t="shared" ref="AD190" si="590">AD189</f>
        <v>0</v>
      </c>
      <c r="AE190" s="411">
        <f t="shared" ref="AE190" si="591">AE189</f>
        <v>0</v>
      </c>
      <c r="AF190" s="411">
        <f t="shared" ref="AF190" si="592">AF189</f>
        <v>0</v>
      </c>
      <c r="AG190" s="411">
        <f t="shared" ref="AG190" si="593">AG189</f>
        <v>0</v>
      </c>
      <c r="AH190" s="411">
        <f t="shared" ref="AH190" si="594">AH189</f>
        <v>0</v>
      </c>
      <c r="AI190" s="411">
        <f t="shared" ref="AI190" si="595">AI189</f>
        <v>0</v>
      </c>
      <c r="AJ190" s="411">
        <f t="shared" ref="AJ190" si="596">AJ189</f>
        <v>0</v>
      </c>
      <c r="AK190" s="411">
        <f t="shared" ref="AK190" si="597">AK189</f>
        <v>0</v>
      </c>
      <c r="AL190" s="411">
        <f t="shared" ref="AL190" si="598">AL189</f>
        <v>0</v>
      </c>
      <c r="AM190" s="306"/>
    </row>
    <row r="191" spans="1:39" hidden="1"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hidden="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99">Z192</f>
        <v>0</v>
      </c>
      <c r="AA193" s="411">
        <f t="shared" ref="AA193" si="600">AA192</f>
        <v>0</v>
      </c>
      <c r="AB193" s="411">
        <f t="shared" ref="AB193" si="601">AB192</f>
        <v>0</v>
      </c>
      <c r="AC193" s="411">
        <f t="shared" ref="AC193" si="602">AC192</f>
        <v>0</v>
      </c>
      <c r="AD193" s="411">
        <f t="shared" ref="AD193" si="603">AD192</f>
        <v>0</v>
      </c>
      <c r="AE193" s="411">
        <f t="shared" ref="AE193" si="604">AE192</f>
        <v>0</v>
      </c>
      <c r="AF193" s="411">
        <f t="shared" ref="AF193" si="605">AF192</f>
        <v>0</v>
      </c>
      <c r="AG193" s="411">
        <f t="shared" ref="AG193" si="606">AG192</f>
        <v>0</v>
      </c>
      <c r="AH193" s="411">
        <f t="shared" ref="AH193" si="607">AH192</f>
        <v>0</v>
      </c>
      <c r="AI193" s="411">
        <f t="shared" ref="AI193" si="608">AI192</f>
        <v>0</v>
      </c>
      <c r="AJ193" s="411">
        <f t="shared" ref="AJ193" si="609">AJ192</f>
        <v>0</v>
      </c>
      <c r="AK193" s="411">
        <f t="shared" ref="AK193" si="610">AK192</f>
        <v>0</v>
      </c>
      <c r="AL193" s="411">
        <f t="shared" ref="AL193" si="611">AL192</f>
        <v>0</v>
      </c>
      <c r="AM193" s="306"/>
    </row>
    <row r="194" spans="2:39"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ollapsed="1">
      <c r="B195" s="327" t="s">
        <v>271</v>
      </c>
      <c r="C195" s="329"/>
      <c r="D195" s="329">
        <f>SUM(D38:D193)</f>
        <v>99706929</v>
      </c>
      <c r="E195" s="329">
        <f t="shared" ref="E195:G195" si="612">SUM(E38:E193)</f>
        <v>99604128.602827221</v>
      </c>
      <c r="F195" s="329">
        <f t="shared" si="612"/>
        <v>99931931.67340447</v>
      </c>
      <c r="G195" s="329">
        <f t="shared" si="612"/>
        <v>100038964.37402977</v>
      </c>
      <c r="H195" s="329"/>
      <c r="I195" s="329"/>
      <c r="J195" s="329"/>
      <c r="K195" s="329"/>
      <c r="L195" s="329"/>
      <c r="M195" s="329"/>
      <c r="N195" s="329"/>
      <c r="O195" s="329">
        <f>SUM(O38:O193)</f>
        <v>15543</v>
      </c>
      <c r="P195" s="329">
        <f t="shared" ref="P195:R195" si="613">SUM(P38:P193)</f>
        <v>13251.083317858007</v>
      </c>
      <c r="Q195" s="329">
        <f t="shared" si="613"/>
        <v>13561.432139008048</v>
      </c>
      <c r="R195" s="329">
        <f t="shared" si="613"/>
        <v>13340.521966391818</v>
      </c>
      <c r="S195" s="329"/>
      <c r="T195" s="329"/>
      <c r="U195" s="329"/>
      <c r="V195" s="329"/>
      <c r="W195" s="329"/>
      <c r="X195" s="329"/>
      <c r="Y195" s="329">
        <f>IF(Y36="kWh",SUMPRODUCT(D38:D193,Y38:Y193))</f>
        <v>18677311</v>
      </c>
      <c r="Z195" s="329">
        <f>IF(Z36="kWh",SUMPRODUCT(D38:D193,Z38:Z193))</f>
        <v>11963081.439999999</v>
      </c>
      <c r="AA195" s="329">
        <f>IF(AA36="kw",SUMPRODUCT(N38:N193,O38:O193,AA38:AA193),SUMPRODUCT(D38:D193,AA38:AA193))</f>
        <v>111870.23999999999</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614">AB195*AB198</f>
        <v>0</v>
      </c>
      <c r="AC203" s="378">
        <f t="shared" si="614"/>
        <v>0</v>
      </c>
      <c r="AD203" s="378">
        <f t="shared" si="614"/>
        <v>0</v>
      </c>
      <c r="AE203" s="378">
        <f t="shared" si="614"/>
        <v>0</v>
      </c>
      <c r="AF203" s="378">
        <f t="shared" si="614"/>
        <v>0</v>
      </c>
      <c r="AG203" s="378">
        <f t="shared" si="614"/>
        <v>0</v>
      </c>
      <c r="AH203" s="378">
        <f t="shared" si="614"/>
        <v>0</v>
      </c>
      <c r="AI203" s="378">
        <f t="shared" si="614"/>
        <v>0</v>
      </c>
      <c r="AJ203" s="378">
        <f t="shared" si="614"/>
        <v>0</v>
      </c>
      <c r="AK203" s="378">
        <f t="shared" si="614"/>
        <v>0</v>
      </c>
      <c r="AL203" s="378">
        <f t="shared" si="614"/>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615">SUM(AA199:AA203)</f>
        <v>0</v>
      </c>
      <c r="AB204" s="346">
        <f t="shared" si="615"/>
        <v>0</v>
      </c>
      <c r="AC204" s="346">
        <f t="shared" si="615"/>
        <v>0</v>
      </c>
      <c r="AD204" s="346">
        <f t="shared" si="615"/>
        <v>0</v>
      </c>
      <c r="AE204" s="346">
        <f t="shared" si="615"/>
        <v>0</v>
      </c>
      <c r="AF204" s="346">
        <f>SUM(AF199:AF203)</f>
        <v>0</v>
      </c>
      <c r="AG204" s="346">
        <f>SUM(AG199:AG203)</f>
        <v>0</v>
      </c>
      <c r="AH204" s="346">
        <f t="shared" ref="AH204:AL204" si="616">SUM(AH199:AH203)</f>
        <v>0</v>
      </c>
      <c r="AI204" s="346">
        <f t="shared" si="616"/>
        <v>0</v>
      </c>
      <c r="AJ204" s="346">
        <f t="shared" si="616"/>
        <v>0</v>
      </c>
      <c r="AK204" s="346">
        <f t="shared" si="616"/>
        <v>0</v>
      </c>
      <c r="AL204" s="346">
        <f t="shared" si="616"/>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617">Z196*Z198</f>
        <v>0</v>
      </c>
      <c r="AA205" s="347">
        <f t="shared" si="617"/>
        <v>0</v>
      </c>
      <c r="AB205" s="347">
        <f t="shared" si="617"/>
        <v>0</v>
      </c>
      <c r="AC205" s="347">
        <f t="shared" si="617"/>
        <v>0</v>
      </c>
      <c r="AD205" s="347">
        <f t="shared" si="617"/>
        <v>0</v>
      </c>
      <c r="AE205" s="347">
        <f t="shared" si="617"/>
        <v>0</v>
      </c>
      <c r="AF205" s="347">
        <f>AF196*AF198</f>
        <v>0</v>
      </c>
      <c r="AG205" s="347">
        <f t="shared" ref="AG205:AL205" si="618">AG196*AG198</f>
        <v>0</v>
      </c>
      <c r="AH205" s="347">
        <f t="shared" si="618"/>
        <v>0</v>
      </c>
      <c r="AI205" s="347">
        <f t="shared" si="618"/>
        <v>0</v>
      </c>
      <c r="AJ205" s="347">
        <f t="shared" si="618"/>
        <v>0</v>
      </c>
      <c r="AK205" s="347">
        <f t="shared" si="618"/>
        <v>0</v>
      </c>
      <c r="AL205" s="347">
        <f t="shared" si="618"/>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18604915.874514598</v>
      </c>
      <c r="Z208" s="291">
        <f>SUMPRODUCT(E38:E193,Z38:Z193)</f>
        <v>10939047.944320664</v>
      </c>
      <c r="AA208" s="291">
        <f>IF(AA36="kw",SUMPRODUCT(N38:N193,P38:P193,AA38:AA193),SUMPRODUCT(E38:E193,AA38:AA193))</f>
        <v>111976.34591079351</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18600365.874514598</v>
      </c>
      <c r="Z209" s="291">
        <f>SUMPRODUCT(F38:F193,Z38:Z193)</f>
        <v>11603336.732852133</v>
      </c>
      <c r="AA209" s="291">
        <f>IF(AA36="kw",SUMPRODUCT(N38:N193,Q38:Q193,AA38:AA193),SUMPRODUCT(F38:F193,AA38:AA193))</f>
        <v>112026.63964831112</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18595293.874514598</v>
      </c>
      <c r="Z210" s="291">
        <f>SUMPRODUCT(G38:G193,Z38:Z193)</f>
        <v>11667394.628651302</v>
      </c>
      <c r="AA210" s="291">
        <f>IF(AA36="kw",SUMPRODUCT(N38:N193,R38:R193,AA38:AA193),SUMPRODUCT(G38:G193,AA38:AA193))</f>
        <v>111126.55304864797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18426148.104514599</v>
      </c>
      <c r="Z211" s="291">
        <f>SUMPRODUCT(H38:H193,Z38:Z193)</f>
        <v>11242237.880000003</v>
      </c>
      <c r="AA211" s="291">
        <f>IF(AA36="kw",SUMPRODUCT(N38:N193,S38:S193,AA38:AA193),SUMPRODUCT(H38:H193,AA38:AA193))</f>
        <v>108250.32</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18331323.104514599</v>
      </c>
      <c r="Z212" s="326">
        <f>SUMPRODUCT(I38:I193,Z38:Z193)</f>
        <v>11239136.740000002</v>
      </c>
      <c r="AA212" s="326">
        <f>IF(AA36="kw",SUMPRODUCT(N38:N193,T38:T193,AA38:AA193),SUMPRODUCT(I38:I193,AA38:AA193))</f>
        <v>100954.08</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7" t="s">
        <v>211</v>
      </c>
      <c r="C217" s="819" t="s">
        <v>33</v>
      </c>
      <c r="D217" s="284" t="s">
        <v>422</v>
      </c>
      <c r="E217" s="821" t="s">
        <v>209</v>
      </c>
      <c r="F217" s="822"/>
      <c r="G217" s="822"/>
      <c r="H217" s="822"/>
      <c r="I217" s="822"/>
      <c r="J217" s="822"/>
      <c r="K217" s="822"/>
      <c r="L217" s="822"/>
      <c r="M217" s="823"/>
      <c r="N217" s="824" t="s">
        <v>213</v>
      </c>
      <c r="O217" s="284" t="s">
        <v>423</v>
      </c>
      <c r="P217" s="821" t="s">
        <v>212</v>
      </c>
      <c r="Q217" s="822"/>
      <c r="R217" s="822"/>
      <c r="S217" s="822"/>
      <c r="T217" s="822"/>
      <c r="U217" s="822"/>
      <c r="V217" s="822"/>
      <c r="W217" s="822"/>
      <c r="X217" s="823"/>
      <c r="Y217" s="814" t="s">
        <v>243</v>
      </c>
      <c r="Z217" s="815"/>
      <c r="AA217" s="815"/>
      <c r="AB217" s="815"/>
      <c r="AC217" s="815"/>
      <c r="AD217" s="815"/>
      <c r="AE217" s="815"/>
      <c r="AF217" s="815"/>
      <c r="AG217" s="815"/>
      <c r="AH217" s="815"/>
      <c r="AI217" s="815"/>
      <c r="AJ217" s="815"/>
      <c r="AK217" s="815"/>
      <c r="AL217" s="815"/>
      <c r="AM217" s="816"/>
    </row>
    <row r="218" spans="1:39" ht="60.75" customHeight="1">
      <c r="B218" s="818"/>
      <c r="C218" s="820"/>
      <c r="D218" s="285">
        <v>2016</v>
      </c>
      <c r="E218" s="285">
        <v>2017</v>
      </c>
      <c r="F218" s="285">
        <v>2018</v>
      </c>
      <c r="G218" s="285">
        <v>2019</v>
      </c>
      <c r="H218" s="285">
        <v>2020</v>
      </c>
      <c r="I218" s="285">
        <v>2021</v>
      </c>
      <c r="J218" s="285">
        <v>2022</v>
      </c>
      <c r="K218" s="285">
        <v>2023</v>
      </c>
      <c r="L218" s="285">
        <v>2024</v>
      </c>
      <c r="M218" s="285">
        <v>2025</v>
      </c>
      <c r="N218" s="82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Large Use</v>
      </c>
      <c r="AC218" s="285" t="str">
        <f>'1.  LRAMVA Summary'!H52</f>
        <v>Unmetered Scattered Load</v>
      </c>
      <c r="AD218" s="285" t="str">
        <f>'1.  LRAMVA Summary'!I52</f>
        <v>Sentinel Lighting</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idden="1"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idden="1"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619">Z221</f>
        <v>0</v>
      </c>
      <c r="AA222" s="411">
        <f t="shared" ref="AA222" si="620">AA221</f>
        <v>0</v>
      </c>
      <c r="AB222" s="411">
        <f t="shared" ref="AB222" si="621">AB221</f>
        <v>0</v>
      </c>
      <c r="AC222" s="411">
        <f t="shared" ref="AC222" si="622">AC221</f>
        <v>0</v>
      </c>
      <c r="AD222" s="411">
        <f t="shared" ref="AD222" si="623">AD221</f>
        <v>0</v>
      </c>
      <c r="AE222" s="411">
        <f t="shared" ref="AE222" si="624">AE221</f>
        <v>0</v>
      </c>
      <c r="AF222" s="411">
        <f t="shared" ref="AF222" si="625">AF221</f>
        <v>0</v>
      </c>
      <c r="AG222" s="411">
        <f t="shared" ref="AG222" si="626">AG221</f>
        <v>0</v>
      </c>
      <c r="AH222" s="411">
        <f t="shared" ref="AH222" si="627">AH221</f>
        <v>0</v>
      </c>
      <c r="AI222" s="411">
        <f t="shared" ref="AI222" si="628">AI221</f>
        <v>0</v>
      </c>
      <c r="AJ222" s="411">
        <f t="shared" ref="AJ222" si="629">AJ221</f>
        <v>0</v>
      </c>
      <c r="AK222" s="411">
        <f t="shared" ref="AK222" si="630">AK221</f>
        <v>0</v>
      </c>
      <c r="AL222" s="411">
        <f t="shared" ref="AL222" si="631">AL221</f>
        <v>0</v>
      </c>
      <c r="AM222" s="297"/>
    </row>
    <row r="223" spans="1:39" ht="15.75"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idden="1"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632">Z224</f>
        <v>0</v>
      </c>
      <c r="AA225" s="411">
        <f t="shared" ref="AA225" si="633">AA224</f>
        <v>0</v>
      </c>
      <c r="AB225" s="411">
        <f t="shared" ref="AB225" si="634">AB224</f>
        <v>0</v>
      </c>
      <c r="AC225" s="411">
        <f t="shared" ref="AC225" si="635">AC224</f>
        <v>0</v>
      </c>
      <c r="AD225" s="411">
        <f t="shared" ref="AD225" si="636">AD224</f>
        <v>0</v>
      </c>
      <c r="AE225" s="411">
        <f t="shared" ref="AE225" si="637">AE224</f>
        <v>0</v>
      </c>
      <c r="AF225" s="411">
        <f t="shared" ref="AF225" si="638">AF224</f>
        <v>0</v>
      </c>
      <c r="AG225" s="411">
        <f t="shared" ref="AG225" si="639">AG224</f>
        <v>0</v>
      </c>
      <c r="AH225" s="411">
        <f t="shared" ref="AH225" si="640">AH224</f>
        <v>0</v>
      </c>
      <c r="AI225" s="411">
        <f t="shared" ref="AI225" si="641">AI224</f>
        <v>0</v>
      </c>
      <c r="AJ225" s="411">
        <f t="shared" ref="AJ225" si="642">AJ224</f>
        <v>0</v>
      </c>
      <c r="AK225" s="411">
        <f t="shared" ref="AK225" si="643">AK224</f>
        <v>0</v>
      </c>
      <c r="AL225" s="411">
        <f t="shared" ref="AL225" si="644">AL224</f>
        <v>0</v>
      </c>
      <c r="AM225" s="297"/>
    </row>
    <row r="226" spans="1:39" ht="15.75"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idden="1"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645">Z227</f>
        <v>0</v>
      </c>
      <c r="AA228" s="411">
        <f t="shared" ref="AA228" si="646">AA227</f>
        <v>0</v>
      </c>
      <c r="AB228" s="411">
        <f t="shared" ref="AB228" si="647">AB227</f>
        <v>0</v>
      </c>
      <c r="AC228" s="411">
        <f t="shared" ref="AC228" si="648">AC227</f>
        <v>0</v>
      </c>
      <c r="AD228" s="411">
        <f t="shared" ref="AD228" si="649">AD227</f>
        <v>0</v>
      </c>
      <c r="AE228" s="411">
        <f t="shared" ref="AE228" si="650">AE227</f>
        <v>0</v>
      </c>
      <c r="AF228" s="411">
        <f t="shared" ref="AF228" si="651">AF227</f>
        <v>0</v>
      </c>
      <c r="AG228" s="411">
        <f t="shared" ref="AG228" si="652">AG227</f>
        <v>0</v>
      </c>
      <c r="AH228" s="411">
        <f t="shared" ref="AH228" si="653">AH227</f>
        <v>0</v>
      </c>
      <c r="AI228" s="411">
        <f t="shared" ref="AI228" si="654">AI227</f>
        <v>0</v>
      </c>
      <c r="AJ228" s="411">
        <f t="shared" ref="AJ228" si="655">AJ227</f>
        <v>0</v>
      </c>
      <c r="AK228" s="411">
        <f t="shared" ref="AK228" si="656">AK227</f>
        <v>0</v>
      </c>
      <c r="AL228" s="411">
        <f t="shared" ref="AL228" si="657">AL227</f>
        <v>0</v>
      </c>
      <c r="AM228" s="297"/>
    </row>
    <row r="229" spans="1:39"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idden="1" outlineLevel="1">
      <c r="A230" s="522">
        <v>4</v>
      </c>
      <c r="B230" s="520" t="s">
        <v>682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658">Z230</f>
        <v>0</v>
      </c>
      <c r="AA231" s="411">
        <f t="shared" ref="AA231" si="659">AA230</f>
        <v>0</v>
      </c>
      <c r="AB231" s="411">
        <f t="shared" ref="AB231" si="660">AB230</f>
        <v>0</v>
      </c>
      <c r="AC231" s="411">
        <f t="shared" ref="AC231" si="661">AC230</f>
        <v>0</v>
      </c>
      <c r="AD231" s="411">
        <f t="shared" ref="AD231" si="662">AD230</f>
        <v>0</v>
      </c>
      <c r="AE231" s="411">
        <f t="shared" ref="AE231" si="663">AE230</f>
        <v>0</v>
      </c>
      <c r="AF231" s="411">
        <f t="shared" ref="AF231" si="664">AF230</f>
        <v>0</v>
      </c>
      <c r="AG231" s="411">
        <f t="shared" ref="AG231" si="665">AG230</f>
        <v>0</v>
      </c>
      <c r="AH231" s="411">
        <f t="shared" ref="AH231" si="666">AH230</f>
        <v>0</v>
      </c>
      <c r="AI231" s="411">
        <f t="shared" ref="AI231" si="667">AI230</f>
        <v>0</v>
      </c>
      <c r="AJ231" s="411">
        <f t="shared" ref="AJ231" si="668">AJ230</f>
        <v>0</v>
      </c>
      <c r="AK231" s="411">
        <f t="shared" ref="AK231" si="669">AK230</f>
        <v>0</v>
      </c>
      <c r="AL231" s="411">
        <f t="shared" ref="AL231" si="670">AL230</f>
        <v>0</v>
      </c>
      <c r="AM231" s="297"/>
    </row>
    <row r="232" spans="1:39"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hidden="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71">Z233</f>
        <v>0</v>
      </c>
      <c r="AA234" s="411">
        <f t="shared" ref="AA234" si="672">AA233</f>
        <v>0</v>
      </c>
      <c r="AB234" s="411">
        <f t="shared" ref="AB234" si="673">AB233</f>
        <v>0</v>
      </c>
      <c r="AC234" s="411">
        <f t="shared" ref="AC234" si="674">AC233</f>
        <v>0</v>
      </c>
      <c r="AD234" s="411">
        <f t="shared" ref="AD234" si="675">AD233</f>
        <v>0</v>
      </c>
      <c r="AE234" s="411">
        <f t="shared" ref="AE234" si="676">AE233</f>
        <v>0</v>
      </c>
      <c r="AF234" s="411">
        <f t="shared" ref="AF234" si="677">AF233</f>
        <v>0</v>
      </c>
      <c r="AG234" s="411">
        <f t="shared" ref="AG234" si="678">AG233</f>
        <v>0</v>
      </c>
      <c r="AH234" s="411">
        <f t="shared" ref="AH234" si="679">AH233</f>
        <v>0</v>
      </c>
      <c r="AI234" s="411">
        <f t="shared" ref="AI234" si="680">AI233</f>
        <v>0</v>
      </c>
      <c r="AJ234" s="411">
        <f t="shared" ref="AJ234" si="681">AJ233</f>
        <v>0</v>
      </c>
      <c r="AK234" s="411">
        <f t="shared" ref="AK234" si="682">AK233</f>
        <v>0</v>
      </c>
      <c r="AL234" s="411">
        <f t="shared" ref="AL234" si="683">AL233</f>
        <v>0</v>
      </c>
      <c r="AM234" s="297"/>
    </row>
    <row r="235" spans="1:39"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hidden="1"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idden="1"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84">Z237</f>
        <v>0</v>
      </c>
      <c r="AA238" s="411">
        <f t="shared" ref="AA238" si="685">AA237</f>
        <v>0</v>
      </c>
      <c r="AB238" s="411">
        <f t="shared" ref="AB238" si="686">AB237</f>
        <v>0</v>
      </c>
      <c r="AC238" s="411">
        <f t="shared" ref="AC238" si="687">AC237</f>
        <v>0</v>
      </c>
      <c r="AD238" s="411">
        <f t="shared" ref="AD238" si="688">AD237</f>
        <v>0</v>
      </c>
      <c r="AE238" s="411">
        <f t="shared" ref="AE238" si="689">AE237</f>
        <v>0</v>
      </c>
      <c r="AF238" s="411">
        <f t="shared" ref="AF238" si="690">AF237</f>
        <v>0</v>
      </c>
      <c r="AG238" s="411">
        <f t="shared" ref="AG238" si="691">AG237</f>
        <v>0</v>
      </c>
      <c r="AH238" s="411">
        <f t="shared" ref="AH238" si="692">AH237</f>
        <v>0</v>
      </c>
      <c r="AI238" s="411">
        <f t="shared" ref="AI238" si="693">AI237</f>
        <v>0</v>
      </c>
      <c r="AJ238" s="411">
        <f t="shared" ref="AJ238" si="694">AJ237</f>
        <v>0</v>
      </c>
      <c r="AK238" s="411">
        <f t="shared" ref="AK238" si="695">AK237</f>
        <v>0</v>
      </c>
      <c r="AL238" s="411">
        <f t="shared" ref="AL238" si="696">AL237</f>
        <v>0</v>
      </c>
      <c r="AM238" s="311"/>
    </row>
    <row r="239" spans="1:39"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hidden="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97">Z240</f>
        <v>0</v>
      </c>
      <c r="AA241" s="411">
        <f t="shared" ref="AA241" si="698">AA240</f>
        <v>0</v>
      </c>
      <c r="AB241" s="411">
        <f t="shared" ref="AB241" si="699">AB240</f>
        <v>0</v>
      </c>
      <c r="AC241" s="411">
        <f t="shared" ref="AC241" si="700">AC240</f>
        <v>0</v>
      </c>
      <c r="AD241" s="411">
        <f t="shared" ref="AD241" si="701">AD240</f>
        <v>0</v>
      </c>
      <c r="AE241" s="411">
        <f t="shared" ref="AE241" si="702">AE240</f>
        <v>0</v>
      </c>
      <c r="AF241" s="411">
        <f t="shared" ref="AF241" si="703">AF240</f>
        <v>0</v>
      </c>
      <c r="AG241" s="411">
        <f t="shared" ref="AG241" si="704">AG240</f>
        <v>0</v>
      </c>
      <c r="AH241" s="411">
        <f t="shared" ref="AH241" si="705">AH240</f>
        <v>0</v>
      </c>
      <c r="AI241" s="411">
        <f t="shared" ref="AI241" si="706">AI240</f>
        <v>0</v>
      </c>
      <c r="AJ241" s="411">
        <f t="shared" ref="AJ241" si="707">AJ240</f>
        <v>0</v>
      </c>
      <c r="AK241" s="411">
        <f t="shared" ref="AK241" si="708">AK240</f>
        <v>0</v>
      </c>
      <c r="AL241" s="411">
        <f t="shared" ref="AL241" si="709">AL240</f>
        <v>0</v>
      </c>
      <c r="AM241" s="311"/>
    </row>
    <row r="242" spans="1:39"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hidden="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710">Z243</f>
        <v>0</v>
      </c>
      <c r="AA244" s="411">
        <f t="shared" ref="AA244" si="711">AA243</f>
        <v>0</v>
      </c>
      <c r="AB244" s="411">
        <f t="shared" ref="AB244" si="712">AB243</f>
        <v>0</v>
      </c>
      <c r="AC244" s="411">
        <f t="shared" ref="AC244" si="713">AC243</f>
        <v>0</v>
      </c>
      <c r="AD244" s="411">
        <f t="shared" ref="AD244" si="714">AD243</f>
        <v>0</v>
      </c>
      <c r="AE244" s="411">
        <f t="shared" ref="AE244" si="715">AE243</f>
        <v>0</v>
      </c>
      <c r="AF244" s="411">
        <f t="shared" ref="AF244" si="716">AF243</f>
        <v>0</v>
      </c>
      <c r="AG244" s="411">
        <f t="shared" ref="AG244" si="717">AG243</f>
        <v>0</v>
      </c>
      <c r="AH244" s="411">
        <f t="shared" ref="AH244" si="718">AH243</f>
        <v>0</v>
      </c>
      <c r="AI244" s="411">
        <f t="shared" ref="AI244" si="719">AI243</f>
        <v>0</v>
      </c>
      <c r="AJ244" s="411">
        <f t="shared" ref="AJ244" si="720">AJ243</f>
        <v>0</v>
      </c>
      <c r="AK244" s="411">
        <f t="shared" ref="AK244" si="721">AK243</f>
        <v>0</v>
      </c>
      <c r="AL244" s="411">
        <f t="shared" ref="AL244" si="722">AL243</f>
        <v>0</v>
      </c>
      <c r="AM244" s="311"/>
    </row>
    <row r="245" spans="1:39"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hidden="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723">Z246</f>
        <v>0</v>
      </c>
      <c r="AA247" s="411">
        <f t="shared" ref="AA247" si="724">AA246</f>
        <v>0</v>
      </c>
      <c r="AB247" s="411">
        <f t="shared" ref="AB247" si="725">AB246</f>
        <v>0</v>
      </c>
      <c r="AC247" s="411">
        <f t="shared" ref="AC247" si="726">AC246</f>
        <v>0</v>
      </c>
      <c r="AD247" s="411">
        <f t="shared" ref="AD247" si="727">AD246</f>
        <v>0</v>
      </c>
      <c r="AE247" s="411">
        <f t="shared" ref="AE247" si="728">AE246</f>
        <v>0</v>
      </c>
      <c r="AF247" s="411">
        <f t="shared" ref="AF247" si="729">AF246</f>
        <v>0</v>
      </c>
      <c r="AG247" s="411">
        <f t="shared" ref="AG247" si="730">AG246</f>
        <v>0</v>
      </c>
      <c r="AH247" s="411">
        <f t="shared" ref="AH247" si="731">AH246</f>
        <v>0</v>
      </c>
      <c r="AI247" s="411">
        <f t="shared" ref="AI247" si="732">AI246</f>
        <v>0</v>
      </c>
      <c r="AJ247" s="411">
        <f t="shared" ref="AJ247" si="733">AJ246</f>
        <v>0</v>
      </c>
      <c r="AK247" s="411">
        <f t="shared" ref="AK247" si="734">AK246</f>
        <v>0</v>
      </c>
      <c r="AL247" s="411">
        <f t="shared" ref="AL247" si="735">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hidden="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736">Z249</f>
        <v>0</v>
      </c>
      <c r="AA250" s="411">
        <f t="shared" ref="AA250" si="737">AA249</f>
        <v>0</v>
      </c>
      <c r="AB250" s="411">
        <f t="shared" ref="AB250" si="738">AB249</f>
        <v>0</v>
      </c>
      <c r="AC250" s="411">
        <f t="shared" ref="AC250" si="739">AC249</f>
        <v>0</v>
      </c>
      <c r="AD250" s="411">
        <f t="shared" ref="AD250" si="740">AD249</f>
        <v>0</v>
      </c>
      <c r="AE250" s="411">
        <f t="shared" ref="AE250" si="741">AE249</f>
        <v>0</v>
      </c>
      <c r="AF250" s="411">
        <f t="shared" ref="AF250" si="742">AF249</f>
        <v>0</v>
      </c>
      <c r="AG250" s="411">
        <f t="shared" ref="AG250" si="743">AG249</f>
        <v>0</v>
      </c>
      <c r="AH250" s="411">
        <f t="shared" ref="AH250" si="744">AH249</f>
        <v>0</v>
      </c>
      <c r="AI250" s="411">
        <f t="shared" ref="AI250" si="745">AI249</f>
        <v>0</v>
      </c>
      <c r="AJ250" s="411">
        <f t="shared" ref="AJ250" si="746">AJ249</f>
        <v>0</v>
      </c>
      <c r="AK250" s="411">
        <f t="shared" ref="AK250" si="747">AK249</f>
        <v>0</v>
      </c>
      <c r="AL250" s="411">
        <f t="shared" ref="AL250" si="748">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hidden="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749">Z253</f>
        <v>0</v>
      </c>
      <c r="AA254" s="411">
        <f t="shared" ref="AA254" si="750">AA253</f>
        <v>0</v>
      </c>
      <c r="AB254" s="411">
        <f t="shared" ref="AB254" si="751">AB253</f>
        <v>0</v>
      </c>
      <c r="AC254" s="411">
        <f t="shared" ref="AC254" si="752">AC253</f>
        <v>0</v>
      </c>
      <c r="AD254" s="411">
        <f t="shared" ref="AD254" si="753">AD253</f>
        <v>0</v>
      </c>
      <c r="AE254" s="411">
        <f t="shared" ref="AE254" si="754">AE253</f>
        <v>0</v>
      </c>
      <c r="AF254" s="411">
        <f t="shared" ref="AF254" si="755">AF253</f>
        <v>0</v>
      </c>
      <c r="AG254" s="411">
        <f t="shared" ref="AG254" si="756">AG253</f>
        <v>0</v>
      </c>
      <c r="AH254" s="411">
        <f t="shared" ref="AH254" si="757">AH253</f>
        <v>0</v>
      </c>
      <c r="AI254" s="411">
        <f t="shared" ref="AI254" si="758">AI253</f>
        <v>0</v>
      </c>
      <c r="AJ254" s="411">
        <f t="shared" ref="AJ254" si="759">AJ253</f>
        <v>0</v>
      </c>
      <c r="AK254" s="411">
        <f t="shared" ref="AK254" si="760">AK253</f>
        <v>0</v>
      </c>
      <c r="AL254" s="411">
        <f t="shared" ref="AL254" si="761">AL253</f>
        <v>0</v>
      </c>
      <c r="AM254" s="297"/>
    </row>
    <row r="255" spans="1:39"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hidden="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62">Z256</f>
        <v>0</v>
      </c>
      <c r="AA257" s="411">
        <f t="shared" ref="AA257" si="763">AA256</f>
        <v>0</v>
      </c>
      <c r="AB257" s="411">
        <f t="shared" ref="AB257" si="764">AB256</f>
        <v>0</v>
      </c>
      <c r="AC257" s="411">
        <f t="shared" ref="AC257" si="765">AC256</f>
        <v>0</v>
      </c>
      <c r="AD257" s="411">
        <f t="shared" ref="AD257" si="766">AD256</f>
        <v>0</v>
      </c>
      <c r="AE257" s="411">
        <f t="shared" ref="AE257" si="767">AE256</f>
        <v>0</v>
      </c>
      <c r="AF257" s="411">
        <f t="shared" ref="AF257" si="768">AF256</f>
        <v>0</v>
      </c>
      <c r="AG257" s="411">
        <f t="shared" ref="AG257" si="769">AG256</f>
        <v>0</v>
      </c>
      <c r="AH257" s="411">
        <f t="shared" ref="AH257" si="770">AH256</f>
        <v>0</v>
      </c>
      <c r="AI257" s="411">
        <f t="shared" ref="AI257" si="771">AI256</f>
        <v>0</v>
      </c>
      <c r="AJ257" s="411">
        <f t="shared" ref="AJ257" si="772">AJ256</f>
        <v>0</v>
      </c>
      <c r="AK257" s="411">
        <f t="shared" ref="AK257" si="773">AK256</f>
        <v>0</v>
      </c>
      <c r="AL257" s="411">
        <f t="shared" ref="AL257" si="774">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hidden="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75">Z259</f>
        <v>0</v>
      </c>
      <c r="AA260" s="411">
        <f t="shared" ref="AA260" si="776">AA259</f>
        <v>0</v>
      </c>
      <c r="AB260" s="411">
        <f t="shared" ref="AB260" si="777">AB259</f>
        <v>0</v>
      </c>
      <c r="AC260" s="411">
        <f t="shared" ref="AC260" si="778">AC259</f>
        <v>0</v>
      </c>
      <c r="AD260" s="411">
        <f t="shared" ref="AD260" si="779">AD259</f>
        <v>0</v>
      </c>
      <c r="AE260" s="411">
        <f t="shared" ref="AE260" si="780">AE259</f>
        <v>0</v>
      </c>
      <c r="AF260" s="411">
        <f t="shared" ref="AF260" si="781">AF259</f>
        <v>0</v>
      </c>
      <c r="AG260" s="411">
        <f t="shared" ref="AG260" si="782">AG259</f>
        <v>0</v>
      </c>
      <c r="AH260" s="411">
        <f t="shared" ref="AH260" si="783">AH259</f>
        <v>0</v>
      </c>
      <c r="AI260" s="411">
        <f t="shared" ref="AI260" si="784">AI259</f>
        <v>0</v>
      </c>
      <c r="AJ260" s="411">
        <f t="shared" ref="AJ260" si="785">AJ259</f>
        <v>0</v>
      </c>
      <c r="AK260" s="411">
        <f t="shared" ref="AK260" si="786">AK259</f>
        <v>0</v>
      </c>
      <c r="AL260" s="411">
        <f t="shared" ref="AL260" si="787">AL259</f>
        <v>0</v>
      </c>
      <c r="AM260" s="306"/>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idden="1"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88">Z263</f>
        <v>0</v>
      </c>
      <c r="AA264" s="411">
        <f t="shared" ref="AA264" si="789">AA263</f>
        <v>0</v>
      </c>
      <c r="AB264" s="411">
        <f t="shared" ref="AB264" si="790">AB263</f>
        <v>0</v>
      </c>
      <c r="AC264" s="411">
        <f t="shared" ref="AC264" si="791">AC263</f>
        <v>0</v>
      </c>
      <c r="AD264" s="411">
        <f t="shared" ref="AD264" si="792">AD263</f>
        <v>0</v>
      </c>
      <c r="AE264" s="411">
        <f t="shared" ref="AE264" si="793">AE263</f>
        <v>0</v>
      </c>
      <c r="AF264" s="411">
        <f t="shared" ref="AF264" si="794">AF263</f>
        <v>0</v>
      </c>
      <c r="AG264" s="411">
        <f t="shared" ref="AG264" si="795">AG263</f>
        <v>0</v>
      </c>
      <c r="AH264" s="411">
        <f t="shared" ref="AH264" si="796">AH263</f>
        <v>0</v>
      </c>
      <c r="AI264" s="411">
        <f t="shared" ref="AI264" si="797">AI263</f>
        <v>0</v>
      </c>
      <c r="AJ264" s="411">
        <f t="shared" ref="AJ264" si="798">AJ263</f>
        <v>0</v>
      </c>
      <c r="AK264" s="411">
        <f t="shared" ref="AK264" si="799">AK263</f>
        <v>0</v>
      </c>
      <c r="AL264" s="411">
        <f t="shared" ref="AL264" si="800">AL263</f>
        <v>0</v>
      </c>
      <c r="AM264" s="297"/>
    </row>
    <row r="265" spans="1:40" hidden="1"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hidden="1"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idden="1"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801">Z267</f>
        <v>0</v>
      </c>
      <c r="AA268" s="411">
        <f t="shared" si="801"/>
        <v>0</v>
      </c>
      <c r="AB268" s="411">
        <f t="shared" si="801"/>
        <v>0</v>
      </c>
      <c r="AC268" s="411">
        <f t="shared" si="801"/>
        <v>0</v>
      </c>
      <c r="AD268" s="411">
        <f t="shared" si="801"/>
        <v>0</v>
      </c>
      <c r="AE268" s="411">
        <f t="shared" si="801"/>
        <v>0</v>
      </c>
      <c r="AF268" s="411">
        <f t="shared" si="801"/>
        <v>0</v>
      </c>
      <c r="AG268" s="411">
        <f t="shared" si="801"/>
        <v>0</v>
      </c>
      <c r="AH268" s="411">
        <f t="shared" si="801"/>
        <v>0</v>
      </c>
      <c r="AI268" s="411">
        <f t="shared" si="801"/>
        <v>0</v>
      </c>
      <c r="AJ268" s="411">
        <f t="shared" si="801"/>
        <v>0</v>
      </c>
      <c r="AK268" s="411">
        <f t="shared" si="801"/>
        <v>0</v>
      </c>
      <c r="AL268" s="411">
        <f t="shared" si="801"/>
        <v>0</v>
      </c>
      <c r="AM268" s="297"/>
    </row>
    <row r="269" spans="1:40"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idden="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idden="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802">Z270</f>
        <v>0</v>
      </c>
      <c r="AA271" s="411">
        <f t="shared" si="802"/>
        <v>0</v>
      </c>
      <c r="AB271" s="411">
        <f t="shared" si="802"/>
        <v>0</v>
      </c>
      <c r="AC271" s="411">
        <f t="shared" si="802"/>
        <v>0</v>
      </c>
      <c r="AD271" s="411">
        <f t="shared" si="802"/>
        <v>0</v>
      </c>
      <c r="AE271" s="411">
        <f t="shared" si="802"/>
        <v>0</v>
      </c>
      <c r="AF271" s="411">
        <f t="shared" si="802"/>
        <v>0</v>
      </c>
      <c r="AG271" s="411">
        <f t="shared" si="802"/>
        <v>0</v>
      </c>
      <c r="AH271" s="411">
        <f t="shared" si="802"/>
        <v>0</v>
      </c>
      <c r="AI271" s="411">
        <f t="shared" si="802"/>
        <v>0</v>
      </c>
      <c r="AJ271" s="411">
        <f t="shared" si="802"/>
        <v>0</v>
      </c>
      <c r="AK271" s="411">
        <f t="shared" si="802"/>
        <v>0</v>
      </c>
      <c r="AL271" s="411">
        <f t="shared" si="802"/>
        <v>0</v>
      </c>
      <c r="AM271" s="297"/>
    </row>
    <row r="272" spans="1:40" s="283" customFormat="1" hidden="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hidden="1"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30" hidden="1" outlineLevel="1">
      <c r="A274" s="522">
        <v>17</v>
      </c>
      <c r="B274" s="520" t="s">
        <v>750</v>
      </c>
      <c r="C274" s="291" t="s">
        <v>25</v>
      </c>
      <c r="D274" s="295">
        <v>6077</v>
      </c>
      <c r="E274" s="295">
        <f>'7.  Persistence Report'!AW78</f>
        <v>6077</v>
      </c>
      <c r="F274" s="295">
        <f>'7.  Persistence Report'!AX78</f>
        <v>6077</v>
      </c>
      <c r="G274" s="295">
        <f>'7.  Persistence Report'!AY78</f>
        <v>6077</v>
      </c>
      <c r="H274" s="295">
        <f>'7.  Persistence Report'!AZ78</f>
        <v>6077</v>
      </c>
      <c r="I274" s="295">
        <f>'7.  Persistence Report'!BA78</f>
        <v>6077</v>
      </c>
      <c r="J274" s="295">
        <f>'7.  Persistence Report'!BB78</f>
        <v>6077</v>
      </c>
      <c r="K274" s="295">
        <f>'7.  Persistence Report'!BC78</f>
        <v>6077</v>
      </c>
      <c r="L274" s="295">
        <f>'7.  Persistence Report'!BD78</f>
        <v>6077</v>
      </c>
      <c r="M274" s="295">
        <f>'7.  Persistence Report'!BE78</f>
        <v>6077</v>
      </c>
      <c r="N274" s="295">
        <v>12</v>
      </c>
      <c r="O274" s="295">
        <v>1</v>
      </c>
      <c r="P274" s="295">
        <f>'7.  Persistence Report'!R78</f>
        <v>1</v>
      </c>
      <c r="Q274" s="295">
        <f>'7.  Persistence Report'!S78</f>
        <v>1</v>
      </c>
      <c r="R274" s="295">
        <f>'7.  Persistence Report'!T78</f>
        <v>1</v>
      </c>
      <c r="S274" s="295">
        <f>'7.  Persistence Report'!U78</f>
        <v>1</v>
      </c>
      <c r="T274" s="295">
        <f>'7.  Persistence Report'!V78</f>
        <v>1</v>
      </c>
      <c r="U274" s="295">
        <f>'7.  Persistence Report'!W78</f>
        <v>1</v>
      </c>
      <c r="V274" s="295">
        <f>'7.  Persistence Report'!X78</f>
        <v>1</v>
      </c>
      <c r="W274" s="295">
        <f>'7.  Persistence Report'!Y78</f>
        <v>1</v>
      </c>
      <c r="X274" s="295">
        <f>'7.  Persistence Report'!Z78</f>
        <v>1</v>
      </c>
      <c r="Y274" s="426">
        <v>1</v>
      </c>
      <c r="Z274" s="410"/>
      <c r="AA274" s="410"/>
      <c r="AB274" s="410"/>
      <c r="AC274" s="410"/>
      <c r="AD274" s="410"/>
      <c r="AE274" s="410"/>
      <c r="AF274" s="415"/>
      <c r="AG274" s="415"/>
      <c r="AH274" s="415"/>
      <c r="AI274" s="415"/>
      <c r="AJ274" s="415"/>
      <c r="AK274" s="415"/>
      <c r="AL274" s="415"/>
      <c r="AM274" s="296">
        <f>SUM(Y274:AL274)</f>
        <v>1</v>
      </c>
    </row>
    <row r="275" spans="1:39"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1</v>
      </c>
      <c r="Z275" s="411">
        <f t="shared" ref="Z275:AL275" si="803">Z274</f>
        <v>0</v>
      </c>
      <c r="AA275" s="411">
        <f t="shared" si="803"/>
        <v>0</v>
      </c>
      <c r="AB275" s="411">
        <f t="shared" si="803"/>
        <v>0</v>
      </c>
      <c r="AC275" s="411">
        <f t="shared" si="803"/>
        <v>0</v>
      </c>
      <c r="AD275" s="411">
        <f t="shared" si="803"/>
        <v>0</v>
      </c>
      <c r="AE275" s="411">
        <f t="shared" si="803"/>
        <v>0</v>
      </c>
      <c r="AF275" s="411">
        <f t="shared" si="803"/>
        <v>0</v>
      </c>
      <c r="AG275" s="411">
        <f t="shared" si="803"/>
        <v>0</v>
      </c>
      <c r="AH275" s="411">
        <f t="shared" si="803"/>
        <v>0</v>
      </c>
      <c r="AI275" s="411">
        <f t="shared" si="803"/>
        <v>0</v>
      </c>
      <c r="AJ275" s="411">
        <f t="shared" si="803"/>
        <v>0</v>
      </c>
      <c r="AK275" s="411">
        <f t="shared" si="803"/>
        <v>0</v>
      </c>
      <c r="AL275" s="411">
        <f t="shared" si="803"/>
        <v>0</v>
      </c>
      <c r="AM275" s="306"/>
    </row>
    <row r="276" spans="1:39" hidden="1"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idden="1"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804">Z277</f>
        <v>0</v>
      </c>
      <c r="AA278" s="411">
        <f t="shared" si="804"/>
        <v>0</v>
      </c>
      <c r="AB278" s="411">
        <f t="shared" si="804"/>
        <v>0</v>
      </c>
      <c r="AC278" s="411">
        <f t="shared" si="804"/>
        <v>0</v>
      </c>
      <c r="AD278" s="411">
        <f t="shared" si="804"/>
        <v>0</v>
      </c>
      <c r="AE278" s="411">
        <f t="shared" si="804"/>
        <v>0</v>
      </c>
      <c r="AF278" s="411">
        <f t="shared" si="804"/>
        <v>0</v>
      </c>
      <c r="AG278" s="411">
        <f t="shared" si="804"/>
        <v>0</v>
      </c>
      <c r="AH278" s="411">
        <f t="shared" si="804"/>
        <v>0</v>
      </c>
      <c r="AI278" s="411">
        <f t="shared" si="804"/>
        <v>0</v>
      </c>
      <c r="AJ278" s="411">
        <f t="shared" si="804"/>
        <v>0</v>
      </c>
      <c r="AK278" s="411">
        <f t="shared" si="804"/>
        <v>0</v>
      </c>
      <c r="AL278" s="411">
        <f t="shared" si="804"/>
        <v>0</v>
      </c>
      <c r="AM278" s="306"/>
    </row>
    <row r="279" spans="1:39" hidden="1"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idden="1"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805">Z280</f>
        <v>0</v>
      </c>
      <c r="AA281" s="411">
        <f t="shared" si="805"/>
        <v>0</v>
      </c>
      <c r="AB281" s="411">
        <f t="shared" si="805"/>
        <v>0</v>
      </c>
      <c r="AC281" s="411">
        <f t="shared" si="805"/>
        <v>0</v>
      </c>
      <c r="AD281" s="411">
        <f t="shared" si="805"/>
        <v>0</v>
      </c>
      <c r="AE281" s="411">
        <f t="shared" si="805"/>
        <v>0</v>
      </c>
      <c r="AF281" s="411">
        <f t="shared" si="805"/>
        <v>0</v>
      </c>
      <c r="AG281" s="411">
        <f t="shared" si="805"/>
        <v>0</v>
      </c>
      <c r="AH281" s="411">
        <f t="shared" si="805"/>
        <v>0</v>
      </c>
      <c r="AI281" s="411">
        <f t="shared" si="805"/>
        <v>0</v>
      </c>
      <c r="AJ281" s="411">
        <f t="shared" si="805"/>
        <v>0</v>
      </c>
      <c r="AK281" s="411">
        <f t="shared" si="805"/>
        <v>0</v>
      </c>
      <c r="AL281" s="411">
        <f t="shared" si="805"/>
        <v>0</v>
      </c>
      <c r="AM281" s="297"/>
    </row>
    <row r="282" spans="1:39" hidden="1"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idden="1"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806">Y283</f>
        <v>0</v>
      </c>
      <c r="Z284" s="411">
        <f t="shared" si="806"/>
        <v>0</v>
      </c>
      <c r="AA284" s="411">
        <f t="shared" si="806"/>
        <v>0</v>
      </c>
      <c r="AB284" s="411">
        <f t="shared" si="806"/>
        <v>0</v>
      </c>
      <c r="AC284" s="411">
        <f t="shared" si="806"/>
        <v>0</v>
      </c>
      <c r="AD284" s="411">
        <f t="shared" si="806"/>
        <v>0</v>
      </c>
      <c r="AE284" s="411">
        <f t="shared" si="806"/>
        <v>0</v>
      </c>
      <c r="AF284" s="411">
        <f t="shared" si="806"/>
        <v>0</v>
      </c>
      <c r="AG284" s="411">
        <f t="shared" si="806"/>
        <v>0</v>
      </c>
      <c r="AH284" s="411">
        <f t="shared" si="806"/>
        <v>0</v>
      </c>
      <c r="AI284" s="411">
        <f t="shared" si="806"/>
        <v>0</v>
      </c>
      <c r="AJ284" s="411">
        <f t="shared" si="806"/>
        <v>0</v>
      </c>
      <c r="AK284" s="411">
        <f t="shared" si="806"/>
        <v>0</v>
      </c>
      <c r="AL284" s="411">
        <f t="shared" si="806"/>
        <v>0</v>
      </c>
      <c r="AM284" s="306"/>
    </row>
    <row r="285" spans="1:39" ht="15.75" hidden="1"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hidden="1"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hidden="1"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idden="1" outlineLevel="1">
      <c r="A288" s="522">
        <v>21</v>
      </c>
      <c r="B288" s="520" t="s">
        <v>113</v>
      </c>
      <c r="C288" s="291" t="s">
        <v>25</v>
      </c>
      <c r="D288" s="295">
        <v>32980841</v>
      </c>
      <c r="E288" s="295">
        <f>'7.  Persistence Report'!AW68</f>
        <v>32980841</v>
      </c>
      <c r="F288" s="295">
        <f>'7.  Persistence Report'!AX68</f>
        <v>32980841</v>
      </c>
      <c r="G288" s="295">
        <f>'7.  Persistence Report'!AY68</f>
        <v>32980841</v>
      </c>
      <c r="H288" s="295">
        <f>'7.  Persistence Report'!AZ68</f>
        <v>32980841</v>
      </c>
      <c r="I288" s="295">
        <f>'7.  Persistence Report'!BA68</f>
        <v>32980841</v>
      </c>
      <c r="J288" s="295">
        <f>'7.  Persistence Report'!BB68</f>
        <v>32980841</v>
      </c>
      <c r="K288" s="295">
        <f>'7.  Persistence Report'!BC68</f>
        <v>32975449</v>
      </c>
      <c r="L288" s="295">
        <f>'7.  Persistence Report'!BD68</f>
        <v>32975449</v>
      </c>
      <c r="M288" s="295">
        <f>'7.  Persistence Report'!BE68</f>
        <v>32819269</v>
      </c>
      <c r="N288" s="291"/>
      <c r="O288" s="295">
        <v>2147</v>
      </c>
      <c r="P288" s="295">
        <f>'7.  Persistence Report'!R68</f>
        <v>2147</v>
      </c>
      <c r="Q288" s="295">
        <f>'7.  Persistence Report'!S68</f>
        <v>2147</v>
      </c>
      <c r="R288" s="295">
        <f>'7.  Persistence Report'!T68</f>
        <v>2147</v>
      </c>
      <c r="S288" s="295">
        <f>'7.  Persistence Report'!U68</f>
        <v>2147</v>
      </c>
      <c r="T288" s="295">
        <f>'7.  Persistence Report'!V68</f>
        <v>2147</v>
      </c>
      <c r="U288" s="295">
        <f>'7.  Persistence Report'!W68</f>
        <v>2147</v>
      </c>
      <c r="V288" s="295">
        <f>'7.  Persistence Report'!X68</f>
        <v>2147</v>
      </c>
      <c r="W288" s="295">
        <f>'7.  Persistence Report'!Y68</f>
        <v>2147</v>
      </c>
      <c r="X288" s="295">
        <f>'7.  Persistence Report'!Z68</f>
        <v>2137</v>
      </c>
      <c r="Y288" s="410">
        <v>1</v>
      </c>
      <c r="Z288" s="410"/>
      <c r="AA288" s="410"/>
      <c r="AB288" s="410"/>
      <c r="AC288" s="410"/>
      <c r="AD288" s="410"/>
      <c r="AE288" s="410"/>
      <c r="AF288" s="410"/>
      <c r="AG288" s="410"/>
      <c r="AH288" s="410"/>
      <c r="AI288" s="410"/>
      <c r="AJ288" s="410"/>
      <c r="AK288" s="410"/>
      <c r="AL288" s="410"/>
      <c r="AM288" s="296">
        <f>SUM(Y288:AL288)</f>
        <v>1</v>
      </c>
    </row>
    <row r="289" spans="1:39" hidden="1" outlineLevel="1">
      <c r="B289" s="294" t="s">
        <v>289</v>
      </c>
      <c r="C289" s="291" t="s">
        <v>163</v>
      </c>
      <c r="D289" s="295">
        <v>3701872.6705444907</v>
      </c>
      <c r="E289" s="295">
        <f>'7.  Persistence Report'!AW80</f>
        <v>3701872.6705444921</v>
      </c>
      <c r="F289" s="295">
        <f>'7.  Persistence Report'!AX80</f>
        <v>3701872.6705444921</v>
      </c>
      <c r="G289" s="295">
        <f>'7.  Persistence Report'!AY80</f>
        <v>0</v>
      </c>
      <c r="H289" s="295">
        <f>'7.  Persistence Report'!AZ80</f>
        <v>0</v>
      </c>
      <c r="I289" s="295">
        <f>'7.  Persistence Report'!BA80</f>
        <v>0</v>
      </c>
      <c r="J289" s="295">
        <f>'7.  Persistence Report'!BB80</f>
        <v>0</v>
      </c>
      <c r="K289" s="295">
        <f>'7.  Persistence Report'!BC80</f>
        <v>0</v>
      </c>
      <c r="L289" s="295">
        <f>'7.  Persistence Report'!BD80</f>
        <v>0</v>
      </c>
      <c r="M289" s="295">
        <f>'7.  Persistence Report'!BE80</f>
        <v>0</v>
      </c>
      <c r="N289" s="291"/>
      <c r="O289" s="295">
        <v>235.27993883527546</v>
      </c>
      <c r="P289" s="295">
        <f>'7.  Persistence Report'!R80</f>
        <v>235.07097457051941</v>
      </c>
      <c r="Q289" s="295">
        <f>'7.  Persistence Report'!S80</f>
        <v>235.07097457051941</v>
      </c>
      <c r="R289" s="295">
        <f>'7.  Persistence Report'!T80</f>
        <v>0</v>
      </c>
      <c r="S289" s="295">
        <f>'7.  Persistence Report'!U80</f>
        <v>0</v>
      </c>
      <c r="T289" s="295">
        <f>'7.  Persistence Report'!V80</f>
        <v>0</v>
      </c>
      <c r="U289" s="295">
        <f>'7.  Persistence Report'!W80</f>
        <v>0</v>
      </c>
      <c r="V289" s="295">
        <f>'7.  Persistence Report'!X80</f>
        <v>0</v>
      </c>
      <c r="W289" s="295">
        <f>'7.  Persistence Report'!Y80</f>
        <v>0</v>
      </c>
      <c r="X289" s="295">
        <f>'7.  Persistence Report'!Z80</f>
        <v>0</v>
      </c>
      <c r="Y289" s="411">
        <f>Y288</f>
        <v>1</v>
      </c>
      <c r="Z289" s="411">
        <f t="shared" ref="Z289" si="807">Z288</f>
        <v>0</v>
      </c>
      <c r="AA289" s="411">
        <f t="shared" ref="AA289" si="808">AA288</f>
        <v>0</v>
      </c>
      <c r="AB289" s="411">
        <f t="shared" ref="AB289" si="809">AB288</f>
        <v>0</v>
      </c>
      <c r="AC289" s="411">
        <f t="shared" ref="AC289" si="810">AC288</f>
        <v>0</v>
      </c>
      <c r="AD289" s="411">
        <f t="shared" ref="AD289" si="811">AD288</f>
        <v>0</v>
      </c>
      <c r="AE289" s="411">
        <f t="shared" ref="AE289" si="812">AE288</f>
        <v>0</v>
      </c>
      <c r="AF289" s="411">
        <f t="shared" ref="AF289" si="813">AF288</f>
        <v>0</v>
      </c>
      <c r="AG289" s="411">
        <f t="shared" ref="AG289" si="814">AG288</f>
        <v>0</v>
      </c>
      <c r="AH289" s="411">
        <f t="shared" ref="AH289" si="815">AH288</f>
        <v>0</v>
      </c>
      <c r="AI289" s="411">
        <f t="shared" ref="AI289" si="816">AI288</f>
        <v>0</v>
      </c>
      <c r="AJ289" s="411">
        <f t="shared" ref="AJ289" si="817">AJ288</f>
        <v>0</v>
      </c>
      <c r="AK289" s="411">
        <f t="shared" ref="AK289" si="818">AK288</f>
        <v>0</v>
      </c>
      <c r="AL289" s="411">
        <f t="shared" ref="AL289" si="819">AL288</f>
        <v>0</v>
      </c>
      <c r="AM289" s="306"/>
    </row>
    <row r="290" spans="1:39" hidden="1"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hidden="1" outlineLevel="1">
      <c r="A291" s="522">
        <v>22</v>
      </c>
      <c r="B291" s="520" t="s">
        <v>114</v>
      </c>
      <c r="C291" s="291" t="s">
        <v>25</v>
      </c>
      <c r="D291" s="295">
        <v>6696541</v>
      </c>
      <c r="E291" s="295">
        <f>'7.  Persistence Report'!AW69</f>
        <v>6696541</v>
      </c>
      <c r="F291" s="295">
        <f>'7.  Persistence Report'!AX69</f>
        <v>6696541</v>
      </c>
      <c r="G291" s="295">
        <f>'7.  Persistence Report'!AY69</f>
        <v>6696541</v>
      </c>
      <c r="H291" s="295">
        <f>'7.  Persistence Report'!AZ69</f>
        <v>6696541</v>
      </c>
      <c r="I291" s="295">
        <f>'7.  Persistence Report'!BA69</f>
        <v>6696541</v>
      </c>
      <c r="J291" s="295">
        <f>'7.  Persistence Report'!BB69</f>
        <v>6696541</v>
      </c>
      <c r="K291" s="295">
        <f>'7.  Persistence Report'!BC69</f>
        <v>6696541</v>
      </c>
      <c r="L291" s="295">
        <f>'7.  Persistence Report'!BD69</f>
        <v>6696541</v>
      </c>
      <c r="M291" s="295">
        <f>'7.  Persistence Report'!BE69</f>
        <v>6696541</v>
      </c>
      <c r="N291" s="291"/>
      <c r="O291" s="295">
        <v>1995</v>
      </c>
      <c r="P291" s="295">
        <f>'7.  Persistence Report'!R69</f>
        <v>1995</v>
      </c>
      <c r="Q291" s="295">
        <f>'7.  Persistence Report'!S69</f>
        <v>1995</v>
      </c>
      <c r="R291" s="295">
        <f>'7.  Persistence Report'!T69</f>
        <v>1995</v>
      </c>
      <c r="S291" s="295">
        <f>'7.  Persistence Report'!U69</f>
        <v>1995</v>
      </c>
      <c r="T291" s="295">
        <f>'7.  Persistence Report'!V69</f>
        <v>1995</v>
      </c>
      <c r="U291" s="295">
        <f>'7.  Persistence Report'!W69</f>
        <v>1995</v>
      </c>
      <c r="V291" s="295">
        <f>'7.  Persistence Report'!X69</f>
        <v>1995</v>
      </c>
      <c r="W291" s="295">
        <f>'7.  Persistence Report'!Y69</f>
        <v>1995</v>
      </c>
      <c r="X291" s="295">
        <f>'7.  Persistence Report'!Z69</f>
        <v>1995</v>
      </c>
      <c r="Y291" s="410">
        <v>1</v>
      </c>
      <c r="Z291" s="410"/>
      <c r="AA291" s="410"/>
      <c r="AB291" s="410"/>
      <c r="AC291" s="410"/>
      <c r="AD291" s="410"/>
      <c r="AE291" s="410"/>
      <c r="AF291" s="410"/>
      <c r="AG291" s="410"/>
      <c r="AH291" s="410"/>
      <c r="AI291" s="410"/>
      <c r="AJ291" s="410"/>
      <c r="AK291" s="410"/>
      <c r="AL291" s="410"/>
      <c r="AM291" s="296">
        <f>SUM(Y291:AL291)</f>
        <v>1</v>
      </c>
    </row>
    <row r="292" spans="1:39" hidden="1" outlineLevel="1">
      <c r="B292" s="294" t="s">
        <v>289</v>
      </c>
      <c r="C292" s="291" t="s">
        <v>163</v>
      </c>
      <c r="D292" s="295">
        <v>63941.160000000025</v>
      </c>
      <c r="E292" s="295">
        <f>'7.  Persistence Report'!AW83</f>
        <v>63941.160000000018</v>
      </c>
      <c r="F292" s="295">
        <f>'7.  Persistence Report'!AX83</f>
        <v>63941.160000000018</v>
      </c>
      <c r="G292" s="295">
        <f>'7.  Persistence Report'!AY83</f>
        <v>0</v>
      </c>
      <c r="H292" s="295">
        <f>'7.  Persistence Report'!AZ83</f>
        <v>0</v>
      </c>
      <c r="I292" s="295">
        <f>'7.  Persistence Report'!BA83</f>
        <v>0</v>
      </c>
      <c r="J292" s="295">
        <f>'7.  Persistence Report'!BB83</f>
        <v>0</v>
      </c>
      <c r="K292" s="295">
        <f>'7.  Persistence Report'!BC83</f>
        <v>0</v>
      </c>
      <c r="L292" s="295">
        <f>'7.  Persistence Report'!BD83</f>
        <v>0</v>
      </c>
      <c r="M292" s="295">
        <f>'7.  Persistence Report'!BE83</f>
        <v>0</v>
      </c>
      <c r="N292" s="291"/>
      <c r="O292" s="295">
        <v>18.555999999999997</v>
      </c>
      <c r="P292" s="295">
        <f>'7.  Persistence Report'!R83</f>
        <v>18.55599999999999</v>
      </c>
      <c r="Q292" s="295">
        <f>'7.  Persistence Report'!S83</f>
        <v>18.55599999999999</v>
      </c>
      <c r="R292" s="295">
        <f>'7.  Persistence Report'!T83</f>
        <v>0</v>
      </c>
      <c r="S292" s="295">
        <f>'7.  Persistence Report'!U83</f>
        <v>0</v>
      </c>
      <c r="T292" s="295">
        <f>'7.  Persistence Report'!V83</f>
        <v>0</v>
      </c>
      <c r="U292" s="295">
        <f>'7.  Persistence Report'!W83</f>
        <v>0</v>
      </c>
      <c r="V292" s="295">
        <f>'7.  Persistence Report'!X83</f>
        <v>0</v>
      </c>
      <c r="W292" s="295">
        <f>'7.  Persistence Report'!Y83</f>
        <v>0</v>
      </c>
      <c r="X292" s="295">
        <f>'7.  Persistence Report'!Z83</f>
        <v>0</v>
      </c>
      <c r="Y292" s="411">
        <f>Y291</f>
        <v>1</v>
      </c>
      <c r="Z292" s="411">
        <f t="shared" ref="Z292" si="820">Z291</f>
        <v>0</v>
      </c>
      <c r="AA292" s="411">
        <f t="shared" ref="AA292" si="821">AA291</f>
        <v>0</v>
      </c>
      <c r="AB292" s="411">
        <f t="shared" ref="AB292" si="822">AB291</f>
        <v>0</v>
      </c>
      <c r="AC292" s="411">
        <f t="shared" ref="AC292" si="823">AC291</f>
        <v>0</v>
      </c>
      <c r="AD292" s="411">
        <f t="shared" ref="AD292" si="824">AD291</f>
        <v>0</v>
      </c>
      <c r="AE292" s="411">
        <f t="shared" ref="AE292" si="825">AE291</f>
        <v>0</v>
      </c>
      <c r="AF292" s="411">
        <f t="shared" ref="AF292" si="826">AF291</f>
        <v>0</v>
      </c>
      <c r="AG292" s="411">
        <f t="shared" ref="AG292" si="827">AG291</f>
        <v>0</v>
      </c>
      <c r="AH292" s="411">
        <f t="shared" ref="AH292" si="828">AH291</f>
        <v>0</v>
      </c>
      <c r="AI292" s="411">
        <f t="shared" ref="AI292" si="829">AI291</f>
        <v>0</v>
      </c>
      <c r="AJ292" s="411">
        <f t="shared" ref="AJ292" si="830">AJ291</f>
        <v>0</v>
      </c>
      <c r="AK292" s="411">
        <f t="shared" ref="AK292" si="831">AK291</f>
        <v>0</v>
      </c>
      <c r="AL292" s="411">
        <f t="shared" ref="AL292" si="832">AL291</f>
        <v>0</v>
      </c>
      <c r="AM292" s="306"/>
    </row>
    <row r="293" spans="1:39" hidden="1"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hidden="1" outlineLevel="1">
      <c r="A294" s="522">
        <v>23</v>
      </c>
      <c r="B294" s="520" t="s">
        <v>115</v>
      </c>
      <c r="C294" s="291" t="s">
        <v>25</v>
      </c>
      <c r="D294" s="295">
        <v>330563</v>
      </c>
      <c r="E294" s="295">
        <f>'7.  Persistence Report'!AW70</f>
        <v>330563</v>
      </c>
      <c r="F294" s="295">
        <f>'7.  Persistence Report'!AX70</f>
        <v>330563</v>
      </c>
      <c r="G294" s="295">
        <f>'7.  Persistence Report'!AY70</f>
        <v>330563</v>
      </c>
      <c r="H294" s="295">
        <f>'7.  Persistence Report'!AZ70</f>
        <v>330563</v>
      </c>
      <c r="I294" s="295">
        <f>'7.  Persistence Report'!BA70</f>
        <v>330563</v>
      </c>
      <c r="J294" s="295">
        <f>'7.  Persistence Report'!BB70</f>
        <v>330563</v>
      </c>
      <c r="K294" s="295">
        <f>'7.  Persistence Report'!BC70</f>
        <v>330563</v>
      </c>
      <c r="L294" s="295">
        <f>'7.  Persistence Report'!BD70</f>
        <v>330563</v>
      </c>
      <c r="M294" s="295">
        <f>'7.  Persistence Report'!BE70</f>
        <v>330563</v>
      </c>
      <c r="N294" s="291"/>
      <c r="O294" s="295">
        <v>104</v>
      </c>
      <c r="P294" s="295">
        <f>'7.  Persistence Report'!R70</f>
        <v>104</v>
      </c>
      <c r="Q294" s="295">
        <f>'7.  Persistence Report'!S70</f>
        <v>104</v>
      </c>
      <c r="R294" s="295">
        <f>'7.  Persistence Report'!T70</f>
        <v>104</v>
      </c>
      <c r="S294" s="295">
        <f>'7.  Persistence Report'!U70</f>
        <v>104</v>
      </c>
      <c r="T294" s="295">
        <f>'7.  Persistence Report'!V70</f>
        <v>104</v>
      </c>
      <c r="U294" s="295">
        <f>'7.  Persistence Report'!W70</f>
        <v>104</v>
      </c>
      <c r="V294" s="295">
        <f>'7.  Persistence Report'!X70</f>
        <v>104</v>
      </c>
      <c r="W294" s="295">
        <f>'7.  Persistence Report'!Y70</f>
        <v>104</v>
      </c>
      <c r="X294" s="295">
        <f>'7.  Persistence Report'!Z70</f>
        <v>104</v>
      </c>
      <c r="Y294" s="410">
        <v>1</v>
      </c>
      <c r="Z294" s="410"/>
      <c r="AA294" s="410"/>
      <c r="AB294" s="410"/>
      <c r="AC294" s="410"/>
      <c r="AD294" s="410"/>
      <c r="AE294" s="410"/>
      <c r="AF294" s="410"/>
      <c r="AG294" s="410"/>
      <c r="AH294" s="410"/>
      <c r="AI294" s="410"/>
      <c r="AJ294" s="410"/>
      <c r="AK294" s="410"/>
      <c r="AL294" s="410"/>
      <c r="AM294" s="296">
        <f>SUM(Y294:AL294)</f>
        <v>1</v>
      </c>
    </row>
    <row r="295" spans="1:39" hidden="1" outlineLevel="1">
      <c r="B295" s="294" t="s">
        <v>289</v>
      </c>
      <c r="C295" s="291" t="s">
        <v>163</v>
      </c>
      <c r="D295" s="295">
        <v>258136.38438000003</v>
      </c>
      <c r="E295" s="295">
        <f>'7.  Persistence Report'!AW86</f>
        <v>258136.38438000003</v>
      </c>
      <c r="F295" s="295">
        <f>'7.  Persistence Report'!AX86</f>
        <v>258136.38438000003</v>
      </c>
      <c r="G295" s="295">
        <f>'7.  Persistence Report'!AY86</f>
        <v>0</v>
      </c>
      <c r="H295" s="295">
        <f>'7.  Persistence Report'!AZ86</f>
        <v>0</v>
      </c>
      <c r="I295" s="295">
        <f>'7.  Persistence Report'!BA86</f>
        <v>0</v>
      </c>
      <c r="J295" s="295">
        <f>'7.  Persistence Report'!BB86</f>
        <v>0</v>
      </c>
      <c r="K295" s="295">
        <f>'7.  Persistence Report'!BC86</f>
        <v>0</v>
      </c>
      <c r="L295" s="295">
        <f>'7.  Persistence Report'!BD86</f>
        <v>0</v>
      </c>
      <c r="M295" s="295">
        <f>'7.  Persistence Report'!BE86</f>
        <v>0</v>
      </c>
      <c r="N295" s="291"/>
      <c r="O295" s="295">
        <v>47.486533800000004</v>
      </c>
      <c r="P295" s="295">
        <f>'7.  Persistence Report'!R86</f>
        <v>47.486533800000004</v>
      </c>
      <c r="Q295" s="295">
        <f>'7.  Persistence Report'!S86</f>
        <v>47.486533800000011</v>
      </c>
      <c r="R295" s="295">
        <f>'7.  Persistence Report'!T86</f>
        <v>0</v>
      </c>
      <c r="S295" s="295">
        <f>'7.  Persistence Report'!U86</f>
        <v>0</v>
      </c>
      <c r="T295" s="295">
        <f>'7.  Persistence Report'!V86</f>
        <v>0</v>
      </c>
      <c r="U295" s="295">
        <f>'7.  Persistence Report'!W86</f>
        <v>0</v>
      </c>
      <c r="V295" s="295">
        <f>'7.  Persistence Report'!X86</f>
        <v>0</v>
      </c>
      <c r="W295" s="295">
        <f>'7.  Persistence Report'!Y86</f>
        <v>0</v>
      </c>
      <c r="X295" s="295">
        <f>'7.  Persistence Report'!Z86</f>
        <v>0</v>
      </c>
      <c r="Y295" s="411">
        <f>Y294</f>
        <v>1</v>
      </c>
      <c r="Z295" s="411">
        <f t="shared" ref="Z295" si="833">Z294</f>
        <v>0</v>
      </c>
      <c r="AA295" s="411">
        <f t="shared" ref="AA295" si="834">AA294</f>
        <v>0</v>
      </c>
      <c r="AB295" s="411">
        <f t="shared" ref="AB295" si="835">AB294</f>
        <v>0</v>
      </c>
      <c r="AC295" s="411">
        <f t="shared" ref="AC295" si="836">AC294</f>
        <v>0</v>
      </c>
      <c r="AD295" s="411">
        <f t="shared" ref="AD295" si="837">AD294</f>
        <v>0</v>
      </c>
      <c r="AE295" s="411">
        <f t="shared" ref="AE295" si="838">AE294</f>
        <v>0</v>
      </c>
      <c r="AF295" s="411">
        <f t="shared" ref="AF295" si="839">AF294</f>
        <v>0</v>
      </c>
      <c r="AG295" s="411">
        <f t="shared" ref="AG295" si="840">AG294</f>
        <v>0</v>
      </c>
      <c r="AH295" s="411">
        <f t="shared" ref="AH295" si="841">AH294</f>
        <v>0</v>
      </c>
      <c r="AI295" s="411">
        <f t="shared" ref="AI295" si="842">AI294</f>
        <v>0</v>
      </c>
      <c r="AJ295" s="411">
        <f t="shared" ref="AJ295" si="843">AJ294</f>
        <v>0</v>
      </c>
      <c r="AK295" s="411">
        <f t="shared" ref="AK295" si="844">AK294</f>
        <v>0</v>
      </c>
      <c r="AL295" s="411">
        <f t="shared" ref="AL295" si="845">AL294</f>
        <v>0</v>
      </c>
      <c r="AM295" s="306"/>
    </row>
    <row r="296" spans="1:39" hidden="1"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hidden="1"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idden="1"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846">Z297</f>
        <v>0</v>
      </c>
      <c r="AA298" s="411">
        <f t="shared" ref="AA298" si="847">AA297</f>
        <v>0</v>
      </c>
      <c r="AB298" s="411">
        <f t="shared" ref="AB298" si="848">AB297</f>
        <v>0</v>
      </c>
      <c r="AC298" s="411">
        <f t="shared" ref="AC298" si="849">AC297</f>
        <v>0</v>
      </c>
      <c r="AD298" s="411">
        <f t="shared" ref="AD298" si="850">AD297</f>
        <v>0</v>
      </c>
      <c r="AE298" s="411">
        <f t="shared" ref="AE298" si="851">AE297</f>
        <v>0</v>
      </c>
      <c r="AF298" s="411">
        <f t="shared" ref="AF298" si="852">AF297</f>
        <v>0</v>
      </c>
      <c r="AG298" s="411">
        <f t="shared" ref="AG298" si="853">AG297</f>
        <v>0</v>
      </c>
      <c r="AH298" s="411">
        <f t="shared" ref="AH298" si="854">AH297</f>
        <v>0</v>
      </c>
      <c r="AI298" s="411">
        <f t="shared" ref="AI298" si="855">AI297</f>
        <v>0</v>
      </c>
      <c r="AJ298" s="411">
        <f t="shared" ref="AJ298" si="856">AJ297</f>
        <v>0</v>
      </c>
      <c r="AK298" s="411">
        <f t="shared" ref="AK298" si="857">AK297</f>
        <v>0</v>
      </c>
      <c r="AL298" s="411">
        <f t="shared" ref="AL298" si="858">AL297</f>
        <v>0</v>
      </c>
      <c r="AM298" s="306"/>
    </row>
    <row r="299" spans="1:39" hidden="1"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hidden="1"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idden="1" outlineLevel="1">
      <c r="A301" s="522">
        <v>25</v>
      </c>
      <c r="B301" s="520" t="s">
        <v>117</v>
      </c>
      <c r="C301" s="291" t="s">
        <v>25</v>
      </c>
      <c r="D301" s="295">
        <v>170854</v>
      </c>
      <c r="E301" s="295">
        <f>'7.  Persistence Report'!AW71</f>
        <v>170854</v>
      </c>
      <c r="F301" s="295">
        <f>'7.  Persistence Report'!AX71</f>
        <v>170854</v>
      </c>
      <c r="G301" s="295">
        <f>'7.  Persistence Report'!AY71</f>
        <v>170854</v>
      </c>
      <c r="H301" s="295">
        <f>'7.  Persistence Report'!AZ71</f>
        <v>170854</v>
      </c>
      <c r="I301" s="295">
        <f>'7.  Persistence Report'!BA71</f>
        <v>170854</v>
      </c>
      <c r="J301" s="295">
        <f>'7.  Persistence Report'!BB71</f>
        <v>170854</v>
      </c>
      <c r="K301" s="295">
        <f>'7.  Persistence Report'!BC71</f>
        <v>170854</v>
      </c>
      <c r="L301" s="295">
        <f>'7.  Persistence Report'!BD71</f>
        <v>170854</v>
      </c>
      <c r="M301" s="295">
        <f>'7.  Persistence Report'!BE71</f>
        <v>170854</v>
      </c>
      <c r="N301" s="295">
        <v>12</v>
      </c>
      <c r="O301" s="295">
        <v>22</v>
      </c>
      <c r="P301" s="295">
        <f>'7.  Persistence Report'!R71</f>
        <v>22</v>
      </c>
      <c r="Q301" s="295">
        <f>'7.  Persistence Report'!S71</f>
        <v>22</v>
      </c>
      <c r="R301" s="295">
        <f>'7.  Persistence Report'!T71</f>
        <v>22</v>
      </c>
      <c r="S301" s="295">
        <f>'7.  Persistence Report'!U71</f>
        <v>22</v>
      </c>
      <c r="T301" s="295">
        <f>'7.  Persistence Report'!V71</f>
        <v>22</v>
      </c>
      <c r="U301" s="295">
        <f>'7.  Persistence Report'!W71</f>
        <v>22</v>
      </c>
      <c r="V301" s="295">
        <f>'7.  Persistence Report'!X71</f>
        <v>22</v>
      </c>
      <c r="W301" s="295">
        <f>'7.  Persistence Report'!Y71</f>
        <v>22</v>
      </c>
      <c r="X301" s="295">
        <f>'7.  Persistence Report'!Z71</f>
        <v>22</v>
      </c>
      <c r="Y301" s="426"/>
      <c r="Z301" s="410"/>
      <c r="AA301" s="410">
        <v>1</v>
      </c>
      <c r="AB301" s="410"/>
      <c r="AC301" s="410"/>
      <c r="AD301" s="410"/>
      <c r="AE301" s="410"/>
      <c r="AF301" s="410"/>
      <c r="AG301" s="415"/>
      <c r="AH301" s="415"/>
      <c r="AI301" s="415"/>
      <c r="AJ301" s="415"/>
      <c r="AK301" s="415"/>
      <c r="AL301" s="415"/>
      <c r="AM301" s="296">
        <f>SUM(Y301:AL301)</f>
        <v>1</v>
      </c>
    </row>
    <row r="302" spans="1:39" hidden="1" outlineLevel="1">
      <c r="B302" s="294" t="s">
        <v>289</v>
      </c>
      <c r="C302" s="291" t="s">
        <v>163</v>
      </c>
      <c r="D302" s="295">
        <v>78855.843238424015</v>
      </c>
      <c r="E302" s="295">
        <f>'7.  Persistence Report'!AW79</f>
        <v>78855.843238424015</v>
      </c>
      <c r="F302" s="295">
        <f>'7.  Persistence Report'!AX79</f>
        <v>78855.843238424073</v>
      </c>
      <c r="G302" s="295">
        <f>'7.  Persistence Report'!AY79</f>
        <v>0</v>
      </c>
      <c r="H302" s="295">
        <f>'7.  Persistence Report'!AZ79</f>
        <v>0</v>
      </c>
      <c r="I302" s="295">
        <f>'7.  Persistence Report'!BA79</f>
        <v>0</v>
      </c>
      <c r="J302" s="295">
        <f>'7.  Persistence Report'!BB79</f>
        <v>0</v>
      </c>
      <c r="K302" s="295">
        <f>'7.  Persistence Report'!BC79</f>
        <v>0</v>
      </c>
      <c r="L302" s="295">
        <f>'7.  Persistence Report'!BD79</f>
        <v>0</v>
      </c>
      <c r="M302" s="295">
        <f>'7.  Persistence Report'!BE79</f>
        <v>0</v>
      </c>
      <c r="N302" s="295">
        <f>N301</f>
        <v>12</v>
      </c>
      <c r="O302" s="295">
        <v>10.289908316543842</v>
      </c>
      <c r="P302" s="295">
        <f>'7.  Persistence Report'!R79</f>
        <v>10.289908316543842</v>
      </c>
      <c r="Q302" s="295">
        <f>'7.  Persistence Report'!S79</f>
        <v>10.289908316543837</v>
      </c>
      <c r="R302" s="295">
        <f>'7.  Persistence Report'!T79</f>
        <v>0</v>
      </c>
      <c r="S302" s="295">
        <f>'7.  Persistence Report'!U79</f>
        <v>0</v>
      </c>
      <c r="T302" s="295">
        <f>'7.  Persistence Report'!V79</f>
        <v>0</v>
      </c>
      <c r="U302" s="295">
        <f>'7.  Persistence Report'!W79</f>
        <v>0</v>
      </c>
      <c r="V302" s="295">
        <f>'7.  Persistence Report'!X79</f>
        <v>0</v>
      </c>
      <c r="W302" s="295">
        <f>'7.  Persistence Report'!Y79</f>
        <v>0</v>
      </c>
      <c r="X302" s="295">
        <f>'7.  Persistence Report'!Z79</f>
        <v>0</v>
      </c>
      <c r="Y302" s="411">
        <f>Y301</f>
        <v>0</v>
      </c>
      <c r="Z302" s="411">
        <f t="shared" ref="Z302" si="859">Z301</f>
        <v>0</v>
      </c>
      <c r="AA302" s="411">
        <f t="shared" ref="AA302" si="860">AA301</f>
        <v>1</v>
      </c>
      <c r="AB302" s="411">
        <f t="shared" ref="AB302" si="861">AB301</f>
        <v>0</v>
      </c>
      <c r="AC302" s="411">
        <f t="shared" ref="AC302" si="862">AC301</f>
        <v>0</v>
      </c>
      <c r="AD302" s="411">
        <f t="shared" ref="AD302" si="863">AD301</f>
        <v>0</v>
      </c>
      <c r="AE302" s="411">
        <f t="shared" ref="AE302" si="864">AE301</f>
        <v>0</v>
      </c>
      <c r="AF302" s="411">
        <f t="shared" ref="AF302" si="865">AF301</f>
        <v>0</v>
      </c>
      <c r="AG302" s="411">
        <f t="shared" ref="AG302" si="866">AG301</f>
        <v>0</v>
      </c>
      <c r="AH302" s="411">
        <f t="shared" ref="AH302" si="867">AH301</f>
        <v>0</v>
      </c>
      <c r="AI302" s="411">
        <f t="shared" ref="AI302" si="868">AI301</f>
        <v>0</v>
      </c>
      <c r="AJ302" s="411">
        <f t="shared" ref="AJ302" si="869">AJ301</f>
        <v>0</v>
      </c>
      <c r="AK302" s="411">
        <f t="shared" ref="AK302" si="870">AK301</f>
        <v>0</v>
      </c>
      <c r="AL302" s="411">
        <f t="shared" ref="AL302" si="871">AL301</f>
        <v>0</v>
      </c>
      <c r="AM302" s="306"/>
    </row>
    <row r="303" spans="1:39" hidden="1"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idden="1" outlineLevel="1">
      <c r="A304" s="522">
        <v>26</v>
      </c>
      <c r="B304" s="520" t="s">
        <v>118</v>
      </c>
      <c r="C304" s="291" t="s">
        <v>25</v>
      </c>
      <c r="D304" s="295">
        <f>60465338-D313</f>
        <v>59195120</v>
      </c>
      <c r="E304" s="295">
        <f>'7.  Persistence Report'!AW72-E313</f>
        <v>58235650</v>
      </c>
      <c r="F304" s="295">
        <f>'7.  Persistence Report'!AX72-F313</f>
        <v>58235650</v>
      </c>
      <c r="G304" s="295">
        <f>'7.  Persistence Report'!AY72-G313</f>
        <v>58235650</v>
      </c>
      <c r="H304" s="295">
        <f>'7.  Persistence Report'!AZ72-H313</f>
        <v>58235650</v>
      </c>
      <c r="I304" s="295">
        <f>'7.  Persistence Report'!BA72-I313</f>
        <v>57730733</v>
      </c>
      <c r="J304" s="295">
        <f>'7.  Persistence Report'!BB72-J313</f>
        <v>57730733</v>
      </c>
      <c r="K304" s="295">
        <f>'7.  Persistence Report'!BC72-K313</f>
        <v>57730733</v>
      </c>
      <c r="L304" s="295">
        <f>'7.  Persistence Report'!BD72-L313</f>
        <v>57406008</v>
      </c>
      <c r="M304" s="295">
        <f>'7.  Persistence Report'!BE72-M313</f>
        <v>57406008</v>
      </c>
      <c r="N304" s="295">
        <v>12</v>
      </c>
      <c r="O304" s="295">
        <v>9760</v>
      </c>
      <c r="P304" s="295">
        <f>'7.  Persistence Report'!R72</f>
        <v>9577</v>
      </c>
      <c r="Q304" s="295">
        <f>'7.  Persistence Report'!S72</f>
        <v>9577</v>
      </c>
      <c r="R304" s="295">
        <f>'7.  Persistence Report'!T72</f>
        <v>9577</v>
      </c>
      <c r="S304" s="295">
        <f>'7.  Persistence Report'!U72</f>
        <v>9577</v>
      </c>
      <c r="T304" s="295">
        <f>'7.  Persistence Report'!V72</f>
        <v>9511</v>
      </c>
      <c r="U304" s="295">
        <f>'7.  Persistence Report'!W72</f>
        <v>9511</v>
      </c>
      <c r="V304" s="295">
        <f>'7.  Persistence Report'!X72</f>
        <v>9511</v>
      </c>
      <c r="W304" s="295">
        <f>'7.  Persistence Report'!Y72</f>
        <v>9466</v>
      </c>
      <c r="X304" s="295">
        <f>'7.  Persistence Report'!Z72</f>
        <v>9466</v>
      </c>
      <c r="Y304" s="426"/>
      <c r="Z304" s="410">
        <v>0.14000000000000001</v>
      </c>
      <c r="AA304" s="410">
        <v>0.86</v>
      </c>
      <c r="AB304" s="410"/>
      <c r="AC304" s="410"/>
      <c r="AD304" s="410"/>
      <c r="AE304" s="410"/>
      <c r="AF304" s="410"/>
      <c r="AG304" s="415"/>
      <c r="AH304" s="415"/>
      <c r="AI304" s="415"/>
      <c r="AJ304" s="415"/>
      <c r="AK304" s="415"/>
      <c r="AL304" s="415"/>
      <c r="AM304" s="296">
        <f>SUM(Y304:AL304)</f>
        <v>1</v>
      </c>
    </row>
    <row r="305" spans="1:39" hidden="1" outlineLevel="1">
      <c r="B305" s="294" t="s">
        <v>289</v>
      </c>
      <c r="C305" s="291" t="s">
        <v>163</v>
      </c>
      <c r="D305" s="295">
        <v>13004247.196548231</v>
      </c>
      <c r="E305" s="295">
        <f>'7.  Persistence Report'!AW89</f>
        <v>14151820.83</v>
      </c>
      <c r="F305" s="295">
        <f>'7.  Persistence Report'!AX89</f>
        <v>14194546.424580358</v>
      </c>
      <c r="G305" s="295">
        <f>'7.  Persistence Report'!AY89</f>
        <v>0</v>
      </c>
      <c r="H305" s="295">
        <f>'7.  Persistence Report'!AZ89</f>
        <v>0</v>
      </c>
      <c r="I305" s="295">
        <f>'7.  Persistence Report'!BA89</f>
        <v>0</v>
      </c>
      <c r="J305" s="295">
        <f>'7.  Persistence Report'!BB89</f>
        <v>0</v>
      </c>
      <c r="K305" s="295">
        <f>'7.  Persistence Report'!BC89</f>
        <v>0</v>
      </c>
      <c r="L305" s="295">
        <f>'7.  Persistence Report'!BD89</f>
        <v>0</v>
      </c>
      <c r="M305" s="295">
        <f>'7.  Persistence Report'!BE89</f>
        <v>0</v>
      </c>
      <c r="N305" s="295">
        <f>N304</f>
        <v>12</v>
      </c>
      <c r="O305" s="295">
        <v>1620.2864109445645</v>
      </c>
      <c r="P305" s="295">
        <f>'7.  Persistence Report'!R89</f>
        <v>1824.0700000000002</v>
      </c>
      <c r="Q305" s="295">
        <f>'7.  Persistence Report'!S89</f>
        <v>1833.55</v>
      </c>
      <c r="R305" s="295">
        <f>'7.  Persistence Report'!T89</f>
        <v>0</v>
      </c>
      <c r="S305" s="295">
        <f>'7.  Persistence Report'!U89</f>
        <v>0</v>
      </c>
      <c r="T305" s="295">
        <f>'7.  Persistence Report'!V89</f>
        <v>0</v>
      </c>
      <c r="U305" s="295">
        <f>'7.  Persistence Report'!W89</f>
        <v>0</v>
      </c>
      <c r="V305" s="295">
        <f>'7.  Persistence Report'!X89</f>
        <v>0</v>
      </c>
      <c r="W305" s="295">
        <f>'7.  Persistence Report'!Y89</f>
        <v>0</v>
      </c>
      <c r="X305" s="295">
        <f>'7.  Persistence Report'!Z89</f>
        <v>0</v>
      </c>
      <c r="Y305" s="411">
        <f>Y304</f>
        <v>0</v>
      </c>
      <c r="Z305" s="411">
        <f t="shared" ref="Z305" si="872">Z304</f>
        <v>0.14000000000000001</v>
      </c>
      <c r="AA305" s="411">
        <f t="shared" ref="AA305" si="873">AA304</f>
        <v>0.86</v>
      </c>
      <c r="AB305" s="411">
        <f t="shared" ref="AB305" si="874">AB304</f>
        <v>0</v>
      </c>
      <c r="AC305" s="411">
        <f t="shared" ref="AC305" si="875">AC304</f>
        <v>0</v>
      </c>
      <c r="AD305" s="411">
        <f t="shared" ref="AD305" si="876">AD304</f>
        <v>0</v>
      </c>
      <c r="AE305" s="411">
        <f t="shared" ref="AE305" si="877">AE304</f>
        <v>0</v>
      </c>
      <c r="AF305" s="411">
        <f t="shared" ref="AF305" si="878">AF304</f>
        <v>0</v>
      </c>
      <c r="AG305" s="411">
        <f t="shared" ref="AG305" si="879">AG304</f>
        <v>0</v>
      </c>
      <c r="AH305" s="411">
        <f t="shared" ref="AH305" si="880">AH304</f>
        <v>0</v>
      </c>
      <c r="AI305" s="411">
        <f t="shared" ref="AI305" si="881">AI304</f>
        <v>0</v>
      </c>
      <c r="AJ305" s="411">
        <f t="shared" ref="AJ305" si="882">AJ304</f>
        <v>0</v>
      </c>
      <c r="AK305" s="411">
        <f t="shared" ref="AK305" si="883">AK304</f>
        <v>0</v>
      </c>
      <c r="AL305" s="411">
        <f t="shared" ref="AL305" si="884">AL304</f>
        <v>0</v>
      </c>
      <c r="AM305" s="306"/>
    </row>
    <row r="306" spans="1:39" hidden="1"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hidden="1" outlineLevel="1">
      <c r="A307" s="522">
        <v>27</v>
      </c>
      <c r="B307" s="520" t="s">
        <v>119</v>
      </c>
      <c r="C307" s="291" t="s">
        <v>25</v>
      </c>
      <c r="D307" s="295">
        <v>60829</v>
      </c>
      <c r="E307" s="295">
        <f>'7.  Persistence Report'!AW73</f>
        <v>60829</v>
      </c>
      <c r="F307" s="295">
        <f>'7.  Persistence Report'!AX73</f>
        <v>60829</v>
      </c>
      <c r="G307" s="295">
        <f>'7.  Persistence Report'!AY73</f>
        <v>60829</v>
      </c>
      <c r="H307" s="295">
        <f>'7.  Persistence Report'!AZ73</f>
        <v>56838</v>
      </c>
      <c r="I307" s="295">
        <f>'7.  Persistence Report'!BA73</f>
        <v>56838</v>
      </c>
      <c r="J307" s="295">
        <f>'7.  Persistence Report'!BB73</f>
        <v>40800</v>
      </c>
      <c r="K307" s="295">
        <f>'7.  Persistence Report'!BC73</f>
        <v>34589</v>
      </c>
      <c r="L307" s="295">
        <f>'7.  Persistence Report'!BD73</f>
        <v>29548</v>
      </c>
      <c r="M307" s="295">
        <f>'7.  Persistence Report'!BE73</f>
        <v>22234</v>
      </c>
      <c r="N307" s="295">
        <v>12</v>
      </c>
      <c r="O307" s="295">
        <v>15</v>
      </c>
      <c r="P307" s="295">
        <f>'7.  Persistence Report'!R73</f>
        <v>15</v>
      </c>
      <c r="Q307" s="295">
        <f>'7.  Persistence Report'!S73</f>
        <v>15</v>
      </c>
      <c r="R307" s="295">
        <f>'7.  Persistence Report'!T73</f>
        <v>15</v>
      </c>
      <c r="S307" s="295">
        <f>'7.  Persistence Report'!U73</f>
        <v>14</v>
      </c>
      <c r="T307" s="295">
        <f>'7.  Persistence Report'!V73</f>
        <v>14</v>
      </c>
      <c r="U307" s="295">
        <f>'7.  Persistence Report'!W73</f>
        <v>11</v>
      </c>
      <c r="V307" s="295">
        <f>'7.  Persistence Report'!X73</f>
        <v>10</v>
      </c>
      <c r="W307" s="295">
        <f>'7.  Persistence Report'!Y73</f>
        <v>9</v>
      </c>
      <c r="X307" s="295">
        <f>'7.  Persistence Report'!Z73</f>
        <v>7</v>
      </c>
      <c r="Y307" s="426"/>
      <c r="Z307" s="410">
        <v>1</v>
      </c>
      <c r="AA307" s="410"/>
      <c r="AB307" s="410"/>
      <c r="AC307" s="410"/>
      <c r="AD307" s="410"/>
      <c r="AE307" s="410"/>
      <c r="AF307" s="410"/>
      <c r="AG307" s="415"/>
      <c r="AH307" s="415"/>
      <c r="AI307" s="415"/>
      <c r="AJ307" s="415"/>
      <c r="AK307" s="415"/>
      <c r="AL307" s="415"/>
      <c r="AM307" s="296">
        <f>SUM(Y307:AL307)</f>
        <v>1</v>
      </c>
    </row>
    <row r="308" spans="1:39" hidden="1" outlineLevel="1">
      <c r="B308" s="294" t="s">
        <v>289</v>
      </c>
      <c r="C308" s="291" t="s">
        <v>163</v>
      </c>
      <c r="D308" s="295">
        <v>60775.17128327048</v>
      </c>
      <c r="E308" s="295">
        <f>'7.  Persistence Report'!AW91</f>
        <v>60775.17128327048</v>
      </c>
      <c r="F308" s="295">
        <f>'7.  Persistence Report'!AX91</f>
        <v>59094.737443697712</v>
      </c>
      <c r="G308" s="295">
        <f>'7.  Persistence Report'!AY91</f>
        <v>0</v>
      </c>
      <c r="H308" s="295">
        <f>'7.  Persistence Report'!AZ91</f>
        <v>0</v>
      </c>
      <c r="I308" s="295">
        <f>'7.  Persistence Report'!BA91</f>
        <v>0</v>
      </c>
      <c r="J308" s="295">
        <f>'7.  Persistence Report'!BB91</f>
        <v>0</v>
      </c>
      <c r="K308" s="295">
        <f>'7.  Persistence Report'!BC91</f>
        <v>0</v>
      </c>
      <c r="L308" s="295">
        <f>'7.  Persistence Report'!BD91</f>
        <v>0</v>
      </c>
      <c r="M308" s="295">
        <f>'7.  Persistence Report'!BE91</f>
        <v>0</v>
      </c>
      <c r="N308" s="295">
        <f>N307</f>
        <v>12</v>
      </c>
      <c r="O308" s="295">
        <v>13.810166367916956</v>
      </c>
      <c r="P308" s="295">
        <f>'7.  Persistence Report'!R91</f>
        <v>13.810166367916956</v>
      </c>
      <c r="Q308" s="295">
        <f>'7.  Persistence Report'!S91</f>
        <v>13.674003384562038</v>
      </c>
      <c r="R308" s="295">
        <f>'7.  Persistence Report'!T91</f>
        <v>0</v>
      </c>
      <c r="S308" s="295">
        <f>'7.  Persistence Report'!U91</f>
        <v>0</v>
      </c>
      <c r="T308" s="295">
        <f>'7.  Persistence Report'!V91</f>
        <v>0</v>
      </c>
      <c r="U308" s="295">
        <f>'7.  Persistence Report'!W91</f>
        <v>0</v>
      </c>
      <c r="V308" s="295">
        <f>'7.  Persistence Report'!X91</f>
        <v>0</v>
      </c>
      <c r="W308" s="295">
        <f>'7.  Persistence Report'!Y91</f>
        <v>0</v>
      </c>
      <c r="X308" s="295">
        <f>'7.  Persistence Report'!Z91</f>
        <v>0</v>
      </c>
      <c r="Y308" s="411">
        <f>Y307</f>
        <v>0</v>
      </c>
      <c r="Z308" s="411">
        <f t="shared" ref="Z308" si="885">Z307</f>
        <v>1</v>
      </c>
      <c r="AA308" s="411">
        <f t="shared" ref="AA308" si="886">AA307</f>
        <v>0</v>
      </c>
      <c r="AB308" s="411">
        <f t="shared" ref="AB308" si="887">AB307</f>
        <v>0</v>
      </c>
      <c r="AC308" s="411">
        <f t="shared" ref="AC308" si="888">AC307</f>
        <v>0</v>
      </c>
      <c r="AD308" s="411">
        <f t="shared" ref="AD308" si="889">AD307</f>
        <v>0</v>
      </c>
      <c r="AE308" s="411">
        <f t="shared" ref="AE308" si="890">AE307</f>
        <v>0</v>
      </c>
      <c r="AF308" s="411">
        <f t="shared" ref="AF308" si="891">AF307</f>
        <v>0</v>
      </c>
      <c r="AG308" s="411">
        <f t="shared" ref="AG308" si="892">AG307</f>
        <v>0</v>
      </c>
      <c r="AH308" s="411">
        <f t="shared" ref="AH308" si="893">AH307</f>
        <v>0</v>
      </c>
      <c r="AI308" s="411">
        <f t="shared" ref="AI308" si="894">AI307</f>
        <v>0</v>
      </c>
      <c r="AJ308" s="411">
        <f t="shared" ref="AJ308" si="895">AJ307</f>
        <v>0</v>
      </c>
      <c r="AK308" s="411">
        <f t="shared" ref="AK308" si="896">AK307</f>
        <v>0</v>
      </c>
      <c r="AL308" s="411">
        <f t="shared" ref="AL308" si="897">AL307</f>
        <v>0</v>
      </c>
      <c r="AM308" s="306"/>
    </row>
    <row r="309" spans="1:39" hidden="1"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hidden="1" outlineLevel="1">
      <c r="A310" s="522">
        <v>28</v>
      </c>
      <c r="B310" s="520" t="s">
        <v>120</v>
      </c>
      <c r="C310" s="291" t="s">
        <v>25</v>
      </c>
      <c r="D310" s="295">
        <v>1646039</v>
      </c>
      <c r="E310" s="295">
        <f>'7.  Persistence Report'!AW74</f>
        <v>1646039</v>
      </c>
      <c r="F310" s="295">
        <f>'7.  Persistence Report'!AX74</f>
        <v>1646039</v>
      </c>
      <c r="G310" s="295">
        <f>'7.  Persistence Report'!AY74</f>
        <v>1646039</v>
      </c>
      <c r="H310" s="295">
        <f>'7.  Persistence Report'!AZ74</f>
        <v>1646039</v>
      </c>
      <c r="I310" s="295">
        <f>'7.  Persistence Report'!BA74</f>
        <v>1646039</v>
      </c>
      <c r="J310" s="295">
        <f>'7.  Persistence Report'!BB74</f>
        <v>1646039</v>
      </c>
      <c r="K310" s="295">
        <f>'7.  Persistence Report'!BC74</f>
        <v>1646039</v>
      </c>
      <c r="L310" s="295">
        <f>'7.  Persistence Report'!BD74</f>
        <v>1646039</v>
      </c>
      <c r="M310" s="295">
        <f>'7.  Persistence Report'!BE74</f>
        <v>1646039</v>
      </c>
      <c r="N310" s="295">
        <v>12</v>
      </c>
      <c r="O310" s="295">
        <v>397</v>
      </c>
      <c r="P310" s="295">
        <f>'7.  Persistence Report'!R74</f>
        <v>397</v>
      </c>
      <c r="Q310" s="295">
        <f>'7.  Persistence Report'!S74</f>
        <v>397</v>
      </c>
      <c r="R310" s="295">
        <f>'7.  Persistence Report'!T74</f>
        <v>397</v>
      </c>
      <c r="S310" s="295">
        <f>'7.  Persistence Report'!U74</f>
        <v>397</v>
      </c>
      <c r="T310" s="295">
        <f>'7.  Persistence Report'!V74</f>
        <v>397</v>
      </c>
      <c r="U310" s="295">
        <f>'7.  Persistence Report'!W74</f>
        <v>397</v>
      </c>
      <c r="V310" s="295">
        <f>'7.  Persistence Report'!X74</f>
        <v>397</v>
      </c>
      <c r="W310" s="295">
        <f>'7.  Persistence Report'!Y74</f>
        <v>397</v>
      </c>
      <c r="X310" s="295">
        <f>'7.  Persistence Report'!Z74</f>
        <v>397</v>
      </c>
      <c r="Y310" s="426"/>
      <c r="Z310" s="410"/>
      <c r="AA310" s="410">
        <v>1</v>
      </c>
      <c r="AB310" s="410"/>
      <c r="AC310" s="410"/>
      <c r="AD310" s="410"/>
      <c r="AE310" s="410"/>
      <c r="AF310" s="410"/>
      <c r="AG310" s="415"/>
      <c r="AH310" s="415"/>
      <c r="AI310" s="415"/>
      <c r="AJ310" s="415"/>
      <c r="AK310" s="415"/>
      <c r="AL310" s="415"/>
      <c r="AM310" s="296">
        <f>SUM(Y310:AL310)</f>
        <v>1</v>
      </c>
    </row>
    <row r="311" spans="1:39" hidden="1" outlineLevel="1">
      <c r="B311" s="294" t="s">
        <v>289</v>
      </c>
      <c r="C311" s="291" t="s">
        <v>163</v>
      </c>
      <c r="D311" s="295">
        <v>2695818.5581680266</v>
      </c>
      <c r="E311" s="295">
        <f>'7.  Persistence Report'!AW84</f>
        <v>2695818.5581680266</v>
      </c>
      <c r="F311" s="295">
        <f>'7.  Persistence Report'!AX84</f>
        <v>2695818.5581680266</v>
      </c>
      <c r="G311" s="295">
        <f>'7.  Persistence Report'!AY84</f>
        <v>0</v>
      </c>
      <c r="H311" s="295">
        <f>'7.  Persistence Report'!AZ84</f>
        <v>0</v>
      </c>
      <c r="I311" s="295">
        <f>'7.  Persistence Report'!BA84</f>
        <v>0</v>
      </c>
      <c r="J311" s="295">
        <f>'7.  Persistence Report'!BB84</f>
        <v>0</v>
      </c>
      <c r="K311" s="295">
        <f>'7.  Persistence Report'!BC84</f>
        <v>0</v>
      </c>
      <c r="L311" s="295">
        <f>'7.  Persistence Report'!BD84</f>
        <v>0</v>
      </c>
      <c r="M311" s="295">
        <f>'7.  Persistence Report'!BE84</f>
        <v>0</v>
      </c>
      <c r="N311" s="295">
        <f>N310</f>
        <v>12</v>
      </c>
      <c r="O311" s="295">
        <v>625.55229095203185</v>
      </c>
      <c r="P311" s="295">
        <f>'7.  Persistence Report'!R84</f>
        <v>625.55229095203185</v>
      </c>
      <c r="Q311" s="295">
        <f>'7.  Persistence Report'!S84</f>
        <v>625.55229095203185</v>
      </c>
      <c r="R311" s="295">
        <f>'7.  Persistence Report'!T84</f>
        <v>0</v>
      </c>
      <c r="S311" s="295">
        <f>'7.  Persistence Report'!U84</f>
        <v>0</v>
      </c>
      <c r="T311" s="295">
        <f>'7.  Persistence Report'!V84</f>
        <v>0</v>
      </c>
      <c r="U311" s="295">
        <f>'7.  Persistence Report'!W84</f>
        <v>0</v>
      </c>
      <c r="V311" s="295">
        <f>'7.  Persistence Report'!X84</f>
        <v>0</v>
      </c>
      <c r="W311" s="295">
        <f>'7.  Persistence Report'!Y84</f>
        <v>0</v>
      </c>
      <c r="X311" s="295">
        <f>'7.  Persistence Report'!Z84</f>
        <v>0</v>
      </c>
      <c r="Y311" s="411">
        <f>Y310</f>
        <v>0</v>
      </c>
      <c r="Z311" s="411">
        <f t="shared" ref="Z311" si="898">Z310</f>
        <v>0</v>
      </c>
      <c r="AA311" s="411">
        <f t="shared" ref="AA311" si="899">AA310</f>
        <v>1</v>
      </c>
      <c r="AB311" s="411">
        <f t="shared" ref="AB311" si="900">AB310</f>
        <v>0</v>
      </c>
      <c r="AC311" s="411">
        <f t="shared" ref="AC311" si="901">AC310</f>
        <v>0</v>
      </c>
      <c r="AD311" s="411">
        <f t="shared" ref="AD311" si="902">AD310</f>
        <v>0</v>
      </c>
      <c r="AE311" s="411">
        <f t="shared" ref="AE311" si="903">AE310</f>
        <v>0</v>
      </c>
      <c r="AF311" s="411">
        <f t="shared" ref="AF311" si="904">AF310</f>
        <v>0</v>
      </c>
      <c r="AG311" s="411">
        <f t="shared" ref="AG311" si="905">AG310</f>
        <v>0</v>
      </c>
      <c r="AH311" s="411">
        <f t="shared" ref="AH311" si="906">AH310</f>
        <v>0</v>
      </c>
      <c r="AI311" s="411">
        <f t="shared" ref="AI311" si="907">AI310</f>
        <v>0</v>
      </c>
      <c r="AJ311" s="411">
        <f t="shared" ref="AJ311" si="908">AJ310</f>
        <v>0</v>
      </c>
      <c r="AK311" s="411">
        <f t="shared" ref="AK311" si="909">AK310</f>
        <v>0</v>
      </c>
      <c r="AL311" s="411">
        <f t="shared" ref="AL311" si="910">AL310</f>
        <v>0</v>
      </c>
      <c r="AM311" s="306"/>
    </row>
    <row r="312" spans="1:39" hidden="1"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hidden="1" outlineLevel="1">
      <c r="A313" s="522">
        <v>29</v>
      </c>
      <c r="B313" s="520" t="s">
        <v>751</v>
      </c>
      <c r="C313" s="291" t="s">
        <v>25</v>
      </c>
      <c r="D313" s="295">
        <v>1270218</v>
      </c>
      <c r="E313" s="295">
        <f>D313</f>
        <v>1270218</v>
      </c>
      <c r="F313" s="295">
        <f t="shared" ref="F313:M313" si="911">E313</f>
        <v>1270218</v>
      </c>
      <c r="G313" s="295">
        <f t="shared" si="911"/>
        <v>1270218</v>
      </c>
      <c r="H313" s="295">
        <f t="shared" si="911"/>
        <v>1270218</v>
      </c>
      <c r="I313" s="295">
        <f t="shared" si="911"/>
        <v>1270218</v>
      </c>
      <c r="J313" s="295">
        <f t="shared" si="911"/>
        <v>1270218</v>
      </c>
      <c r="K313" s="295">
        <f t="shared" si="911"/>
        <v>1270218</v>
      </c>
      <c r="L313" s="295">
        <f t="shared" si="911"/>
        <v>1270218</v>
      </c>
      <c r="M313" s="295">
        <f t="shared" si="911"/>
        <v>1270218</v>
      </c>
      <c r="N313" s="295">
        <v>3</v>
      </c>
      <c r="O313" s="295"/>
      <c r="P313" s="295"/>
      <c r="Q313" s="295"/>
      <c r="R313" s="295"/>
      <c r="S313" s="295"/>
      <c r="T313" s="295"/>
      <c r="U313" s="295"/>
      <c r="V313" s="295"/>
      <c r="W313" s="295"/>
      <c r="X313" s="295"/>
      <c r="Y313" s="426"/>
      <c r="Z313" s="410"/>
      <c r="AA313" s="410"/>
      <c r="AB313" s="410"/>
      <c r="AC313" s="410"/>
      <c r="AD313" s="410"/>
      <c r="AE313" s="410">
        <v>1</v>
      </c>
      <c r="AF313" s="410"/>
      <c r="AG313" s="415"/>
      <c r="AH313" s="415"/>
      <c r="AI313" s="415"/>
      <c r="AJ313" s="415"/>
      <c r="AK313" s="415"/>
      <c r="AL313" s="415"/>
      <c r="AM313" s="296">
        <f>SUM(Y313:AL313)</f>
        <v>1</v>
      </c>
    </row>
    <row r="314" spans="1:39" hidden="1"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912">Z313</f>
        <v>0</v>
      </c>
      <c r="AA314" s="411">
        <f t="shared" ref="AA314" si="913">AA313</f>
        <v>0</v>
      </c>
      <c r="AB314" s="411">
        <f t="shared" ref="AB314" si="914">AB313</f>
        <v>0</v>
      </c>
      <c r="AC314" s="411">
        <f t="shared" ref="AC314" si="915">AC313</f>
        <v>0</v>
      </c>
      <c r="AD314" s="411">
        <f t="shared" ref="AD314" si="916">AD313</f>
        <v>0</v>
      </c>
      <c r="AE314" s="411">
        <f t="shared" ref="AE314" si="917">AE313</f>
        <v>1</v>
      </c>
      <c r="AF314" s="411">
        <f t="shared" ref="AF314" si="918">AF313</f>
        <v>0</v>
      </c>
      <c r="AG314" s="411">
        <f t="shared" ref="AG314" si="919">AG313</f>
        <v>0</v>
      </c>
      <c r="AH314" s="411">
        <f t="shared" ref="AH314" si="920">AH313</f>
        <v>0</v>
      </c>
      <c r="AI314" s="411">
        <f t="shared" ref="AI314" si="921">AI313</f>
        <v>0</v>
      </c>
      <c r="AJ314" s="411">
        <f t="shared" ref="AJ314" si="922">AJ313</f>
        <v>0</v>
      </c>
      <c r="AK314" s="411">
        <f t="shared" ref="AK314" si="923">AK313</f>
        <v>0</v>
      </c>
      <c r="AL314" s="411">
        <f t="shared" ref="AL314" si="924">AL313</f>
        <v>0</v>
      </c>
      <c r="AM314" s="306"/>
    </row>
    <row r="315" spans="1:39" hidden="1"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hidden="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idden="1"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925">Z316</f>
        <v>0</v>
      </c>
      <c r="AA317" s="411">
        <f t="shared" ref="AA317" si="926">AA316</f>
        <v>0</v>
      </c>
      <c r="AB317" s="411">
        <f t="shared" ref="AB317" si="927">AB316</f>
        <v>0</v>
      </c>
      <c r="AC317" s="411">
        <f t="shared" ref="AC317" si="928">AC316</f>
        <v>0</v>
      </c>
      <c r="AD317" s="411">
        <f t="shared" ref="AD317" si="929">AD316</f>
        <v>0</v>
      </c>
      <c r="AE317" s="411">
        <f t="shared" ref="AE317" si="930">AE316</f>
        <v>0</v>
      </c>
      <c r="AF317" s="411">
        <f t="shared" ref="AF317" si="931">AF316</f>
        <v>0</v>
      </c>
      <c r="AG317" s="411">
        <f t="shared" ref="AG317" si="932">AG316</f>
        <v>0</v>
      </c>
      <c r="AH317" s="411">
        <f t="shared" ref="AH317" si="933">AH316</f>
        <v>0</v>
      </c>
      <c r="AI317" s="411">
        <f t="shared" ref="AI317" si="934">AI316</f>
        <v>0</v>
      </c>
      <c r="AJ317" s="411">
        <f t="shared" ref="AJ317" si="935">AJ316</f>
        <v>0</v>
      </c>
      <c r="AK317" s="411">
        <f t="shared" ref="AK317" si="936">AK316</f>
        <v>0</v>
      </c>
      <c r="AL317" s="411">
        <f t="shared" ref="AL317" si="937">AL316</f>
        <v>0</v>
      </c>
      <c r="AM317" s="306"/>
    </row>
    <row r="318" spans="1:39" hidden="1"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hidden="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938">Z319</f>
        <v>0</v>
      </c>
      <c r="AA320" s="411">
        <f t="shared" ref="AA320" si="939">AA319</f>
        <v>0</v>
      </c>
      <c r="AB320" s="411">
        <f t="shared" ref="AB320" si="940">AB319</f>
        <v>0</v>
      </c>
      <c r="AC320" s="411">
        <f t="shared" ref="AC320" si="941">AC319</f>
        <v>0</v>
      </c>
      <c r="AD320" s="411">
        <f t="shared" ref="AD320" si="942">AD319</f>
        <v>0</v>
      </c>
      <c r="AE320" s="411">
        <f t="shared" ref="AE320" si="943">AE319</f>
        <v>0</v>
      </c>
      <c r="AF320" s="411">
        <f t="shared" ref="AF320" si="944">AF319</f>
        <v>0</v>
      </c>
      <c r="AG320" s="411">
        <f t="shared" ref="AG320" si="945">AG319</f>
        <v>0</v>
      </c>
      <c r="AH320" s="411">
        <f t="shared" ref="AH320" si="946">AH319</f>
        <v>0</v>
      </c>
      <c r="AI320" s="411">
        <f t="shared" ref="AI320" si="947">AI319</f>
        <v>0</v>
      </c>
      <c r="AJ320" s="411">
        <f t="shared" ref="AJ320" si="948">AJ319</f>
        <v>0</v>
      </c>
      <c r="AK320" s="411">
        <f t="shared" ref="AK320" si="949">AK319</f>
        <v>0</v>
      </c>
      <c r="AL320" s="411">
        <f t="shared" ref="AL320" si="950">AL319</f>
        <v>0</v>
      </c>
      <c r="AM320" s="306"/>
    </row>
    <row r="321" spans="1:39" hidden="1"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hidden="1" outlineLevel="1">
      <c r="A322" s="522">
        <v>32</v>
      </c>
      <c r="B322" s="520" t="s">
        <v>124</v>
      </c>
      <c r="C322" s="291" t="s">
        <v>25</v>
      </c>
      <c r="D322" s="295">
        <v>1619649</v>
      </c>
      <c r="E322" s="295">
        <f>'7.  Persistence Report'!AW75</f>
        <v>888301</v>
      </c>
      <c r="F322" s="295">
        <f>'7.  Persistence Report'!AX75</f>
        <v>667610</v>
      </c>
      <c r="G322" s="295">
        <f>'7.  Persistence Report'!AY75</f>
        <v>617845</v>
      </c>
      <c r="H322" s="295">
        <f>'7.  Persistence Report'!AZ75</f>
        <v>617845</v>
      </c>
      <c r="I322" s="295">
        <f>'7.  Persistence Report'!BA75</f>
        <v>343518</v>
      </c>
      <c r="J322" s="295">
        <f>'7.  Persistence Report'!BB75</f>
        <v>343518</v>
      </c>
      <c r="K322" s="295">
        <f>'7.  Persistence Report'!BC75</f>
        <v>343518</v>
      </c>
      <c r="L322" s="295">
        <f>'7.  Persistence Report'!BD75</f>
        <v>343518</v>
      </c>
      <c r="M322" s="295">
        <f>'7.  Persistence Report'!BE75</f>
        <v>295986</v>
      </c>
      <c r="N322" s="295">
        <v>12</v>
      </c>
      <c r="O322" s="295">
        <v>145</v>
      </c>
      <c r="P322" s="295">
        <f>'7.  Persistence Report'!R75</f>
        <v>79</v>
      </c>
      <c r="Q322" s="295">
        <f>'7.  Persistence Report'!S75</f>
        <v>53</v>
      </c>
      <c r="R322" s="295">
        <f>'7.  Persistence Report'!T75</f>
        <v>53</v>
      </c>
      <c r="S322" s="295">
        <f>'7.  Persistence Report'!U75</f>
        <v>53</v>
      </c>
      <c r="T322" s="295">
        <f>'7.  Persistence Report'!V75</f>
        <v>53</v>
      </c>
      <c r="U322" s="295">
        <f>'7.  Persistence Report'!W75</f>
        <v>53</v>
      </c>
      <c r="V322" s="295">
        <f>'7.  Persistence Report'!X75</f>
        <v>53</v>
      </c>
      <c r="W322" s="295">
        <f>'7.  Persistence Report'!Y75</f>
        <v>53</v>
      </c>
      <c r="X322" s="295">
        <f>'7.  Persistence Report'!Z75</f>
        <v>46</v>
      </c>
      <c r="Y322" s="426"/>
      <c r="Z322" s="410"/>
      <c r="AA322" s="410">
        <v>1</v>
      </c>
      <c r="AB322" s="410"/>
      <c r="AC322" s="410"/>
      <c r="AD322" s="410"/>
      <c r="AE322" s="410"/>
      <c r="AF322" s="410"/>
      <c r="AG322" s="415"/>
      <c r="AH322" s="415"/>
      <c r="AI322" s="415"/>
      <c r="AJ322" s="415"/>
      <c r="AK322" s="415"/>
      <c r="AL322" s="415"/>
      <c r="AM322" s="296">
        <f>SUM(Y322:AL322)</f>
        <v>1</v>
      </c>
    </row>
    <row r="323" spans="1:39" hidden="1" outlineLevel="1">
      <c r="B323" s="294" t="s">
        <v>289</v>
      </c>
      <c r="C323" s="291" t="s">
        <v>163</v>
      </c>
      <c r="D323" s="295">
        <v>118038.96651185697</v>
      </c>
      <c r="E323" s="295">
        <f>'7.  Persistence Report'!AW81</f>
        <v>27657.089213568968</v>
      </c>
      <c r="F323" s="295">
        <f>'7.  Persistence Report'!AX81</f>
        <v>27657.089213568968</v>
      </c>
      <c r="G323" s="295">
        <f>'7.  Persistence Report'!AY81</f>
        <v>0</v>
      </c>
      <c r="H323" s="295">
        <f>'7.  Persistence Report'!AZ81</f>
        <v>0</v>
      </c>
      <c r="I323" s="295">
        <f>'7.  Persistence Report'!BA81</f>
        <v>0</v>
      </c>
      <c r="J323" s="295">
        <f>'7.  Persistence Report'!BB81</f>
        <v>0</v>
      </c>
      <c r="K323" s="295">
        <f>'7.  Persistence Report'!BC81</f>
        <v>0</v>
      </c>
      <c r="L323" s="295">
        <f>'7.  Persistence Report'!BD81</f>
        <v>0</v>
      </c>
      <c r="M323" s="295">
        <f>'7.  Persistence Report'!BE81</f>
        <v>0</v>
      </c>
      <c r="N323" s="295">
        <f>N322</f>
        <v>12</v>
      </c>
      <c r="O323" s="295">
        <v>12.27419248068</v>
      </c>
      <c r="P323" s="295">
        <f>'7.  Persistence Report'!R81</f>
        <v>6.4817467606800001</v>
      </c>
      <c r="Q323" s="295">
        <f>'7.  Persistence Report'!S81</f>
        <v>6.4817467606800001</v>
      </c>
      <c r="R323" s="295">
        <f>'7.  Persistence Report'!T81</f>
        <v>0</v>
      </c>
      <c r="S323" s="295">
        <f>'7.  Persistence Report'!U81</f>
        <v>0</v>
      </c>
      <c r="T323" s="295">
        <f>'7.  Persistence Report'!V81</f>
        <v>0</v>
      </c>
      <c r="U323" s="295">
        <f>'7.  Persistence Report'!W81</f>
        <v>0</v>
      </c>
      <c r="V323" s="295">
        <f>'7.  Persistence Report'!X81</f>
        <v>0</v>
      </c>
      <c r="W323" s="295">
        <f>'7.  Persistence Report'!Y81</f>
        <v>0</v>
      </c>
      <c r="X323" s="295">
        <f>'7.  Persistence Report'!Z81</f>
        <v>0</v>
      </c>
      <c r="Y323" s="411">
        <f>Y322</f>
        <v>0</v>
      </c>
      <c r="Z323" s="411">
        <f t="shared" ref="Z323" si="951">Z322</f>
        <v>0</v>
      </c>
      <c r="AA323" s="411">
        <f t="shared" ref="AA323" si="952">AA322</f>
        <v>1</v>
      </c>
      <c r="AB323" s="411">
        <f t="shared" ref="AB323" si="953">AB322</f>
        <v>0</v>
      </c>
      <c r="AC323" s="411">
        <f t="shared" ref="AC323" si="954">AC322</f>
        <v>0</v>
      </c>
      <c r="AD323" s="411">
        <f t="shared" ref="AD323" si="955">AD322</f>
        <v>0</v>
      </c>
      <c r="AE323" s="411">
        <f t="shared" ref="AE323" si="956">AE322</f>
        <v>0</v>
      </c>
      <c r="AF323" s="411">
        <f t="shared" ref="AF323" si="957">AF322</f>
        <v>0</v>
      </c>
      <c r="AG323" s="411">
        <f t="shared" ref="AG323" si="958">AG322</f>
        <v>0</v>
      </c>
      <c r="AH323" s="411">
        <f t="shared" ref="AH323" si="959">AH322</f>
        <v>0</v>
      </c>
      <c r="AI323" s="411">
        <f t="shared" ref="AI323" si="960">AI322</f>
        <v>0</v>
      </c>
      <c r="AJ323" s="411">
        <f t="shared" ref="AJ323" si="961">AJ322</f>
        <v>0</v>
      </c>
      <c r="AK323" s="411">
        <f t="shared" ref="AK323" si="962">AK322</f>
        <v>0</v>
      </c>
      <c r="AL323" s="411">
        <f t="shared" ref="AL323" si="963">AL322</f>
        <v>0</v>
      </c>
      <c r="AM323" s="306"/>
    </row>
    <row r="324" spans="1:39" hidden="1"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hidden="1"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idden="1" outlineLevel="1">
      <c r="A326" s="522">
        <v>33</v>
      </c>
      <c r="B326" s="520" t="s">
        <v>125</v>
      </c>
      <c r="C326" s="291" t="s">
        <v>25</v>
      </c>
      <c r="D326" s="295">
        <v>1013502</v>
      </c>
      <c r="E326" s="295">
        <f>'7.  Persistence Report'!AW76</f>
        <v>1009583</v>
      </c>
      <c r="F326" s="295">
        <f>'7.  Persistence Report'!AX76</f>
        <v>1009583</v>
      </c>
      <c r="G326" s="295">
        <f>'7.  Persistence Report'!AY76</f>
        <v>878605</v>
      </c>
      <c r="H326" s="295">
        <f>'7.  Persistence Report'!AZ76</f>
        <v>804761</v>
      </c>
      <c r="I326" s="295">
        <f>'7.  Persistence Report'!BA76</f>
        <v>784899</v>
      </c>
      <c r="J326" s="295">
        <f>'7.  Persistence Report'!BB76</f>
        <v>784899</v>
      </c>
      <c r="K326" s="295">
        <f>'7.  Persistence Report'!BC76</f>
        <v>784899</v>
      </c>
      <c r="L326" s="295">
        <f>'7.  Persistence Report'!BD76</f>
        <v>784899</v>
      </c>
      <c r="M326" s="295">
        <f>'7.  Persistence Report'!BE76</f>
        <v>784899</v>
      </c>
      <c r="N326" s="295">
        <v>0</v>
      </c>
      <c r="O326" s="295">
        <v>137</v>
      </c>
      <c r="P326" s="295">
        <f>'7.  Persistence Report'!R76</f>
        <v>136</v>
      </c>
      <c r="Q326" s="295">
        <f>'7.  Persistence Report'!S76</f>
        <v>136</v>
      </c>
      <c r="R326" s="295">
        <f>'7.  Persistence Report'!T76</f>
        <v>114</v>
      </c>
      <c r="S326" s="295">
        <f>'7.  Persistence Report'!U76</f>
        <v>102</v>
      </c>
      <c r="T326" s="295">
        <f>'7.  Persistence Report'!V76</f>
        <v>102</v>
      </c>
      <c r="U326" s="295">
        <f>'7.  Persistence Report'!W76</f>
        <v>102</v>
      </c>
      <c r="V326" s="295">
        <f>'7.  Persistence Report'!X76</f>
        <v>102</v>
      </c>
      <c r="W326" s="295">
        <f>'7.  Persistence Report'!Y76</f>
        <v>102</v>
      </c>
      <c r="X326" s="295">
        <f>'7.  Persistence Report'!Z76</f>
        <v>102</v>
      </c>
      <c r="Y326" s="426"/>
      <c r="Z326" s="410">
        <v>0.85</v>
      </c>
      <c r="AA326" s="410">
        <v>0.15</v>
      </c>
      <c r="AB326" s="410"/>
      <c r="AC326" s="410"/>
      <c r="AD326" s="410"/>
      <c r="AE326" s="410"/>
      <c r="AF326" s="410"/>
      <c r="AG326" s="415"/>
      <c r="AH326" s="415"/>
      <c r="AI326" s="415"/>
      <c r="AJ326" s="415"/>
      <c r="AK326" s="415"/>
      <c r="AL326" s="415"/>
      <c r="AM326" s="296">
        <f>SUM(Y326:AL326)</f>
        <v>1</v>
      </c>
    </row>
    <row r="327" spans="1:39" hidden="1"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64">Z326</f>
        <v>0.85</v>
      </c>
      <c r="AA327" s="411">
        <f t="shared" ref="AA327" si="965">AA326</f>
        <v>0.15</v>
      </c>
      <c r="AB327" s="411">
        <f t="shared" ref="AB327" si="966">AB326</f>
        <v>0</v>
      </c>
      <c r="AC327" s="411">
        <f t="shared" ref="AC327" si="967">AC326</f>
        <v>0</v>
      </c>
      <c r="AD327" s="411">
        <f t="shared" ref="AD327" si="968">AD326</f>
        <v>0</v>
      </c>
      <c r="AE327" s="411">
        <f t="shared" ref="AE327" si="969">AE326</f>
        <v>0</v>
      </c>
      <c r="AF327" s="411">
        <f t="shared" ref="AF327" si="970">AF326</f>
        <v>0</v>
      </c>
      <c r="AG327" s="411">
        <f t="shared" ref="AG327" si="971">AG326</f>
        <v>0</v>
      </c>
      <c r="AH327" s="411">
        <f t="shared" ref="AH327" si="972">AH326</f>
        <v>0</v>
      </c>
      <c r="AI327" s="411">
        <f t="shared" ref="AI327" si="973">AI326</f>
        <v>0</v>
      </c>
      <c r="AJ327" s="411">
        <f t="shared" ref="AJ327" si="974">AJ326</f>
        <v>0</v>
      </c>
      <c r="AK327" s="411">
        <f t="shared" ref="AK327" si="975">AK326</f>
        <v>0</v>
      </c>
      <c r="AL327" s="411">
        <f t="shared" ref="AL327" si="976">AL326</f>
        <v>0</v>
      </c>
      <c r="AM327" s="306"/>
    </row>
    <row r="328" spans="1:39" hidden="1"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idden="1"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77">Z329</f>
        <v>0</v>
      </c>
      <c r="AA330" s="411">
        <f t="shared" ref="AA330" si="978">AA329</f>
        <v>0</v>
      </c>
      <c r="AB330" s="411">
        <f t="shared" ref="AB330" si="979">AB329</f>
        <v>0</v>
      </c>
      <c r="AC330" s="411">
        <f t="shared" ref="AC330" si="980">AC329</f>
        <v>0</v>
      </c>
      <c r="AD330" s="411">
        <f t="shared" ref="AD330" si="981">AD329</f>
        <v>0</v>
      </c>
      <c r="AE330" s="411">
        <f t="shared" ref="AE330" si="982">AE329</f>
        <v>0</v>
      </c>
      <c r="AF330" s="411">
        <f t="shared" ref="AF330" si="983">AF329</f>
        <v>0</v>
      </c>
      <c r="AG330" s="411">
        <f t="shared" ref="AG330" si="984">AG329</f>
        <v>0</v>
      </c>
      <c r="AH330" s="411">
        <f t="shared" ref="AH330" si="985">AH329</f>
        <v>0</v>
      </c>
      <c r="AI330" s="411">
        <f t="shared" ref="AI330" si="986">AI329</f>
        <v>0</v>
      </c>
      <c r="AJ330" s="411">
        <f t="shared" ref="AJ330" si="987">AJ329</f>
        <v>0</v>
      </c>
      <c r="AK330" s="411">
        <f t="shared" ref="AK330" si="988">AK329</f>
        <v>0</v>
      </c>
      <c r="AL330" s="411">
        <f t="shared" ref="AL330" si="989">AL329</f>
        <v>0</v>
      </c>
      <c r="AM330" s="306"/>
    </row>
    <row r="331" spans="1:39" hidden="1"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idden="1"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hidden="1" outlineLevel="1">
      <c r="B333" s="294" t="s">
        <v>289</v>
      </c>
      <c r="C333" s="291" t="s">
        <v>163</v>
      </c>
      <c r="D333" s="295">
        <v>11419315.034697492</v>
      </c>
      <c r="E333" s="295">
        <f>'7.  Persistence Report'!AW92</f>
        <v>0</v>
      </c>
      <c r="F333" s="295">
        <f>'7.  Persistence Report'!AX92</f>
        <v>0</v>
      </c>
      <c r="G333" s="295">
        <f>'7.  Persistence Report'!AY92</f>
        <v>0</v>
      </c>
      <c r="H333" s="295">
        <f>'7.  Persistence Report'!AZ92</f>
        <v>0</v>
      </c>
      <c r="I333" s="295">
        <f>'7.  Persistence Report'!BA92</f>
        <v>0</v>
      </c>
      <c r="J333" s="295">
        <f>'7.  Persistence Report'!BB92</f>
        <v>0</v>
      </c>
      <c r="K333" s="295">
        <f>'7.  Persistence Report'!BC92</f>
        <v>0</v>
      </c>
      <c r="L333" s="295">
        <f>'7.  Persistence Report'!BD92</f>
        <v>0</v>
      </c>
      <c r="M333" s="295">
        <f>'7.  Persistence Report'!BE92</f>
        <v>0</v>
      </c>
      <c r="N333" s="295">
        <f>N332</f>
        <v>0</v>
      </c>
      <c r="O333" s="295">
        <v>4886.7954998664927</v>
      </c>
      <c r="P333" s="295">
        <f>'7.  Persistence Report'!R92</f>
        <v>0</v>
      </c>
      <c r="Q333" s="295">
        <f>'7.  Persistence Report'!S92</f>
        <v>0</v>
      </c>
      <c r="R333" s="295">
        <f>'7.  Persistence Report'!T92</f>
        <v>0</v>
      </c>
      <c r="S333" s="295">
        <f>'7.  Persistence Report'!U92</f>
        <v>0</v>
      </c>
      <c r="T333" s="295">
        <f>'7.  Persistence Report'!V92</f>
        <v>0</v>
      </c>
      <c r="U333" s="295">
        <f>'7.  Persistence Report'!W92</f>
        <v>0</v>
      </c>
      <c r="V333" s="295">
        <f>'7.  Persistence Report'!X92</f>
        <v>0</v>
      </c>
      <c r="W333" s="295">
        <f>'7.  Persistence Report'!Y92</f>
        <v>0</v>
      </c>
      <c r="X333" s="295">
        <f>'7.  Persistence Report'!Z92</f>
        <v>0</v>
      </c>
      <c r="Y333" s="411">
        <f>Y332</f>
        <v>1</v>
      </c>
      <c r="Z333" s="411">
        <f t="shared" ref="Z333" si="990">Z332</f>
        <v>0</v>
      </c>
      <c r="AA333" s="411">
        <f t="shared" ref="AA333" si="991">AA332</f>
        <v>0</v>
      </c>
      <c r="AB333" s="411">
        <f t="shared" ref="AB333" si="992">AB332</f>
        <v>0</v>
      </c>
      <c r="AC333" s="411">
        <f t="shared" ref="AC333" si="993">AC332</f>
        <v>0</v>
      </c>
      <c r="AD333" s="411">
        <f t="shared" ref="AD333" si="994">AD332</f>
        <v>0</v>
      </c>
      <c r="AE333" s="411">
        <f t="shared" ref="AE333" si="995">AE332</f>
        <v>0</v>
      </c>
      <c r="AF333" s="411">
        <f t="shared" ref="AF333" si="996">AF332</f>
        <v>0</v>
      </c>
      <c r="AG333" s="411">
        <f t="shared" ref="AG333" si="997">AG332</f>
        <v>0</v>
      </c>
      <c r="AH333" s="411">
        <f t="shared" ref="AH333" si="998">AH332</f>
        <v>0</v>
      </c>
      <c r="AI333" s="411">
        <f t="shared" ref="AI333" si="999">AI332</f>
        <v>0</v>
      </c>
      <c r="AJ333" s="411">
        <f t="shared" ref="AJ333" si="1000">AJ332</f>
        <v>0</v>
      </c>
      <c r="AK333" s="411">
        <f t="shared" ref="AK333" si="1001">AK332</f>
        <v>0</v>
      </c>
      <c r="AL333" s="411">
        <f t="shared" ref="AL333" si="1002">AL332</f>
        <v>0</v>
      </c>
      <c r="AM333" s="306"/>
    </row>
    <row r="334" spans="1:39" hidden="1"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hidden="1"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hidden="1"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idden="1"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1003">Z336</f>
        <v>0</v>
      </c>
      <c r="AA337" s="411">
        <f t="shared" ref="AA337" si="1004">AA336</f>
        <v>0</v>
      </c>
      <c r="AB337" s="411">
        <f t="shared" ref="AB337" si="1005">AB336</f>
        <v>0</v>
      </c>
      <c r="AC337" s="411">
        <f t="shared" ref="AC337" si="1006">AC336</f>
        <v>0</v>
      </c>
      <c r="AD337" s="411">
        <f t="shared" ref="AD337" si="1007">AD336</f>
        <v>0</v>
      </c>
      <c r="AE337" s="411">
        <f t="shared" ref="AE337" si="1008">AE336</f>
        <v>0</v>
      </c>
      <c r="AF337" s="411">
        <f t="shared" ref="AF337" si="1009">AF336</f>
        <v>0</v>
      </c>
      <c r="AG337" s="411">
        <f t="shared" ref="AG337" si="1010">AG336</f>
        <v>0</v>
      </c>
      <c r="AH337" s="411">
        <f t="shared" ref="AH337" si="1011">AH336</f>
        <v>0</v>
      </c>
      <c r="AI337" s="411">
        <f t="shared" ref="AI337" si="1012">AI336</f>
        <v>0</v>
      </c>
      <c r="AJ337" s="411">
        <f t="shared" ref="AJ337" si="1013">AJ336</f>
        <v>0</v>
      </c>
      <c r="AK337" s="411">
        <f t="shared" ref="AK337" si="1014">AK336</f>
        <v>0</v>
      </c>
      <c r="AL337" s="411">
        <f t="shared" ref="AL337" si="1015">AL336</f>
        <v>0</v>
      </c>
      <c r="AM337" s="306"/>
    </row>
    <row r="338" spans="1:39" hidden="1"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hidden="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1016">Z339</f>
        <v>0</v>
      </c>
      <c r="AA340" s="411">
        <f t="shared" ref="AA340" si="1017">AA339</f>
        <v>0</v>
      </c>
      <c r="AB340" s="411">
        <f t="shared" ref="AB340" si="1018">AB339</f>
        <v>0</v>
      </c>
      <c r="AC340" s="411">
        <f t="shared" ref="AC340" si="1019">AC339</f>
        <v>0</v>
      </c>
      <c r="AD340" s="411">
        <f t="shared" ref="AD340" si="1020">AD339</f>
        <v>0</v>
      </c>
      <c r="AE340" s="411">
        <f t="shared" ref="AE340" si="1021">AE339</f>
        <v>0</v>
      </c>
      <c r="AF340" s="411">
        <f t="shared" ref="AF340" si="1022">AF339</f>
        <v>0</v>
      </c>
      <c r="AG340" s="411">
        <f t="shared" ref="AG340" si="1023">AG339</f>
        <v>0</v>
      </c>
      <c r="AH340" s="411">
        <f t="shared" ref="AH340" si="1024">AH339</f>
        <v>0</v>
      </c>
      <c r="AI340" s="411">
        <f t="shared" ref="AI340" si="1025">AI339</f>
        <v>0</v>
      </c>
      <c r="AJ340" s="411">
        <f t="shared" ref="AJ340" si="1026">AJ339</f>
        <v>0</v>
      </c>
      <c r="AK340" s="411">
        <f t="shared" ref="AK340" si="1027">AK339</f>
        <v>0</v>
      </c>
      <c r="AL340" s="411">
        <f t="shared" ref="AL340" si="1028">AL339</f>
        <v>0</v>
      </c>
      <c r="AM340" s="306"/>
    </row>
    <row r="341" spans="1:39" hidden="1"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idden="1"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1029">Z342</f>
        <v>0</v>
      </c>
      <c r="AA343" s="411">
        <f t="shared" ref="AA343" si="1030">AA342</f>
        <v>0</v>
      </c>
      <c r="AB343" s="411">
        <f t="shared" ref="AB343" si="1031">AB342</f>
        <v>0</v>
      </c>
      <c r="AC343" s="411">
        <f t="shared" ref="AC343" si="1032">AC342</f>
        <v>0</v>
      </c>
      <c r="AD343" s="411">
        <f t="shared" ref="AD343" si="1033">AD342</f>
        <v>0</v>
      </c>
      <c r="AE343" s="411">
        <f t="shared" ref="AE343" si="1034">AE342</f>
        <v>0</v>
      </c>
      <c r="AF343" s="411">
        <f t="shared" ref="AF343" si="1035">AF342</f>
        <v>0</v>
      </c>
      <c r="AG343" s="411">
        <f t="shared" ref="AG343" si="1036">AG342</f>
        <v>0</v>
      </c>
      <c r="AH343" s="411">
        <f t="shared" ref="AH343" si="1037">AH342</f>
        <v>0</v>
      </c>
      <c r="AI343" s="411">
        <f t="shared" ref="AI343" si="1038">AI342</f>
        <v>0</v>
      </c>
      <c r="AJ343" s="411">
        <f t="shared" ref="AJ343" si="1039">AJ342</f>
        <v>0</v>
      </c>
      <c r="AK343" s="411">
        <f t="shared" ref="AK343" si="1040">AK342</f>
        <v>0</v>
      </c>
      <c r="AL343" s="411">
        <f t="shared" ref="AL343" si="1041">AL342</f>
        <v>0</v>
      </c>
      <c r="AM343" s="306"/>
    </row>
    <row r="344" spans="1:39" hidden="1"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hidden="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1042">Z345</f>
        <v>0</v>
      </c>
      <c r="AA346" s="411">
        <f t="shared" ref="AA346" si="1043">AA345</f>
        <v>0</v>
      </c>
      <c r="AB346" s="411">
        <f t="shared" ref="AB346" si="1044">AB345</f>
        <v>0</v>
      </c>
      <c r="AC346" s="411">
        <f t="shared" ref="AC346" si="1045">AC345</f>
        <v>0</v>
      </c>
      <c r="AD346" s="411">
        <f t="shared" ref="AD346" si="1046">AD345</f>
        <v>0</v>
      </c>
      <c r="AE346" s="411">
        <f t="shared" ref="AE346" si="1047">AE345</f>
        <v>0</v>
      </c>
      <c r="AF346" s="411">
        <f t="shared" ref="AF346" si="1048">AF345</f>
        <v>0</v>
      </c>
      <c r="AG346" s="411">
        <f t="shared" ref="AG346" si="1049">AG345</f>
        <v>0</v>
      </c>
      <c r="AH346" s="411">
        <f t="shared" ref="AH346" si="1050">AH345</f>
        <v>0</v>
      </c>
      <c r="AI346" s="411">
        <f t="shared" ref="AI346" si="1051">AI345</f>
        <v>0</v>
      </c>
      <c r="AJ346" s="411">
        <f t="shared" ref="AJ346" si="1052">AJ345</f>
        <v>0</v>
      </c>
      <c r="AK346" s="411">
        <f t="shared" ref="AK346" si="1053">AK345</f>
        <v>0</v>
      </c>
      <c r="AL346" s="411">
        <f t="shared" ref="AL346" si="1054">AL345</f>
        <v>0</v>
      </c>
      <c r="AM346" s="306"/>
    </row>
    <row r="347" spans="1:39" hidden="1"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hidden="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1055">Z348</f>
        <v>0</v>
      </c>
      <c r="AA349" s="411">
        <f t="shared" ref="AA349" si="1056">AA348</f>
        <v>0</v>
      </c>
      <c r="AB349" s="411">
        <f t="shared" ref="AB349" si="1057">AB348</f>
        <v>0</v>
      </c>
      <c r="AC349" s="411">
        <f t="shared" ref="AC349" si="1058">AC348</f>
        <v>0</v>
      </c>
      <c r="AD349" s="411">
        <f t="shared" ref="AD349" si="1059">AD348</f>
        <v>0</v>
      </c>
      <c r="AE349" s="411">
        <f t="shared" ref="AE349" si="1060">AE348</f>
        <v>0</v>
      </c>
      <c r="AF349" s="411">
        <f t="shared" ref="AF349" si="1061">AF348</f>
        <v>0</v>
      </c>
      <c r="AG349" s="411">
        <f t="shared" ref="AG349" si="1062">AG348</f>
        <v>0</v>
      </c>
      <c r="AH349" s="411">
        <f t="shared" ref="AH349" si="1063">AH348</f>
        <v>0</v>
      </c>
      <c r="AI349" s="411">
        <f t="shared" ref="AI349" si="1064">AI348</f>
        <v>0</v>
      </c>
      <c r="AJ349" s="411">
        <f t="shared" ref="AJ349" si="1065">AJ348</f>
        <v>0</v>
      </c>
      <c r="AK349" s="411">
        <f t="shared" ref="AK349" si="1066">AK348</f>
        <v>0</v>
      </c>
      <c r="AL349" s="411">
        <f t="shared" ref="AL349" si="1067">AL348</f>
        <v>0</v>
      </c>
      <c r="AM349" s="306"/>
    </row>
    <row r="350" spans="1:39" hidden="1"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hidden="1"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68">Z351</f>
        <v>0</v>
      </c>
      <c r="AA352" s="411">
        <f t="shared" ref="AA352" si="1069">AA351</f>
        <v>0</v>
      </c>
      <c r="AB352" s="411">
        <f t="shared" ref="AB352" si="1070">AB351</f>
        <v>0</v>
      </c>
      <c r="AC352" s="411">
        <f t="shared" ref="AC352" si="1071">AC351</f>
        <v>0</v>
      </c>
      <c r="AD352" s="411">
        <f t="shared" ref="AD352" si="1072">AD351</f>
        <v>0</v>
      </c>
      <c r="AE352" s="411">
        <f t="shared" ref="AE352" si="1073">AE351</f>
        <v>0</v>
      </c>
      <c r="AF352" s="411">
        <f t="shared" ref="AF352" si="1074">AF351</f>
        <v>0</v>
      </c>
      <c r="AG352" s="411">
        <f t="shared" ref="AG352" si="1075">AG351</f>
        <v>0</v>
      </c>
      <c r="AH352" s="411">
        <f t="shared" ref="AH352" si="1076">AH351</f>
        <v>0</v>
      </c>
      <c r="AI352" s="411">
        <f t="shared" ref="AI352" si="1077">AI351</f>
        <v>0</v>
      </c>
      <c r="AJ352" s="411">
        <f t="shared" ref="AJ352" si="1078">AJ351</f>
        <v>0</v>
      </c>
      <c r="AK352" s="411">
        <f t="shared" ref="AK352" si="1079">AK351</f>
        <v>0</v>
      </c>
      <c r="AL352" s="411">
        <f t="shared" ref="AL352" si="1080">AL351</f>
        <v>0</v>
      </c>
      <c r="AM352" s="306"/>
    </row>
    <row r="353" spans="1:39" hidden="1"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hidden="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idden="1"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81">Z354</f>
        <v>0</v>
      </c>
      <c r="AA355" s="411">
        <f t="shared" ref="AA355" si="1082">AA354</f>
        <v>0</v>
      </c>
      <c r="AB355" s="411">
        <f t="shared" ref="AB355" si="1083">AB354</f>
        <v>0</v>
      </c>
      <c r="AC355" s="411">
        <f t="shared" ref="AC355" si="1084">AC354</f>
        <v>0</v>
      </c>
      <c r="AD355" s="411">
        <f t="shared" ref="AD355" si="1085">AD354</f>
        <v>0</v>
      </c>
      <c r="AE355" s="411">
        <f t="shared" ref="AE355" si="1086">AE354</f>
        <v>0</v>
      </c>
      <c r="AF355" s="411">
        <f t="shared" ref="AF355" si="1087">AF354</f>
        <v>0</v>
      </c>
      <c r="AG355" s="411">
        <f t="shared" ref="AG355" si="1088">AG354</f>
        <v>0</v>
      </c>
      <c r="AH355" s="411">
        <f t="shared" ref="AH355" si="1089">AH354</f>
        <v>0</v>
      </c>
      <c r="AI355" s="411">
        <f t="shared" ref="AI355" si="1090">AI354</f>
        <v>0</v>
      </c>
      <c r="AJ355" s="411">
        <f t="shared" ref="AJ355" si="1091">AJ354</f>
        <v>0</v>
      </c>
      <c r="AK355" s="411">
        <f t="shared" ref="AK355" si="1092">AK354</f>
        <v>0</v>
      </c>
      <c r="AL355" s="411">
        <f t="shared" ref="AL355" si="1093">AL354</f>
        <v>0</v>
      </c>
      <c r="AM355" s="306"/>
    </row>
    <row r="356" spans="1:39" hidden="1"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hidden="1"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idden="1"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94">Z357</f>
        <v>0</v>
      </c>
      <c r="AA358" s="411">
        <f t="shared" ref="AA358" si="1095">AA357</f>
        <v>0</v>
      </c>
      <c r="AB358" s="411">
        <f t="shared" ref="AB358" si="1096">AB357</f>
        <v>0</v>
      </c>
      <c r="AC358" s="411">
        <f t="shared" ref="AC358" si="1097">AC357</f>
        <v>0</v>
      </c>
      <c r="AD358" s="411">
        <f t="shared" ref="AD358" si="1098">AD357</f>
        <v>0</v>
      </c>
      <c r="AE358" s="411">
        <f t="shared" ref="AE358" si="1099">AE357</f>
        <v>0</v>
      </c>
      <c r="AF358" s="411">
        <f t="shared" ref="AF358" si="1100">AF357</f>
        <v>0</v>
      </c>
      <c r="AG358" s="411">
        <f t="shared" ref="AG358" si="1101">AG357</f>
        <v>0</v>
      </c>
      <c r="AH358" s="411">
        <f t="shared" ref="AH358" si="1102">AH357</f>
        <v>0</v>
      </c>
      <c r="AI358" s="411">
        <f t="shared" ref="AI358" si="1103">AI357</f>
        <v>0</v>
      </c>
      <c r="AJ358" s="411">
        <f t="shared" ref="AJ358" si="1104">AJ357</f>
        <v>0</v>
      </c>
      <c r="AK358" s="411">
        <f t="shared" ref="AK358" si="1105">AK357</f>
        <v>0</v>
      </c>
      <c r="AL358" s="411">
        <f t="shared" ref="AL358" si="1106">AL357</f>
        <v>0</v>
      </c>
      <c r="AM358" s="306"/>
    </row>
    <row r="359" spans="1:39" hidden="1"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hidden="1"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107">Z360</f>
        <v>0</v>
      </c>
      <c r="AA361" s="411">
        <f t="shared" ref="AA361" si="1108">AA360</f>
        <v>0</v>
      </c>
      <c r="AB361" s="411">
        <f t="shared" ref="AB361" si="1109">AB360</f>
        <v>0</v>
      </c>
      <c r="AC361" s="411">
        <f t="shared" ref="AC361" si="1110">AC360</f>
        <v>0</v>
      </c>
      <c r="AD361" s="411">
        <f t="shared" ref="AD361" si="1111">AD360</f>
        <v>0</v>
      </c>
      <c r="AE361" s="411">
        <f t="shared" ref="AE361" si="1112">AE360</f>
        <v>0</v>
      </c>
      <c r="AF361" s="411">
        <f t="shared" ref="AF361" si="1113">AF360</f>
        <v>0</v>
      </c>
      <c r="AG361" s="411">
        <f t="shared" ref="AG361" si="1114">AG360</f>
        <v>0</v>
      </c>
      <c r="AH361" s="411">
        <f t="shared" ref="AH361" si="1115">AH360</f>
        <v>0</v>
      </c>
      <c r="AI361" s="411">
        <f t="shared" ref="AI361" si="1116">AI360</f>
        <v>0</v>
      </c>
      <c r="AJ361" s="411">
        <f t="shared" ref="AJ361" si="1117">AJ360</f>
        <v>0</v>
      </c>
      <c r="AK361" s="411">
        <f t="shared" ref="AK361" si="1118">AK360</f>
        <v>0</v>
      </c>
      <c r="AL361" s="411">
        <f t="shared" ref="AL361" si="1119">AL360</f>
        <v>0</v>
      </c>
      <c r="AM361" s="306"/>
    </row>
    <row r="362" spans="1:39" hidden="1"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hidden="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idden="1"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120">Z363</f>
        <v>0</v>
      </c>
      <c r="AA364" s="411">
        <f t="shared" ref="AA364" si="1121">AA363</f>
        <v>0</v>
      </c>
      <c r="AB364" s="411">
        <f t="shared" ref="AB364" si="1122">AB363</f>
        <v>0</v>
      </c>
      <c r="AC364" s="411">
        <f t="shared" ref="AC364" si="1123">AC363</f>
        <v>0</v>
      </c>
      <c r="AD364" s="411">
        <f t="shared" ref="AD364" si="1124">AD363</f>
        <v>0</v>
      </c>
      <c r="AE364" s="411">
        <f t="shared" ref="AE364" si="1125">AE363</f>
        <v>0</v>
      </c>
      <c r="AF364" s="411">
        <f t="shared" ref="AF364" si="1126">AF363</f>
        <v>0</v>
      </c>
      <c r="AG364" s="411">
        <f t="shared" ref="AG364" si="1127">AG363</f>
        <v>0</v>
      </c>
      <c r="AH364" s="411">
        <f t="shared" ref="AH364" si="1128">AH363</f>
        <v>0</v>
      </c>
      <c r="AI364" s="411">
        <f t="shared" ref="AI364" si="1129">AI363</f>
        <v>0</v>
      </c>
      <c r="AJ364" s="411">
        <f t="shared" ref="AJ364" si="1130">AJ363</f>
        <v>0</v>
      </c>
      <c r="AK364" s="411">
        <f t="shared" ref="AK364" si="1131">AK363</f>
        <v>0</v>
      </c>
      <c r="AL364" s="411">
        <f t="shared" ref="AL364" si="1132">AL363</f>
        <v>0</v>
      </c>
      <c r="AM364" s="306"/>
    </row>
    <row r="365" spans="1:39" hidden="1"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hidden="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133">Z366</f>
        <v>0</v>
      </c>
      <c r="AA367" s="411">
        <f t="shared" ref="AA367" si="1134">AA366</f>
        <v>0</v>
      </c>
      <c r="AB367" s="411">
        <f t="shared" ref="AB367" si="1135">AB366</f>
        <v>0</v>
      </c>
      <c r="AC367" s="411">
        <f t="shared" ref="AC367" si="1136">AC366</f>
        <v>0</v>
      </c>
      <c r="AD367" s="411">
        <f t="shared" ref="AD367" si="1137">AD366</f>
        <v>0</v>
      </c>
      <c r="AE367" s="411">
        <f t="shared" ref="AE367" si="1138">AE366</f>
        <v>0</v>
      </c>
      <c r="AF367" s="411">
        <f t="shared" ref="AF367" si="1139">AF366</f>
        <v>0</v>
      </c>
      <c r="AG367" s="411">
        <f t="shared" ref="AG367" si="1140">AG366</f>
        <v>0</v>
      </c>
      <c r="AH367" s="411">
        <f t="shared" ref="AH367" si="1141">AH366</f>
        <v>0</v>
      </c>
      <c r="AI367" s="411">
        <f t="shared" ref="AI367" si="1142">AI366</f>
        <v>0</v>
      </c>
      <c r="AJ367" s="411">
        <f t="shared" ref="AJ367" si="1143">AJ366</f>
        <v>0</v>
      </c>
      <c r="AK367" s="411">
        <f t="shared" ref="AK367" si="1144">AK366</f>
        <v>0</v>
      </c>
      <c r="AL367" s="411">
        <f t="shared" ref="AL367" si="1145">AL366</f>
        <v>0</v>
      </c>
      <c r="AM367" s="306"/>
    </row>
    <row r="368" spans="1:39" hidden="1"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hidden="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146">Z369</f>
        <v>0</v>
      </c>
      <c r="AA370" s="411">
        <f t="shared" ref="AA370" si="1147">AA369</f>
        <v>0</v>
      </c>
      <c r="AB370" s="411">
        <f t="shared" ref="AB370" si="1148">AB369</f>
        <v>0</v>
      </c>
      <c r="AC370" s="411">
        <f t="shared" ref="AC370" si="1149">AC369</f>
        <v>0</v>
      </c>
      <c r="AD370" s="411">
        <f t="shared" ref="AD370" si="1150">AD369</f>
        <v>0</v>
      </c>
      <c r="AE370" s="411">
        <f t="shared" ref="AE370" si="1151">AE369</f>
        <v>0</v>
      </c>
      <c r="AF370" s="411">
        <f t="shared" ref="AF370" si="1152">AF369</f>
        <v>0</v>
      </c>
      <c r="AG370" s="411">
        <f t="shared" ref="AG370" si="1153">AG369</f>
        <v>0</v>
      </c>
      <c r="AH370" s="411">
        <f t="shared" ref="AH370" si="1154">AH369</f>
        <v>0</v>
      </c>
      <c r="AI370" s="411">
        <f t="shared" ref="AI370" si="1155">AI369</f>
        <v>0</v>
      </c>
      <c r="AJ370" s="411">
        <f t="shared" ref="AJ370" si="1156">AJ369</f>
        <v>0</v>
      </c>
      <c r="AK370" s="411">
        <f t="shared" ref="AK370" si="1157">AK369</f>
        <v>0</v>
      </c>
      <c r="AL370" s="411">
        <f t="shared" ref="AL370" si="1158">AL369</f>
        <v>0</v>
      </c>
      <c r="AM370" s="306"/>
    </row>
    <row r="371" spans="1:42" hidden="1"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hidden="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159">Z372</f>
        <v>0</v>
      </c>
      <c r="AA373" s="411">
        <f t="shared" ref="AA373" si="1160">AA372</f>
        <v>0</v>
      </c>
      <c r="AB373" s="411">
        <f t="shared" ref="AB373" si="1161">AB372</f>
        <v>0</v>
      </c>
      <c r="AC373" s="411">
        <f t="shared" ref="AC373" si="1162">AC372</f>
        <v>0</v>
      </c>
      <c r="AD373" s="411">
        <f t="shared" ref="AD373" si="1163">AD372</f>
        <v>0</v>
      </c>
      <c r="AE373" s="411">
        <f t="shared" ref="AE373" si="1164">AE372</f>
        <v>0</v>
      </c>
      <c r="AF373" s="411">
        <f t="shared" ref="AF373" si="1165">AF372</f>
        <v>0</v>
      </c>
      <c r="AG373" s="411">
        <f t="shared" ref="AG373" si="1166">AG372</f>
        <v>0</v>
      </c>
      <c r="AH373" s="411">
        <f t="shared" ref="AH373" si="1167">AH372</f>
        <v>0</v>
      </c>
      <c r="AI373" s="411">
        <f t="shared" ref="AI373" si="1168">AI372</f>
        <v>0</v>
      </c>
      <c r="AJ373" s="411">
        <f t="shared" ref="AJ373" si="1169">AJ372</f>
        <v>0</v>
      </c>
      <c r="AK373" s="411">
        <f t="shared" ref="AK373" si="1170">AK372</f>
        <v>0</v>
      </c>
      <c r="AL373" s="411">
        <f t="shared" ref="AL373" si="1171">AL372</f>
        <v>0</v>
      </c>
      <c r="AM373" s="306"/>
    </row>
    <row r="374" spans="1:42" hidden="1"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idden="1" outlineLevel="1">
      <c r="A375" s="522">
        <v>49</v>
      </c>
      <c r="B375" s="520" t="s">
        <v>752</v>
      </c>
      <c r="C375" s="291" t="s">
        <v>25</v>
      </c>
      <c r="D375" s="295">
        <v>202605</v>
      </c>
      <c r="E375" s="295">
        <f>'7.  Persistence Report'!AW77</f>
        <v>202605</v>
      </c>
      <c r="F375" s="295">
        <f>'7.  Persistence Report'!AX77</f>
        <v>202605</v>
      </c>
      <c r="G375" s="295">
        <f>'7.  Persistence Report'!AY77</f>
        <v>202605</v>
      </c>
      <c r="H375" s="295">
        <f>'7.  Persistence Report'!AZ77</f>
        <v>202605</v>
      </c>
      <c r="I375" s="295">
        <f>'7.  Persistence Report'!BA77</f>
        <v>202605</v>
      </c>
      <c r="J375" s="295">
        <f>'7.  Persistence Report'!BB77</f>
        <v>202605</v>
      </c>
      <c r="K375" s="295">
        <f>'7.  Persistence Report'!BC77</f>
        <v>202605</v>
      </c>
      <c r="L375" s="295">
        <f>'7.  Persistence Report'!BD77</f>
        <v>202605</v>
      </c>
      <c r="M375" s="295">
        <f>'7.  Persistence Report'!BE77</f>
        <v>202605</v>
      </c>
      <c r="N375" s="295">
        <v>12</v>
      </c>
      <c r="O375" s="295">
        <v>13</v>
      </c>
      <c r="P375" s="295">
        <f>'7.  Persistence Report'!R77</f>
        <v>13</v>
      </c>
      <c r="Q375" s="295">
        <f>'7.  Persistence Report'!S77</f>
        <v>13</v>
      </c>
      <c r="R375" s="295">
        <f>'7.  Persistence Report'!T77</f>
        <v>13</v>
      </c>
      <c r="S375" s="295">
        <f>'7.  Persistence Report'!U77</f>
        <v>13</v>
      </c>
      <c r="T375" s="295">
        <f>'7.  Persistence Report'!V77</f>
        <v>13</v>
      </c>
      <c r="U375" s="295">
        <f>'7.  Persistence Report'!W77</f>
        <v>13</v>
      </c>
      <c r="V375" s="295">
        <f>'7.  Persistence Report'!X77</f>
        <v>13</v>
      </c>
      <c r="W375" s="295">
        <f>'7.  Persistence Report'!Y77</f>
        <v>13</v>
      </c>
      <c r="X375" s="295">
        <f>'7.  Persistence Report'!Z77</f>
        <v>13</v>
      </c>
      <c r="Y375" s="426"/>
      <c r="Z375" s="410"/>
      <c r="AA375" s="410"/>
      <c r="AB375" s="410"/>
      <c r="AC375" s="410"/>
      <c r="AD375" s="410"/>
      <c r="AE375" s="410"/>
      <c r="AF375" s="410"/>
      <c r="AG375" s="415"/>
      <c r="AH375" s="415"/>
      <c r="AI375" s="415"/>
      <c r="AJ375" s="415"/>
      <c r="AK375" s="415"/>
      <c r="AL375" s="415"/>
      <c r="AM375" s="296">
        <f>SUM(Y375:AL375)</f>
        <v>0</v>
      </c>
    </row>
    <row r="376" spans="1:42"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72">Z375</f>
        <v>0</v>
      </c>
      <c r="AA376" s="411">
        <f t="shared" ref="AA376" si="1173">AA375</f>
        <v>0</v>
      </c>
      <c r="AB376" s="411">
        <f t="shared" ref="AB376" si="1174">AB375</f>
        <v>0</v>
      </c>
      <c r="AC376" s="411">
        <f t="shared" ref="AC376" si="1175">AC375</f>
        <v>0</v>
      </c>
      <c r="AD376" s="411">
        <f t="shared" ref="AD376" si="1176">AD375</f>
        <v>0</v>
      </c>
      <c r="AE376" s="411">
        <f t="shared" ref="AE376" si="1177">AE375</f>
        <v>0</v>
      </c>
      <c r="AF376" s="411">
        <f t="shared" ref="AF376" si="1178">AF375</f>
        <v>0</v>
      </c>
      <c r="AG376" s="411">
        <f t="shared" ref="AG376" si="1179">AG375</f>
        <v>0</v>
      </c>
      <c r="AH376" s="411">
        <f t="shared" ref="AH376" si="1180">AH375</f>
        <v>0</v>
      </c>
      <c r="AI376" s="411">
        <f t="shared" ref="AI376" si="1181">AI375</f>
        <v>0</v>
      </c>
      <c r="AJ376" s="411">
        <f t="shared" ref="AJ376" si="1182">AJ375</f>
        <v>0</v>
      </c>
      <c r="AK376" s="411">
        <f t="shared" ref="AK376" si="1183">AK375</f>
        <v>0</v>
      </c>
      <c r="AL376" s="411">
        <f t="shared" ref="AL376" si="1184">AL375</f>
        <v>0</v>
      </c>
      <c r="AM376" s="306"/>
    </row>
    <row r="377" spans="1:42" hidden="1"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ollapsed="1">
      <c r="B378" s="327" t="s">
        <v>274</v>
      </c>
      <c r="C378" s="329"/>
      <c r="D378" s="329">
        <f>SUM(D221:D376)</f>
        <v>136593838.98537177</v>
      </c>
      <c r="E378" s="329">
        <f t="shared" ref="E378:F378" si="1185">SUM(E221:E376)</f>
        <v>124536978.70682776</v>
      </c>
      <c r="F378" s="329">
        <f t="shared" si="1185"/>
        <v>124357332.86756855</v>
      </c>
      <c r="G378" s="329"/>
      <c r="H378" s="329"/>
      <c r="I378" s="329"/>
      <c r="J378" s="329"/>
      <c r="K378" s="329"/>
      <c r="L378" s="329"/>
      <c r="M378" s="329"/>
      <c r="N378" s="329"/>
      <c r="O378" s="329">
        <f>SUM(O221:O376)</f>
        <v>22206.330941563509</v>
      </c>
      <c r="P378" s="329">
        <f t="shared" ref="P378:Q378" si="1186">SUM(P221:P376)</f>
        <v>17267.317620767695</v>
      </c>
      <c r="Q378" s="329">
        <f t="shared" si="1186"/>
        <v>17250.661457784336</v>
      </c>
      <c r="R378" s="329"/>
      <c r="S378" s="329"/>
      <c r="T378" s="329"/>
      <c r="U378" s="329"/>
      <c r="V378" s="329"/>
      <c r="W378" s="329"/>
      <c r="X378" s="329"/>
      <c r="Y378" s="329">
        <f>IF(Y219="kWh",SUMPRODUCT(D221:D376,Y221:Y376))</f>
        <v>55457287.249621972</v>
      </c>
      <c r="Z378" s="329">
        <f>IF(Z219="kWh",SUMPRODUCT(D221:D376,Z221:Z376))</f>
        <v>11090992.278800024</v>
      </c>
      <c r="AA378" s="329">
        <f>IF(AA219="kw",SUMPRODUCT(N221:N376,O221:O376,AA221:AA376),SUMPRODUCT(D221:D376,AA221:AA376))</f>
        <v>131989.95246193898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87">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88">Y208*Y381</f>
        <v>0</v>
      </c>
      <c r="Z386" s="378">
        <f t="shared" si="1188"/>
        <v>0</v>
      </c>
      <c r="AA386" s="378">
        <f t="shared" si="1188"/>
        <v>0</v>
      </c>
      <c r="AB386" s="378">
        <f t="shared" si="1188"/>
        <v>0</v>
      </c>
      <c r="AC386" s="378">
        <f t="shared" si="1188"/>
        <v>0</v>
      </c>
      <c r="AD386" s="378">
        <f t="shared" si="1188"/>
        <v>0</v>
      </c>
      <c r="AE386" s="378">
        <f t="shared" si="1188"/>
        <v>0</v>
      </c>
      <c r="AF386" s="378">
        <f t="shared" si="1188"/>
        <v>0</v>
      </c>
      <c r="AG386" s="378">
        <f t="shared" si="1188"/>
        <v>0</v>
      </c>
      <c r="AH386" s="378">
        <f t="shared" si="1188"/>
        <v>0</v>
      </c>
      <c r="AI386" s="378">
        <f t="shared" si="1188"/>
        <v>0</v>
      </c>
      <c r="AJ386" s="378">
        <f t="shared" si="1188"/>
        <v>0</v>
      </c>
      <c r="AK386" s="378">
        <f t="shared" si="1188"/>
        <v>0</v>
      </c>
      <c r="AL386" s="378">
        <f t="shared" si="1188"/>
        <v>0</v>
      </c>
      <c r="AM386" s="629">
        <f t="shared" si="1187"/>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89">Z378*Z381</f>
        <v>0</v>
      </c>
      <c r="AA387" s="378">
        <f t="shared" si="1189"/>
        <v>0</v>
      </c>
      <c r="AB387" s="378">
        <f t="shared" si="1189"/>
        <v>0</v>
      </c>
      <c r="AC387" s="378">
        <f t="shared" si="1189"/>
        <v>0</v>
      </c>
      <c r="AD387" s="378">
        <f t="shared" si="1189"/>
        <v>0</v>
      </c>
      <c r="AE387" s="378">
        <f t="shared" si="1189"/>
        <v>0</v>
      </c>
      <c r="AF387" s="378">
        <f t="shared" si="1189"/>
        <v>0</v>
      </c>
      <c r="AG387" s="378">
        <f t="shared" si="1189"/>
        <v>0</v>
      </c>
      <c r="AH387" s="378">
        <f t="shared" si="1189"/>
        <v>0</v>
      </c>
      <c r="AI387" s="378">
        <f t="shared" si="1189"/>
        <v>0</v>
      </c>
      <c r="AJ387" s="378">
        <f t="shared" si="1189"/>
        <v>0</v>
      </c>
      <c r="AK387" s="378">
        <f t="shared" si="1189"/>
        <v>0</v>
      </c>
      <c r="AL387" s="378">
        <f t="shared" si="1189"/>
        <v>0</v>
      </c>
      <c r="AM387" s="629">
        <f t="shared" si="1187"/>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90">SUM(Z382:Z387)</f>
        <v>0</v>
      </c>
      <c r="AA388" s="346">
        <f t="shared" si="1190"/>
        <v>0</v>
      </c>
      <c r="AB388" s="346">
        <f t="shared" si="1190"/>
        <v>0</v>
      </c>
      <c r="AC388" s="346">
        <f t="shared" si="1190"/>
        <v>0</v>
      </c>
      <c r="AD388" s="346">
        <f t="shared" si="1190"/>
        <v>0</v>
      </c>
      <c r="AE388" s="346">
        <f t="shared" si="1190"/>
        <v>0</v>
      </c>
      <c r="AF388" s="346">
        <f>SUM(AF382:AF387)</f>
        <v>0</v>
      </c>
      <c r="AG388" s="346">
        <f t="shared" ref="AG388:AL388" si="1191">SUM(AG382:AG387)</f>
        <v>0</v>
      </c>
      <c r="AH388" s="346">
        <f t="shared" si="1191"/>
        <v>0</v>
      </c>
      <c r="AI388" s="346">
        <f t="shared" si="1191"/>
        <v>0</v>
      </c>
      <c r="AJ388" s="346">
        <f t="shared" si="1191"/>
        <v>0</v>
      </c>
      <c r="AK388" s="346">
        <f t="shared" si="1191"/>
        <v>0</v>
      </c>
      <c r="AL388" s="346">
        <f t="shared" si="1191"/>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92">Z379*Z381</f>
        <v>0</v>
      </c>
      <c r="AA389" s="347">
        <f t="shared" si="1192"/>
        <v>0</v>
      </c>
      <c r="AB389" s="347">
        <f t="shared" si="1192"/>
        <v>0</v>
      </c>
      <c r="AC389" s="347">
        <f t="shared" si="1192"/>
        <v>0</v>
      </c>
      <c r="AD389" s="347">
        <f t="shared" si="1192"/>
        <v>0</v>
      </c>
      <c r="AE389" s="347">
        <f t="shared" si="1192"/>
        <v>0</v>
      </c>
      <c r="AF389" s="347">
        <f>AF379*AF381</f>
        <v>0</v>
      </c>
      <c r="AG389" s="347">
        <f t="shared" ref="AG389:AL389" si="1193">AG379*AG381</f>
        <v>0</v>
      </c>
      <c r="AH389" s="347">
        <f t="shared" si="1193"/>
        <v>0</v>
      </c>
      <c r="AI389" s="347">
        <f t="shared" si="1193"/>
        <v>0</v>
      </c>
      <c r="AJ389" s="347">
        <f t="shared" si="1193"/>
        <v>0</v>
      </c>
      <c r="AK389" s="347">
        <f t="shared" si="1193"/>
        <v>0</v>
      </c>
      <c r="AL389" s="347">
        <f t="shared" si="1193"/>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44037972.214924484</v>
      </c>
      <c r="Z392" s="291">
        <f>SUMPRODUCT(E221:E376,Z221:Z376)</f>
        <v>11113995.637483273</v>
      </c>
      <c r="AA392" s="291">
        <f t="shared" ref="AA392:AL392" si="1194">IF(AA219="kw",SUMPRODUCT($N$221:$N$376,$P$221:$P$376,AA221:AA376),SUMPRODUCT($E$221:$E$376,AA221:AA376))</f>
        <v>131342.92975235108</v>
      </c>
      <c r="AB392" s="291">
        <f t="shared" si="1194"/>
        <v>0</v>
      </c>
      <c r="AC392" s="291">
        <f t="shared" si="1194"/>
        <v>0</v>
      </c>
      <c r="AD392" s="291">
        <f t="shared" si="1194"/>
        <v>0</v>
      </c>
      <c r="AE392" s="291">
        <f t="shared" si="1194"/>
        <v>0</v>
      </c>
      <c r="AF392" s="291">
        <f t="shared" si="1194"/>
        <v>0</v>
      </c>
      <c r="AG392" s="291">
        <f t="shared" si="1194"/>
        <v>0</v>
      </c>
      <c r="AH392" s="291">
        <f t="shared" si="1194"/>
        <v>0</v>
      </c>
      <c r="AI392" s="291">
        <f t="shared" si="1194"/>
        <v>0</v>
      </c>
      <c r="AJ392" s="291">
        <f t="shared" si="1194"/>
        <v>0</v>
      </c>
      <c r="AK392" s="291">
        <f t="shared" si="1194"/>
        <v>0</v>
      </c>
      <c r="AL392" s="291">
        <f t="shared" si="119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44037972.214924484</v>
      </c>
      <c r="Z393" s="291">
        <f>SUMPRODUCT(F221:F376,Z221:Z376)</f>
        <v>11118296.78688495</v>
      </c>
      <c r="AA393" s="291">
        <f t="shared" ref="AA393:AL393" si="1195">IF(AA219="kw",SUMPRODUCT($N$221:$N$376,$Q$221:$Q$376,AA221:AA376),SUMPRODUCT($F$221:$F$376,AA221:AA376))</f>
        <v>131128.76335235106</v>
      </c>
      <c r="AB393" s="291">
        <f t="shared" si="1195"/>
        <v>0</v>
      </c>
      <c r="AC393" s="291">
        <f t="shared" si="1195"/>
        <v>0</v>
      </c>
      <c r="AD393" s="291">
        <f t="shared" si="1195"/>
        <v>0</v>
      </c>
      <c r="AE393" s="291">
        <f t="shared" si="1195"/>
        <v>0</v>
      </c>
      <c r="AF393" s="291">
        <f t="shared" si="1195"/>
        <v>0</v>
      </c>
      <c r="AG393" s="291">
        <f t="shared" si="1195"/>
        <v>0</v>
      </c>
      <c r="AH393" s="291">
        <f t="shared" si="1195"/>
        <v>0</v>
      </c>
      <c r="AI393" s="291">
        <f t="shared" si="1195"/>
        <v>0</v>
      </c>
      <c r="AJ393" s="291">
        <f t="shared" si="1195"/>
        <v>0</v>
      </c>
      <c r="AK393" s="291">
        <f t="shared" si="1195"/>
        <v>0</v>
      </c>
      <c r="AL393" s="291">
        <f t="shared" si="119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40014022</v>
      </c>
      <c r="Z394" s="291">
        <f>SUMPRODUCT(G221:G376,Z221:Z376)</f>
        <v>8960634.25</v>
      </c>
      <c r="AA394" s="291">
        <f t="shared" ref="AA394:AL394" si="1196">IF(AA219="kw",SUMPRODUCT($N$221:$N$376,$R$221:$R$376,AA221:AA376),SUMPRODUCT($G$221:$G$376,AA221:AA376))</f>
        <v>104498.64</v>
      </c>
      <c r="AB394" s="291">
        <f t="shared" si="1196"/>
        <v>0</v>
      </c>
      <c r="AC394" s="291">
        <f t="shared" si="1196"/>
        <v>0</v>
      </c>
      <c r="AD394" s="291">
        <f t="shared" si="1196"/>
        <v>0</v>
      </c>
      <c r="AE394" s="291">
        <f t="shared" si="1196"/>
        <v>0</v>
      </c>
      <c r="AF394" s="291">
        <f t="shared" si="1196"/>
        <v>0</v>
      </c>
      <c r="AG394" s="291">
        <f t="shared" si="1196"/>
        <v>0</v>
      </c>
      <c r="AH394" s="291">
        <f t="shared" si="1196"/>
        <v>0</v>
      </c>
      <c r="AI394" s="291">
        <f t="shared" si="1196"/>
        <v>0</v>
      </c>
      <c r="AJ394" s="291">
        <f t="shared" si="1196"/>
        <v>0</v>
      </c>
      <c r="AK394" s="291">
        <f t="shared" si="1196"/>
        <v>0</v>
      </c>
      <c r="AL394" s="291">
        <f t="shared" si="119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40014022</v>
      </c>
      <c r="Z395" s="326">
        <f>SUMPRODUCT(H221:H376,Z221:Z376)</f>
        <v>8893875.8500000015</v>
      </c>
      <c r="AA395" s="326">
        <f t="shared" ref="AA395:AL395" si="1197">IF(AA219="kw",SUMPRODUCT($N$221:$N$376,$S$221:$S$376,AA221:AA376),SUMPRODUCT($H$221:$H$376,AA221:AA376))</f>
        <v>104498.64</v>
      </c>
      <c r="AB395" s="326">
        <f t="shared" si="1197"/>
        <v>0</v>
      </c>
      <c r="AC395" s="326">
        <f t="shared" si="1197"/>
        <v>0</v>
      </c>
      <c r="AD395" s="326">
        <f t="shared" si="1197"/>
        <v>0</v>
      </c>
      <c r="AE395" s="326">
        <f t="shared" si="1197"/>
        <v>0</v>
      </c>
      <c r="AF395" s="326">
        <f t="shared" si="1197"/>
        <v>0</v>
      </c>
      <c r="AG395" s="326">
        <f t="shared" si="1197"/>
        <v>0</v>
      </c>
      <c r="AH395" s="326">
        <f t="shared" si="1197"/>
        <v>0</v>
      </c>
      <c r="AI395" s="326">
        <f t="shared" si="1197"/>
        <v>0</v>
      </c>
      <c r="AJ395" s="326">
        <f t="shared" si="1197"/>
        <v>0</v>
      </c>
      <c r="AK395" s="326">
        <f t="shared" si="1197"/>
        <v>0</v>
      </c>
      <c r="AL395" s="326">
        <f t="shared" si="1197"/>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7" t="s">
        <v>211</v>
      </c>
      <c r="C400" s="819" t="s">
        <v>33</v>
      </c>
      <c r="D400" s="284" t="s">
        <v>422</v>
      </c>
      <c r="E400" s="821" t="s">
        <v>209</v>
      </c>
      <c r="F400" s="822"/>
      <c r="G400" s="822"/>
      <c r="H400" s="822"/>
      <c r="I400" s="822"/>
      <c r="J400" s="822"/>
      <c r="K400" s="822"/>
      <c r="L400" s="822"/>
      <c r="M400" s="823"/>
      <c r="N400" s="824" t="s">
        <v>213</v>
      </c>
      <c r="O400" s="284" t="s">
        <v>423</v>
      </c>
      <c r="P400" s="821" t="s">
        <v>212</v>
      </c>
      <c r="Q400" s="822"/>
      <c r="R400" s="822"/>
      <c r="S400" s="822"/>
      <c r="T400" s="822"/>
      <c r="U400" s="822"/>
      <c r="V400" s="822"/>
      <c r="W400" s="822"/>
      <c r="X400" s="823"/>
      <c r="Y400" s="814" t="s">
        <v>243</v>
      </c>
      <c r="Z400" s="815"/>
      <c r="AA400" s="815"/>
      <c r="AB400" s="815"/>
      <c r="AC400" s="815"/>
      <c r="AD400" s="815"/>
      <c r="AE400" s="815"/>
      <c r="AF400" s="815"/>
      <c r="AG400" s="815"/>
      <c r="AH400" s="815"/>
      <c r="AI400" s="815"/>
      <c r="AJ400" s="815"/>
      <c r="AK400" s="815"/>
      <c r="AL400" s="815"/>
      <c r="AM400" s="816"/>
    </row>
    <row r="401" spans="1:39" ht="61.5" customHeight="1">
      <c r="B401" s="818"/>
      <c r="C401" s="820"/>
      <c r="D401" s="285">
        <v>2017</v>
      </c>
      <c r="E401" s="285">
        <v>2018</v>
      </c>
      <c r="F401" s="285">
        <v>2019</v>
      </c>
      <c r="G401" s="285">
        <v>2020</v>
      </c>
      <c r="H401" s="285">
        <v>2021</v>
      </c>
      <c r="I401" s="285">
        <v>2022</v>
      </c>
      <c r="J401" s="285">
        <v>2023</v>
      </c>
      <c r="K401" s="285">
        <v>2024</v>
      </c>
      <c r="L401" s="285">
        <v>2025</v>
      </c>
      <c r="M401" s="285">
        <v>2026</v>
      </c>
      <c r="N401" s="82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Large Use</v>
      </c>
      <c r="AC401" s="285" t="str">
        <f>'1.  LRAMVA Summary'!H52</f>
        <v>Unmetered Scattered Load</v>
      </c>
      <c r="AD401" s="285" t="str">
        <f>'1.  LRAMVA Summary'!I52</f>
        <v>Sentinel Lighting</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hidden="1"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idden="1"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idden="1"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98">Z404</f>
        <v>0</v>
      </c>
      <c r="AA405" s="411">
        <f t="shared" ref="AA405" si="1199">AA404</f>
        <v>0</v>
      </c>
      <c r="AB405" s="411">
        <f t="shared" ref="AB405" si="1200">AB404</f>
        <v>0</v>
      </c>
      <c r="AC405" s="411">
        <f t="shared" ref="AC405" si="1201">AC404</f>
        <v>0</v>
      </c>
      <c r="AD405" s="411">
        <f t="shared" ref="AD405" si="1202">AD404</f>
        <v>0</v>
      </c>
      <c r="AE405" s="411">
        <f t="shared" ref="AE405" si="1203">AE404</f>
        <v>0</v>
      </c>
      <c r="AF405" s="411">
        <f t="shared" ref="AF405" si="1204">AF404</f>
        <v>0</v>
      </c>
      <c r="AG405" s="411">
        <f t="shared" ref="AG405" si="1205">AG404</f>
        <v>0</v>
      </c>
      <c r="AH405" s="411">
        <f t="shared" ref="AH405" si="1206">AH404</f>
        <v>0</v>
      </c>
      <c r="AI405" s="411">
        <f t="shared" ref="AI405" si="1207">AI404</f>
        <v>0</v>
      </c>
      <c r="AJ405" s="411">
        <f t="shared" ref="AJ405" si="1208">AJ404</f>
        <v>0</v>
      </c>
      <c r="AK405" s="411">
        <f t="shared" ref="AK405" si="1209">AK404</f>
        <v>0</v>
      </c>
      <c r="AL405" s="411">
        <f t="shared" ref="AL405" si="1210">AL404</f>
        <v>0</v>
      </c>
      <c r="AM405" s="297"/>
    </row>
    <row r="406" spans="1:39" ht="15.75" hidden="1"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idden="1"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idden="1"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211">Z407</f>
        <v>0</v>
      </c>
      <c r="AA408" s="411">
        <f t="shared" ref="AA408" si="1212">AA407</f>
        <v>0</v>
      </c>
      <c r="AB408" s="411">
        <f t="shared" ref="AB408" si="1213">AB407</f>
        <v>0</v>
      </c>
      <c r="AC408" s="411">
        <f t="shared" ref="AC408" si="1214">AC407</f>
        <v>0</v>
      </c>
      <c r="AD408" s="411">
        <f t="shared" ref="AD408" si="1215">AD407</f>
        <v>0</v>
      </c>
      <c r="AE408" s="411">
        <f t="shared" ref="AE408" si="1216">AE407</f>
        <v>0</v>
      </c>
      <c r="AF408" s="411">
        <f t="shared" ref="AF408" si="1217">AF407</f>
        <v>0</v>
      </c>
      <c r="AG408" s="411">
        <f t="shared" ref="AG408" si="1218">AG407</f>
        <v>0</v>
      </c>
      <c r="AH408" s="411">
        <f t="shared" ref="AH408" si="1219">AH407</f>
        <v>0</v>
      </c>
      <c r="AI408" s="411">
        <f t="shared" ref="AI408" si="1220">AI407</f>
        <v>0</v>
      </c>
      <c r="AJ408" s="411">
        <f t="shared" ref="AJ408" si="1221">AJ407</f>
        <v>0</v>
      </c>
      <c r="AK408" s="411">
        <f t="shared" ref="AK408" si="1222">AK407</f>
        <v>0</v>
      </c>
      <c r="AL408" s="411">
        <f t="shared" ref="AL408" si="1223">AL407</f>
        <v>0</v>
      </c>
      <c r="AM408" s="297"/>
    </row>
    <row r="409" spans="1:39" ht="15.75" hidden="1"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idden="1"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idden="1"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224">Z410</f>
        <v>0</v>
      </c>
      <c r="AA411" s="411">
        <f t="shared" ref="AA411" si="1225">AA410</f>
        <v>0</v>
      </c>
      <c r="AB411" s="411">
        <f t="shared" ref="AB411" si="1226">AB410</f>
        <v>0</v>
      </c>
      <c r="AC411" s="411">
        <f t="shared" ref="AC411" si="1227">AC410</f>
        <v>0</v>
      </c>
      <c r="AD411" s="411">
        <f t="shared" ref="AD411" si="1228">AD410</f>
        <v>0</v>
      </c>
      <c r="AE411" s="411">
        <f t="shared" ref="AE411" si="1229">AE410</f>
        <v>0</v>
      </c>
      <c r="AF411" s="411">
        <f t="shared" ref="AF411" si="1230">AF410</f>
        <v>0</v>
      </c>
      <c r="AG411" s="411">
        <f t="shared" ref="AG411" si="1231">AG410</f>
        <v>0</v>
      </c>
      <c r="AH411" s="411">
        <f t="shared" ref="AH411" si="1232">AH410</f>
        <v>0</v>
      </c>
      <c r="AI411" s="411">
        <f t="shared" ref="AI411" si="1233">AI410</f>
        <v>0</v>
      </c>
      <c r="AJ411" s="411">
        <f t="shared" ref="AJ411" si="1234">AJ410</f>
        <v>0</v>
      </c>
      <c r="AK411" s="411">
        <f t="shared" ref="AK411" si="1235">AK410</f>
        <v>0</v>
      </c>
      <c r="AL411" s="411">
        <f t="shared" ref="AL411" si="1236">AL410</f>
        <v>0</v>
      </c>
      <c r="AM411" s="297"/>
    </row>
    <row r="412" spans="1:39" hidden="1"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idden="1" outlineLevel="1">
      <c r="A413" s="532">
        <v>4</v>
      </c>
      <c r="B413" s="520" t="s">
        <v>682</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idden="1"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237">Z413</f>
        <v>0</v>
      </c>
      <c r="AA414" s="411">
        <f t="shared" ref="AA414" si="1238">AA413</f>
        <v>0</v>
      </c>
      <c r="AB414" s="411">
        <f t="shared" ref="AB414" si="1239">AB413</f>
        <v>0</v>
      </c>
      <c r="AC414" s="411">
        <f t="shared" ref="AC414" si="1240">AC413</f>
        <v>0</v>
      </c>
      <c r="AD414" s="411">
        <f t="shared" ref="AD414" si="1241">AD413</f>
        <v>0</v>
      </c>
      <c r="AE414" s="411">
        <f t="shared" ref="AE414" si="1242">AE413</f>
        <v>0</v>
      </c>
      <c r="AF414" s="411">
        <f t="shared" ref="AF414" si="1243">AF413</f>
        <v>0</v>
      </c>
      <c r="AG414" s="411">
        <f t="shared" ref="AG414" si="1244">AG413</f>
        <v>0</v>
      </c>
      <c r="AH414" s="411">
        <f t="shared" ref="AH414" si="1245">AH413</f>
        <v>0</v>
      </c>
      <c r="AI414" s="411">
        <f t="shared" ref="AI414" si="1246">AI413</f>
        <v>0</v>
      </c>
      <c r="AJ414" s="411">
        <f t="shared" ref="AJ414" si="1247">AJ413</f>
        <v>0</v>
      </c>
      <c r="AK414" s="411">
        <f t="shared" ref="AK414" si="1248">AK413</f>
        <v>0</v>
      </c>
      <c r="AL414" s="411">
        <f t="shared" ref="AL414" si="1249">AL413</f>
        <v>0</v>
      </c>
      <c r="AM414" s="297"/>
    </row>
    <row r="415" spans="1:39" hidden="1"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hidden="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idden="1"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250">Z416</f>
        <v>0</v>
      </c>
      <c r="AA417" s="411">
        <f t="shared" ref="AA417" si="1251">AA416</f>
        <v>0</v>
      </c>
      <c r="AB417" s="411">
        <f t="shared" ref="AB417" si="1252">AB416</f>
        <v>0</v>
      </c>
      <c r="AC417" s="411">
        <f t="shared" ref="AC417" si="1253">AC416</f>
        <v>0</v>
      </c>
      <c r="AD417" s="411">
        <f t="shared" ref="AD417" si="1254">AD416</f>
        <v>0</v>
      </c>
      <c r="AE417" s="411">
        <f t="shared" ref="AE417" si="1255">AE416</f>
        <v>0</v>
      </c>
      <c r="AF417" s="411">
        <f t="shared" ref="AF417" si="1256">AF416</f>
        <v>0</v>
      </c>
      <c r="AG417" s="411">
        <f t="shared" ref="AG417" si="1257">AG416</f>
        <v>0</v>
      </c>
      <c r="AH417" s="411">
        <f t="shared" ref="AH417" si="1258">AH416</f>
        <v>0</v>
      </c>
      <c r="AI417" s="411">
        <f t="shared" ref="AI417" si="1259">AI416</f>
        <v>0</v>
      </c>
      <c r="AJ417" s="411">
        <f t="shared" ref="AJ417" si="1260">AJ416</f>
        <v>0</v>
      </c>
      <c r="AK417" s="411">
        <f t="shared" ref="AK417" si="1261">AK416</f>
        <v>0</v>
      </c>
      <c r="AL417" s="411">
        <f t="shared" ref="AL417" si="1262">AL416</f>
        <v>0</v>
      </c>
      <c r="AM417" s="297"/>
    </row>
    <row r="418" spans="1:39" hidden="1"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hidden="1"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idden="1"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idden="1"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63">Z420</f>
        <v>0</v>
      </c>
      <c r="AA421" s="411">
        <f t="shared" ref="AA421" si="1264">AA420</f>
        <v>0</v>
      </c>
      <c r="AB421" s="411">
        <f t="shared" ref="AB421" si="1265">AB420</f>
        <v>0</v>
      </c>
      <c r="AC421" s="411">
        <f t="shared" ref="AC421" si="1266">AC420</f>
        <v>0</v>
      </c>
      <c r="AD421" s="411">
        <f t="shared" ref="AD421" si="1267">AD420</f>
        <v>0</v>
      </c>
      <c r="AE421" s="411">
        <f t="shared" ref="AE421" si="1268">AE420</f>
        <v>0</v>
      </c>
      <c r="AF421" s="411">
        <f t="shared" ref="AF421" si="1269">AF420</f>
        <v>0</v>
      </c>
      <c r="AG421" s="411">
        <f t="shared" ref="AG421" si="1270">AG420</f>
        <v>0</v>
      </c>
      <c r="AH421" s="411">
        <f t="shared" ref="AH421" si="1271">AH420</f>
        <v>0</v>
      </c>
      <c r="AI421" s="411">
        <f t="shared" ref="AI421" si="1272">AI420</f>
        <v>0</v>
      </c>
      <c r="AJ421" s="411">
        <f t="shared" ref="AJ421" si="1273">AJ420</f>
        <v>0</v>
      </c>
      <c r="AK421" s="411">
        <f t="shared" ref="AK421" si="1274">AK420</f>
        <v>0</v>
      </c>
      <c r="AL421" s="411">
        <f t="shared" ref="AL421" si="1275">AL420</f>
        <v>0</v>
      </c>
      <c r="AM421" s="311"/>
    </row>
    <row r="422" spans="1:39" hidden="1"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hidden="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idden="1"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76">Z423</f>
        <v>0</v>
      </c>
      <c r="AA424" s="411">
        <f t="shared" ref="AA424" si="1277">AA423</f>
        <v>0</v>
      </c>
      <c r="AB424" s="411">
        <f t="shared" ref="AB424" si="1278">AB423</f>
        <v>0</v>
      </c>
      <c r="AC424" s="411">
        <f t="shared" ref="AC424" si="1279">AC423</f>
        <v>0</v>
      </c>
      <c r="AD424" s="411">
        <f t="shared" ref="AD424" si="1280">AD423</f>
        <v>0</v>
      </c>
      <c r="AE424" s="411">
        <f t="shared" ref="AE424" si="1281">AE423</f>
        <v>0</v>
      </c>
      <c r="AF424" s="411">
        <f t="shared" ref="AF424" si="1282">AF423</f>
        <v>0</v>
      </c>
      <c r="AG424" s="411">
        <f t="shared" ref="AG424" si="1283">AG423</f>
        <v>0</v>
      </c>
      <c r="AH424" s="411">
        <f t="shared" ref="AH424" si="1284">AH423</f>
        <v>0</v>
      </c>
      <c r="AI424" s="411">
        <f t="shared" ref="AI424" si="1285">AI423</f>
        <v>0</v>
      </c>
      <c r="AJ424" s="411">
        <f t="shared" ref="AJ424" si="1286">AJ423</f>
        <v>0</v>
      </c>
      <c r="AK424" s="411">
        <f t="shared" ref="AK424" si="1287">AK423</f>
        <v>0</v>
      </c>
      <c r="AL424" s="411">
        <f t="shared" ref="AL424" si="1288">AL423</f>
        <v>0</v>
      </c>
      <c r="AM424" s="311"/>
    </row>
    <row r="425" spans="1:39" hidden="1"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hidden="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idden="1"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89">Z426</f>
        <v>0</v>
      </c>
      <c r="AA427" s="411">
        <f t="shared" ref="AA427" si="1290">AA426</f>
        <v>0</v>
      </c>
      <c r="AB427" s="411">
        <f t="shared" ref="AB427" si="1291">AB426</f>
        <v>0</v>
      </c>
      <c r="AC427" s="411">
        <f t="shared" ref="AC427" si="1292">AC426</f>
        <v>0</v>
      </c>
      <c r="AD427" s="411">
        <f t="shared" ref="AD427" si="1293">AD426</f>
        <v>0</v>
      </c>
      <c r="AE427" s="411">
        <f t="shared" ref="AE427" si="1294">AE426</f>
        <v>0</v>
      </c>
      <c r="AF427" s="411">
        <f t="shared" ref="AF427" si="1295">AF426</f>
        <v>0</v>
      </c>
      <c r="AG427" s="411">
        <f t="shared" ref="AG427" si="1296">AG426</f>
        <v>0</v>
      </c>
      <c r="AH427" s="411">
        <f t="shared" ref="AH427" si="1297">AH426</f>
        <v>0</v>
      </c>
      <c r="AI427" s="411">
        <f t="shared" ref="AI427" si="1298">AI426</f>
        <v>0</v>
      </c>
      <c r="AJ427" s="411">
        <f t="shared" ref="AJ427" si="1299">AJ426</f>
        <v>0</v>
      </c>
      <c r="AK427" s="411">
        <f t="shared" ref="AK427" si="1300">AK426</f>
        <v>0</v>
      </c>
      <c r="AL427" s="411">
        <f t="shared" ref="AL427" si="1301">AL426</f>
        <v>0</v>
      </c>
      <c r="AM427" s="311"/>
    </row>
    <row r="428" spans="1:39" hidden="1"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hidden="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idden="1"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302">Z429</f>
        <v>0</v>
      </c>
      <c r="AA430" s="411">
        <f t="shared" ref="AA430" si="1303">AA429</f>
        <v>0</v>
      </c>
      <c r="AB430" s="411">
        <f t="shared" ref="AB430" si="1304">AB429</f>
        <v>0</v>
      </c>
      <c r="AC430" s="411">
        <f t="shared" ref="AC430" si="1305">AC429</f>
        <v>0</v>
      </c>
      <c r="AD430" s="411">
        <f t="shared" ref="AD430" si="1306">AD429</f>
        <v>0</v>
      </c>
      <c r="AE430" s="411">
        <f t="shared" ref="AE430" si="1307">AE429</f>
        <v>0</v>
      </c>
      <c r="AF430" s="411">
        <f t="shared" ref="AF430" si="1308">AF429</f>
        <v>0</v>
      </c>
      <c r="AG430" s="411">
        <f t="shared" ref="AG430" si="1309">AG429</f>
        <v>0</v>
      </c>
      <c r="AH430" s="411">
        <f t="shared" ref="AH430" si="1310">AH429</f>
        <v>0</v>
      </c>
      <c r="AI430" s="411">
        <f t="shared" ref="AI430" si="1311">AI429</f>
        <v>0</v>
      </c>
      <c r="AJ430" s="411">
        <f t="shared" ref="AJ430" si="1312">AJ429</f>
        <v>0</v>
      </c>
      <c r="AK430" s="411">
        <f t="shared" ref="AK430" si="1313">AK429</f>
        <v>0</v>
      </c>
      <c r="AL430" s="411">
        <f t="shared" ref="AL430" si="1314">AL429</f>
        <v>0</v>
      </c>
      <c r="AM430" s="311"/>
    </row>
    <row r="431" spans="1:39" hidden="1"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hidden="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idden="1"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315">Z432</f>
        <v>0</v>
      </c>
      <c r="AA433" s="411">
        <f t="shared" ref="AA433" si="1316">AA432</f>
        <v>0</v>
      </c>
      <c r="AB433" s="411">
        <f t="shared" ref="AB433" si="1317">AB432</f>
        <v>0</v>
      </c>
      <c r="AC433" s="411">
        <f t="shared" ref="AC433" si="1318">AC432</f>
        <v>0</v>
      </c>
      <c r="AD433" s="411">
        <f t="shared" ref="AD433" si="1319">AD432</f>
        <v>0</v>
      </c>
      <c r="AE433" s="411">
        <f t="shared" ref="AE433" si="1320">AE432</f>
        <v>0</v>
      </c>
      <c r="AF433" s="411">
        <f t="shared" ref="AF433" si="1321">AF432</f>
        <v>0</v>
      </c>
      <c r="AG433" s="411">
        <f t="shared" ref="AG433" si="1322">AG432</f>
        <v>0</v>
      </c>
      <c r="AH433" s="411">
        <f t="shared" ref="AH433" si="1323">AH432</f>
        <v>0</v>
      </c>
      <c r="AI433" s="411">
        <f t="shared" ref="AI433" si="1324">AI432</f>
        <v>0</v>
      </c>
      <c r="AJ433" s="411">
        <f t="shared" ref="AJ433" si="1325">AJ432</f>
        <v>0</v>
      </c>
      <c r="AK433" s="411">
        <f t="shared" ref="AK433" si="1326">AK432</f>
        <v>0</v>
      </c>
      <c r="AL433" s="411">
        <f t="shared" ref="AL433" si="1327">AL432</f>
        <v>0</v>
      </c>
      <c r="AM433" s="311"/>
    </row>
    <row r="434" spans="1:40" hidden="1"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hidden="1"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hidden="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idden="1"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328">Z436</f>
        <v>0</v>
      </c>
      <c r="AA437" s="411">
        <f t="shared" ref="AA437" si="1329">AA436</f>
        <v>0</v>
      </c>
      <c r="AB437" s="411">
        <f t="shared" ref="AB437" si="1330">AB436</f>
        <v>0</v>
      </c>
      <c r="AC437" s="411">
        <f t="shared" ref="AC437" si="1331">AC436</f>
        <v>0</v>
      </c>
      <c r="AD437" s="411">
        <f t="shared" ref="AD437" si="1332">AD436</f>
        <v>0</v>
      </c>
      <c r="AE437" s="411">
        <f t="shared" ref="AE437" si="1333">AE436</f>
        <v>0</v>
      </c>
      <c r="AF437" s="411">
        <f t="shared" ref="AF437" si="1334">AF436</f>
        <v>0</v>
      </c>
      <c r="AG437" s="411">
        <f t="shared" ref="AG437" si="1335">AG436</f>
        <v>0</v>
      </c>
      <c r="AH437" s="411">
        <f t="shared" ref="AH437" si="1336">AH436</f>
        <v>0</v>
      </c>
      <c r="AI437" s="411">
        <f t="shared" ref="AI437" si="1337">AI436</f>
        <v>0</v>
      </c>
      <c r="AJ437" s="411">
        <f t="shared" ref="AJ437" si="1338">AJ436</f>
        <v>0</v>
      </c>
      <c r="AK437" s="411">
        <f t="shared" ref="AK437" si="1339">AK436</f>
        <v>0</v>
      </c>
      <c r="AL437" s="411">
        <f t="shared" ref="AL437" si="1340">AL436</f>
        <v>0</v>
      </c>
      <c r="AM437" s="297"/>
    </row>
    <row r="438" spans="1:40" hidden="1"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hidden="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idden="1"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341">Z439</f>
        <v>0</v>
      </c>
      <c r="AA440" s="411">
        <f t="shared" ref="AA440" si="1342">AA439</f>
        <v>0</v>
      </c>
      <c r="AB440" s="411">
        <f t="shared" ref="AB440" si="1343">AB439</f>
        <v>0</v>
      </c>
      <c r="AC440" s="411">
        <f t="shared" ref="AC440" si="1344">AC439</f>
        <v>0</v>
      </c>
      <c r="AD440" s="411">
        <f t="shared" ref="AD440" si="1345">AD439</f>
        <v>0</v>
      </c>
      <c r="AE440" s="411">
        <f t="shared" ref="AE440" si="1346">AE439</f>
        <v>0</v>
      </c>
      <c r="AF440" s="411">
        <f t="shared" ref="AF440" si="1347">AF439</f>
        <v>0</v>
      </c>
      <c r="AG440" s="411">
        <f t="shared" ref="AG440" si="1348">AG439</f>
        <v>0</v>
      </c>
      <c r="AH440" s="411">
        <f t="shared" ref="AH440" si="1349">AH439</f>
        <v>0</v>
      </c>
      <c r="AI440" s="411">
        <f t="shared" ref="AI440" si="1350">AI439</f>
        <v>0</v>
      </c>
      <c r="AJ440" s="411">
        <f t="shared" ref="AJ440" si="1351">AJ439</f>
        <v>0</v>
      </c>
      <c r="AK440" s="411">
        <f t="shared" ref="AK440" si="1352">AK439</f>
        <v>0</v>
      </c>
      <c r="AL440" s="411">
        <f t="shared" ref="AL440" si="1353">AL439</f>
        <v>0</v>
      </c>
      <c r="AM440" s="297"/>
    </row>
    <row r="441" spans="1:40" hidden="1"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hidden="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idden="1"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354">Z442</f>
        <v>0</v>
      </c>
      <c r="AA443" s="411">
        <f t="shared" ref="AA443" si="1355">AA442</f>
        <v>0</v>
      </c>
      <c r="AB443" s="411">
        <f t="shared" ref="AB443" si="1356">AB442</f>
        <v>0</v>
      </c>
      <c r="AC443" s="411">
        <f t="shared" ref="AC443" si="1357">AC442</f>
        <v>0</v>
      </c>
      <c r="AD443" s="411">
        <f t="shared" ref="AD443" si="1358">AD442</f>
        <v>0</v>
      </c>
      <c r="AE443" s="411">
        <f t="shared" ref="AE443" si="1359">AE442</f>
        <v>0</v>
      </c>
      <c r="AF443" s="411">
        <f t="shared" ref="AF443" si="1360">AF442</f>
        <v>0</v>
      </c>
      <c r="AG443" s="411">
        <f t="shared" ref="AG443" si="1361">AG442</f>
        <v>0</v>
      </c>
      <c r="AH443" s="411">
        <f t="shared" ref="AH443" si="1362">AH442</f>
        <v>0</v>
      </c>
      <c r="AI443" s="411">
        <f t="shared" ref="AI443" si="1363">AI442</f>
        <v>0</v>
      </c>
      <c r="AJ443" s="411">
        <f t="shared" ref="AJ443" si="1364">AJ442</f>
        <v>0</v>
      </c>
      <c r="AK443" s="411">
        <f t="shared" ref="AK443" si="1365">AK442</f>
        <v>0</v>
      </c>
      <c r="AL443" s="411">
        <f t="shared" ref="AL443" si="1366">AL442</f>
        <v>0</v>
      </c>
      <c r="AM443" s="306"/>
    </row>
    <row r="444" spans="1:40" hidden="1"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hidden="1"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idden="1"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idden="1"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67">Z446</f>
        <v>0</v>
      </c>
      <c r="AA447" s="411">
        <f t="shared" ref="AA447" si="1368">AA446</f>
        <v>0</v>
      </c>
      <c r="AB447" s="411">
        <f t="shared" ref="AB447" si="1369">AB446</f>
        <v>0</v>
      </c>
      <c r="AC447" s="411">
        <f t="shared" ref="AC447" si="1370">AC446</f>
        <v>0</v>
      </c>
      <c r="AD447" s="411">
        <f t="shared" ref="AD447" si="1371">AD446</f>
        <v>0</v>
      </c>
      <c r="AE447" s="411">
        <f t="shared" ref="AE447" si="1372">AE446</f>
        <v>0</v>
      </c>
      <c r="AF447" s="411">
        <f t="shared" ref="AF447" si="1373">AF446</f>
        <v>0</v>
      </c>
      <c r="AG447" s="411">
        <f t="shared" ref="AG447" si="1374">AG446</f>
        <v>0</v>
      </c>
      <c r="AH447" s="411">
        <f t="shared" ref="AH447" si="1375">AH446</f>
        <v>0</v>
      </c>
      <c r="AI447" s="411">
        <f t="shared" ref="AI447" si="1376">AI446</f>
        <v>0</v>
      </c>
      <c r="AJ447" s="411">
        <f t="shared" ref="AJ447" si="1377">AJ446</f>
        <v>0</v>
      </c>
      <c r="AK447" s="411">
        <f t="shared" ref="AK447" si="1378">AK446</f>
        <v>0</v>
      </c>
      <c r="AL447" s="411">
        <f t="shared" ref="AL447" si="1379">AL446</f>
        <v>0</v>
      </c>
      <c r="AM447" s="297"/>
    </row>
    <row r="448" spans="1:40" hidden="1"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hidden="1"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idden="1"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80">Z450</f>
        <v>0</v>
      </c>
      <c r="AA451" s="411">
        <f t="shared" si="1380"/>
        <v>0</v>
      </c>
      <c r="AB451" s="411">
        <f t="shared" si="1380"/>
        <v>0</v>
      </c>
      <c r="AC451" s="411">
        <f t="shared" si="1380"/>
        <v>0</v>
      </c>
      <c r="AD451" s="411">
        <f t="shared" si="1380"/>
        <v>0</v>
      </c>
      <c r="AE451" s="411">
        <f t="shared" si="1380"/>
        <v>0</v>
      </c>
      <c r="AF451" s="411">
        <f t="shared" si="1380"/>
        <v>0</v>
      </c>
      <c r="AG451" s="411">
        <f t="shared" si="1380"/>
        <v>0</v>
      </c>
      <c r="AH451" s="411">
        <f t="shared" si="1380"/>
        <v>0</v>
      </c>
      <c r="AI451" s="411">
        <f t="shared" si="1380"/>
        <v>0</v>
      </c>
      <c r="AJ451" s="411">
        <f t="shared" si="1380"/>
        <v>0</v>
      </c>
      <c r="AK451" s="411">
        <f t="shared" si="1380"/>
        <v>0</v>
      </c>
      <c r="AL451" s="411">
        <f t="shared" si="1380"/>
        <v>0</v>
      </c>
      <c r="AM451" s="297"/>
    </row>
    <row r="452" spans="1:40" hidden="1"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idden="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idden="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81">Z453</f>
        <v>0</v>
      </c>
      <c r="AA454" s="411">
        <f t="shared" si="1381"/>
        <v>0</v>
      </c>
      <c r="AB454" s="411">
        <f t="shared" si="1381"/>
        <v>0</v>
      </c>
      <c r="AC454" s="411">
        <f t="shared" si="1381"/>
        <v>0</v>
      </c>
      <c r="AD454" s="411">
        <f t="shared" si="1381"/>
        <v>0</v>
      </c>
      <c r="AE454" s="411">
        <f t="shared" si="1381"/>
        <v>0</v>
      </c>
      <c r="AF454" s="411">
        <f t="shared" si="1381"/>
        <v>0</v>
      </c>
      <c r="AG454" s="411">
        <f t="shared" si="1381"/>
        <v>0</v>
      </c>
      <c r="AH454" s="411">
        <f t="shared" si="1381"/>
        <v>0</v>
      </c>
      <c r="AI454" s="411">
        <f t="shared" si="1381"/>
        <v>0</v>
      </c>
      <c r="AJ454" s="411">
        <f t="shared" si="1381"/>
        <v>0</v>
      </c>
      <c r="AK454" s="411">
        <f t="shared" si="1381"/>
        <v>0</v>
      </c>
      <c r="AL454" s="411">
        <f t="shared" si="1381"/>
        <v>0</v>
      </c>
      <c r="AM454" s="297"/>
    </row>
    <row r="455" spans="1:40" s="283" customFormat="1" hidden="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hidden="1"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idden="1"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idden="1"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82">Z457</f>
        <v>0</v>
      </c>
      <c r="AA458" s="411">
        <f t="shared" si="1382"/>
        <v>0</v>
      </c>
      <c r="AB458" s="411">
        <f t="shared" si="1382"/>
        <v>0</v>
      </c>
      <c r="AC458" s="411">
        <f t="shared" si="1382"/>
        <v>0</v>
      </c>
      <c r="AD458" s="411">
        <f t="shared" si="1382"/>
        <v>0</v>
      </c>
      <c r="AE458" s="411">
        <f t="shared" si="1382"/>
        <v>0</v>
      </c>
      <c r="AF458" s="411">
        <f t="shared" si="1382"/>
        <v>0</v>
      </c>
      <c r="AG458" s="411">
        <f t="shared" si="1382"/>
        <v>0</v>
      </c>
      <c r="AH458" s="411">
        <f t="shared" si="1382"/>
        <v>0</v>
      </c>
      <c r="AI458" s="411">
        <f t="shared" si="1382"/>
        <v>0</v>
      </c>
      <c r="AJ458" s="411">
        <f t="shared" si="1382"/>
        <v>0</v>
      </c>
      <c r="AK458" s="411">
        <f t="shared" si="1382"/>
        <v>0</v>
      </c>
      <c r="AL458" s="411">
        <f t="shared" si="1382"/>
        <v>0</v>
      </c>
      <c r="AM458" s="306"/>
    </row>
    <row r="459" spans="1:40" hidden="1"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idden="1"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idden="1"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83">Z460</f>
        <v>0</v>
      </c>
      <c r="AA461" s="411">
        <f t="shared" si="1383"/>
        <v>0</v>
      </c>
      <c r="AB461" s="411">
        <f t="shared" si="1383"/>
        <v>0</v>
      </c>
      <c r="AC461" s="411">
        <f t="shared" si="1383"/>
        <v>0</v>
      </c>
      <c r="AD461" s="411">
        <f t="shared" si="1383"/>
        <v>0</v>
      </c>
      <c r="AE461" s="411">
        <f t="shared" si="1383"/>
        <v>0</v>
      </c>
      <c r="AF461" s="411">
        <f t="shared" si="1383"/>
        <v>0</v>
      </c>
      <c r="AG461" s="411">
        <f t="shared" si="1383"/>
        <v>0</v>
      </c>
      <c r="AH461" s="411">
        <f t="shared" si="1383"/>
        <v>0</v>
      </c>
      <c r="AI461" s="411">
        <f t="shared" si="1383"/>
        <v>0</v>
      </c>
      <c r="AJ461" s="411">
        <f t="shared" si="1383"/>
        <v>0</v>
      </c>
      <c r="AK461" s="411">
        <f t="shared" si="1383"/>
        <v>0</v>
      </c>
      <c r="AL461" s="411">
        <f t="shared" si="1383"/>
        <v>0</v>
      </c>
      <c r="AM461" s="306"/>
    </row>
    <row r="462" spans="1:40" hidden="1"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idden="1"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idden="1"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84">Z463</f>
        <v>0</v>
      </c>
      <c r="AA464" s="411">
        <f t="shared" si="1384"/>
        <v>0</v>
      </c>
      <c r="AB464" s="411">
        <f t="shared" si="1384"/>
        <v>0</v>
      </c>
      <c r="AC464" s="411">
        <f t="shared" si="1384"/>
        <v>0</v>
      </c>
      <c r="AD464" s="411">
        <f t="shared" si="1384"/>
        <v>0</v>
      </c>
      <c r="AE464" s="411">
        <f t="shared" si="1384"/>
        <v>0</v>
      </c>
      <c r="AF464" s="411">
        <f t="shared" si="1384"/>
        <v>0</v>
      </c>
      <c r="AG464" s="411">
        <f t="shared" si="1384"/>
        <v>0</v>
      </c>
      <c r="AH464" s="411">
        <f t="shared" si="1384"/>
        <v>0</v>
      </c>
      <c r="AI464" s="411">
        <f t="shared" si="1384"/>
        <v>0</v>
      </c>
      <c r="AJ464" s="411">
        <f t="shared" si="1384"/>
        <v>0</v>
      </c>
      <c r="AK464" s="411">
        <f t="shared" si="1384"/>
        <v>0</v>
      </c>
      <c r="AL464" s="411">
        <f t="shared" si="1384"/>
        <v>0</v>
      </c>
      <c r="AM464" s="297"/>
    </row>
    <row r="465" spans="1:39" hidden="1"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idden="1"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idden="1"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85">Y466</f>
        <v>0</v>
      </c>
      <c r="Z467" s="411">
        <f t="shared" si="1385"/>
        <v>0</v>
      </c>
      <c r="AA467" s="411">
        <f t="shared" si="1385"/>
        <v>0</v>
      </c>
      <c r="AB467" s="411">
        <f t="shared" si="1385"/>
        <v>0</v>
      </c>
      <c r="AC467" s="411">
        <f t="shared" si="1385"/>
        <v>0</v>
      </c>
      <c r="AD467" s="411">
        <f t="shared" si="1385"/>
        <v>0</v>
      </c>
      <c r="AE467" s="411">
        <f t="shared" si="1385"/>
        <v>0</v>
      </c>
      <c r="AF467" s="411">
        <f t="shared" si="1385"/>
        <v>0</v>
      </c>
      <c r="AG467" s="411">
        <f t="shared" si="1385"/>
        <v>0</v>
      </c>
      <c r="AH467" s="411">
        <f t="shared" si="1385"/>
        <v>0</v>
      </c>
      <c r="AI467" s="411">
        <f t="shared" si="1385"/>
        <v>0</v>
      </c>
      <c r="AJ467" s="411">
        <f t="shared" si="1385"/>
        <v>0</v>
      </c>
      <c r="AK467" s="411">
        <f t="shared" si="1385"/>
        <v>0</v>
      </c>
      <c r="AL467" s="411">
        <f t="shared" si="1385"/>
        <v>0</v>
      </c>
      <c r="AM467" s="306"/>
    </row>
    <row r="468" spans="1:39" ht="15.75" hidden="1"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hidden="1"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hidden="1"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idden="1" outlineLevel="1">
      <c r="A471" s="532">
        <v>21</v>
      </c>
      <c r="B471" s="428" t="s">
        <v>113</v>
      </c>
      <c r="C471" s="291" t="s">
        <v>25</v>
      </c>
      <c r="D471" s="295">
        <v>71256240.030346245</v>
      </c>
      <c r="E471" s="295">
        <f>'7.  Persistence Report'!AX96+'7.  Persistence Report'!AX103</f>
        <v>54552152.992720053</v>
      </c>
      <c r="F471" s="295"/>
      <c r="G471" s="295"/>
      <c r="H471" s="295"/>
      <c r="I471" s="295"/>
      <c r="J471" s="295"/>
      <c r="K471" s="295"/>
      <c r="L471" s="295"/>
      <c r="M471" s="295"/>
      <c r="N471" s="291"/>
      <c r="O471" s="295">
        <v>4915.0231515753139</v>
      </c>
      <c r="P471" s="295">
        <f>'7.  Persistence Report'!S96+'7.  Persistence Report'!S103</f>
        <v>3795.1053219611349</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idden="1" outlineLevel="1">
      <c r="A472" s="532"/>
      <c r="B472" s="431" t="s">
        <v>308</v>
      </c>
      <c r="C472" s="291" t="s">
        <v>163</v>
      </c>
      <c r="D472" s="295">
        <v>47245.766516174219</v>
      </c>
      <c r="E472" s="295">
        <f>D472*(E471/D471)</f>
        <v>36170.28181884189</v>
      </c>
      <c r="F472" s="295"/>
      <c r="G472" s="295"/>
      <c r="H472" s="295"/>
      <c r="I472" s="295"/>
      <c r="J472" s="295"/>
      <c r="K472" s="295"/>
      <c r="L472" s="295"/>
      <c r="M472" s="295"/>
      <c r="N472" s="291"/>
      <c r="O472" s="295">
        <v>2.9766983127063389</v>
      </c>
      <c r="P472" s="295">
        <f>O472*(P471/O471)</f>
        <v>2.298439551562192</v>
      </c>
      <c r="Q472" s="295"/>
      <c r="R472" s="295"/>
      <c r="S472" s="295"/>
      <c r="T472" s="295"/>
      <c r="U472" s="295"/>
      <c r="V472" s="295"/>
      <c r="W472" s="295"/>
      <c r="X472" s="295"/>
      <c r="Y472" s="411">
        <f>Y471</f>
        <v>1</v>
      </c>
      <c r="Z472" s="411">
        <f t="shared" ref="Z472" si="1386">Z471</f>
        <v>0</v>
      </c>
      <c r="AA472" s="411">
        <f t="shared" ref="AA472" si="1387">AA471</f>
        <v>0</v>
      </c>
      <c r="AB472" s="411">
        <f t="shared" ref="AB472" si="1388">AB471</f>
        <v>0</v>
      </c>
      <c r="AC472" s="411">
        <f t="shared" ref="AC472" si="1389">AC471</f>
        <v>0</v>
      </c>
      <c r="AD472" s="411">
        <f t="shared" ref="AD472" si="1390">AD471</f>
        <v>0</v>
      </c>
      <c r="AE472" s="411">
        <f t="shared" ref="AE472" si="1391">AE471</f>
        <v>0</v>
      </c>
      <c r="AF472" s="411">
        <f t="shared" ref="AF472" si="1392">AF471</f>
        <v>0</v>
      </c>
      <c r="AG472" s="411">
        <f t="shared" ref="AG472" si="1393">AG471</f>
        <v>0</v>
      </c>
      <c r="AH472" s="411">
        <f t="shared" ref="AH472" si="1394">AH471</f>
        <v>0</v>
      </c>
      <c r="AI472" s="411">
        <f t="shared" ref="AI472" si="1395">AI471</f>
        <v>0</v>
      </c>
      <c r="AJ472" s="411">
        <f t="shared" ref="AJ472" si="1396">AJ471</f>
        <v>0</v>
      </c>
      <c r="AK472" s="411">
        <f t="shared" ref="AK472" si="1397">AK471</f>
        <v>0</v>
      </c>
      <c r="AL472" s="411">
        <f t="shared" ref="AL472" si="1398">AL471</f>
        <v>0</v>
      </c>
      <c r="AM472" s="306"/>
    </row>
    <row r="473" spans="1:39" hidden="1"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hidden="1" outlineLevel="1">
      <c r="A474" s="532">
        <v>22</v>
      </c>
      <c r="B474" s="428" t="s">
        <v>114</v>
      </c>
      <c r="C474" s="291" t="s">
        <v>25</v>
      </c>
      <c r="D474" s="295">
        <v>6454582.0090005193</v>
      </c>
      <c r="E474" s="295">
        <f>'7.  Persistence Report'!AX100</f>
        <v>6454582.0090005193</v>
      </c>
      <c r="F474" s="295"/>
      <c r="G474" s="295"/>
      <c r="H474" s="295"/>
      <c r="I474" s="295"/>
      <c r="J474" s="295"/>
      <c r="K474" s="295"/>
      <c r="L474" s="295"/>
      <c r="M474" s="295"/>
      <c r="N474" s="291"/>
      <c r="O474" s="295">
        <v>1888.6075000001601</v>
      </c>
      <c r="P474" s="295">
        <f>'7.  Persistence Report'!S100</f>
        <v>1888.6075000001601</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idden="1" outlineLevel="1">
      <c r="A475" s="532"/>
      <c r="B475" s="431" t="s">
        <v>308</v>
      </c>
      <c r="C475" s="291" t="s">
        <v>163</v>
      </c>
      <c r="D475" s="295">
        <v>642825.78327888774</v>
      </c>
      <c r="E475" s="295">
        <f>D475*(E474/D474)</f>
        <v>642825.78327888774</v>
      </c>
      <c r="F475" s="295"/>
      <c r="G475" s="295"/>
      <c r="H475" s="295"/>
      <c r="I475" s="295"/>
      <c r="J475" s="295"/>
      <c r="K475" s="295"/>
      <c r="L475" s="295"/>
      <c r="M475" s="295"/>
      <c r="N475" s="291"/>
      <c r="O475" s="295">
        <v>321.06057400600116</v>
      </c>
      <c r="P475" s="295">
        <f>O475*(P474/O474)</f>
        <v>321.06057400600116</v>
      </c>
      <c r="Q475" s="295"/>
      <c r="R475" s="295"/>
      <c r="S475" s="295"/>
      <c r="T475" s="295"/>
      <c r="U475" s="295"/>
      <c r="V475" s="295"/>
      <c r="W475" s="295"/>
      <c r="X475" s="295"/>
      <c r="Y475" s="411">
        <f>Y474</f>
        <v>1</v>
      </c>
      <c r="Z475" s="411">
        <f t="shared" ref="Z475" si="1399">Z474</f>
        <v>0</v>
      </c>
      <c r="AA475" s="411">
        <f t="shared" ref="AA475" si="1400">AA474</f>
        <v>0</v>
      </c>
      <c r="AB475" s="411">
        <f t="shared" ref="AB475" si="1401">AB474</f>
        <v>0</v>
      </c>
      <c r="AC475" s="411">
        <f t="shared" ref="AC475" si="1402">AC474</f>
        <v>0</v>
      </c>
      <c r="AD475" s="411">
        <f t="shared" ref="AD475" si="1403">AD474</f>
        <v>0</v>
      </c>
      <c r="AE475" s="411">
        <f t="shared" ref="AE475" si="1404">AE474</f>
        <v>0</v>
      </c>
      <c r="AF475" s="411">
        <f t="shared" ref="AF475" si="1405">AF474</f>
        <v>0</v>
      </c>
      <c r="AG475" s="411">
        <f t="shared" ref="AG475" si="1406">AG474</f>
        <v>0</v>
      </c>
      <c r="AH475" s="411">
        <f t="shared" ref="AH475" si="1407">AH474</f>
        <v>0</v>
      </c>
      <c r="AI475" s="411">
        <f t="shared" ref="AI475" si="1408">AI474</f>
        <v>0</v>
      </c>
      <c r="AJ475" s="411">
        <f t="shared" ref="AJ475" si="1409">AJ474</f>
        <v>0</v>
      </c>
      <c r="AK475" s="411">
        <f t="shared" ref="AK475" si="1410">AK474</f>
        <v>0</v>
      </c>
      <c r="AL475" s="411">
        <f t="shared" ref="AL475" si="1411">AL474</f>
        <v>0</v>
      </c>
      <c r="AM475" s="306"/>
    </row>
    <row r="476" spans="1:39" hidden="1"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hidden="1" outlineLevel="1">
      <c r="A477" s="532">
        <v>23</v>
      </c>
      <c r="B477" s="428" t="s">
        <v>115</v>
      </c>
      <c r="C477" s="291" t="s">
        <v>25</v>
      </c>
      <c r="D477" s="295">
        <v>59745.491600000008</v>
      </c>
      <c r="E477" s="295">
        <f>'7.  Persistence Report'!AX104</f>
        <v>59745.491600000008</v>
      </c>
      <c r="F477" s="295"/>
      <c r="G477" s="295"/>
      <c r="H477" s="295"/>
      <c r="I477" s="295"/>
      <c r="J477" s="295"/>
      <c r="K477" s="295"/>
      <c r="L477" s="295"/>
      <c r="M477" s="295"/>
      <c r="N477" s="291"/>
      <c r="O477" s="295">
        <v>15.234201800000003</v>
      </c>
      <c r="P477" s="295">
        <f>'7.  Persistence Report'!S104</f>
        <v>15.234201800000003</v>
      </c>
      <c r="Q477" s="295"/>
      <c r="R477" s="295"/>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hidden="1" outlineLevel="1">
      <c r="A478" s="532"/>
      <c r="B478" s="431" t="s">
        <v>308</v>
      </c>
      <c r="C478" s="291" t="s">
        <v>163</v>
      </c>
      <c r="D478" s="295">
        <v>163321.20122373608</v>
      </c>
      <c r="E478" s="295">
        <f>D478*(E477/D477)</f>
        <v>163321.20122373608</v>
      </c>
      <c r="F478" s="295"/>
      <c r="G478" s="295"/>
      <c r="H478" s="295"/>
      <c r="I478" s="295"/>
      <c r="J478" s="295"/>
      <c r="K478" s="295"/>
      <c r="L478" s="295"/>
      <c r="M478" s="295"/>
      <c r="N478" s="291"/>
      <c r="O478" s="295">
        <v>7.0747857142857136</v>
      </c>
      <c r="P478" s="295">
        <f>O478*(P477/O477)</f>
        <v>7.0747857142857136</v>
      </c>
      <c r="Q478" s="295"/>
      <c r="R478" s="295"/>
      <c r="S478" s="295"/>
      <c r="T478" s="295"/>
      <c r="U478" s="295"/>
      <c r="V478" s="295"/>
      <c r="W478" s="295"/>
      <c r="X478" s="295"/>
      <c r="Y478" s="411">
        <f>Y477</f>
        <v>1</v>
      </c>
      <c r="Z478" s="411">
        <f t="shared" ref="Z478" si="1412">Z477</f>
        <v>0</v>
      </c>
      <c r="AA478" s="411">
        <f t="shared" ref="AA478" si="1413">AA477</f>
        <v>0</v>
      </c>
      <c r="AB478" s="411">
        <f t="shared" ref="AB478" si="1414">AB477</f>
        <v>0</v>
      </c>
      <c r="AC478" s="411">
        <f t="shared" ref="AC478" si="1415">AC477</f>
        <v>0</v>
      </c>
      <c r="AD478" s="411">
        <f t="shared" ref="AD478" si="1416">AD477</f>
        <v>0</v>
      </c>
      <c r="AE478" s="411">
        <f t="shared" ref="AE478" si="1417">AE477</f>
        <v>0</v>
      </c>
      <c r="AF478" s="411">
        <f t="shared" ref="AF478" si="1418">AF477</f>
        <v>0</v>
      </c>
      <c r="AG478" s="411">
        <f t="shared" ref="AG478" si="1419">AG477</f>
        <v>0</v>
      </c>
      <c r="AH478" s="411">
        <f t="shared" ref="AH478" si="1420">AH477</f>
        <v>0</v>
      </c>
      <c r="AI478" s="411">
        <f t="shared" ref="AI478" si="1421">AI477</f>
        <v>0</v>
      </c>
      <c r="AJ478" s="411">
        <f t="shared" ref="AJ478" si="1422">AJ477</f>
        <v>0</v>
      </c>
      <c r="AK478" s="411">
        <f t="shared" ref="AK478" si="1423">AK477</f>
        <v>0</v>
      </c>
      <c r="AL478" s="411">
        <f t="shared" ref="AL478" si="1424">AL477</f>
        <v>0</v>
      </c>
      <c r="AM478" s="306"/>
    </row>
    <row r="479" spans="1:39" hidden="1"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hidden="1" outlineLevel="1">
      <c r="A480" s="532">
        <v>24</v>
      </c>
      <c r="B480" s="428" t="s">
        <v>116</v>
      </c>
      <c r="C480" s="291" t="s">
        <v>25</v>
      </c>
      <c r="D480" s="295">
        <v>125910.71822065995</v>
      </c>
      <c r="E480" s="295">
        <f>'7.  Persistence Report'!AX102</f>
        <v>125910.71822065995</v>
      </c>
      <c r="F480" s="295"/>
      <c r="G480" s="295"/>
      <c r="H480" s="295"/>
      <c r="I480" s="295"/>
      <c r="J480" s="295"/>
      <c r="K480" s="295"/>
      <c r="L480" s="295"/>
      <c r="M480" s="295"/>
      <c r="N480" s="291"/>
      <c r="O480" s="295">
        <v>24.06349749999999</v>
      </c>
      <c r="P480" s="295">
        <f>'7.  Persistence Report'!S105</f>
        <v>24.425536458333283</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idden="1" outlineLevel="1">
      <c r="A481" s="532"/>
      <c r="B481" s="431" t="s">
        <v>308</v>
      </c>
      <c r="C481" s="291" t="s">
        <v>163</v>
      </c>
      <c r="D481" s="295">
        <v>9096.3252736047416</v>
      </c>
      <c r="E481" s="295">
        <f>D481*(E480/D480)</f>
        <v>9096.3252736047416</v>
      </c>
      <c r="F481" s="295"/>
      <c r="G481" s="295"/>
      <c r="H481" s="295"/>
      <c r="I481" s="295"/>
      <c r="J481" s="295"/>
      <c r="K481" s="295"/>
      <c r="L481" s="295"/>
      <c r="M481" s="295"/>
      <c r="N481" s="291"/>
      <c r="O481" s="295">
        <v>0.88470669162393178</v>
      </c>
      <c r="P481" s="295">
        <f>O481*(P480/O480)</f>
        <v>0.89801723756871898</v>
      </c>
      <c r="Q481" s="295"/>
      <c r="R481" s="295"/>
      <c r="S481" s="295"/>
      <c r="T481" s="295"/>
      <c r="U481" s="295"/>
      <c r="V481" s="295"/>
      <c r="W481" s="295"/>
      <c r="X481" s="295"/>
      <c r="Y481" s="411">
        <f>Y480</f>
        <v>1</v>
      </c>
      <c r="Z481" s="411">
        <f t="shared" ref="Z481" si="1425">Z480</f>
        <v>0</v>
      </c>
      <c r="AA481" s="411">
        <f t="shared" ref="AA481" si="1426">AA480</f>
        <v>0</v>
      </c>
      <c r="AB481" s="411">
        <f t="shared" ref="AB481" si="1427">AB480</f>
        <v>0</v>
      </c>
      <c r="AC481" s="411">
        <f t="shared" ref="AC481" si="1428">AC480</f>
        <v>0</v>
      </c>
      <c r="AD481" s="411">
        <f t="shared" ref="AD481" si="1429">AD480</f>
        <v>0</v>
      </c>
      <c r="AE481" s="411">
        <f t="shared" ref="AE481" si="1430">AE480</f>
        <v>0</v>
      </c>
      <c r="AF481" s="411">
        <f t="shared" ref="AF481" si="1431">AF480</f>
        <v>0</v>
      </c>
      <c r="AG481" s="411">
        <f t="shared" ref="AG481" si="1432">AG480</f>
        <v>0</v>
      </c>
      <c r="AH481" s="411">
        <f t="shared" ref="AH481" si="1433">AH480</f>
        <v>0</v>
      </c>
      <c r="AI481" s="411">
        <f t="shared" ref="AI481" si="1434">AI480</f>
        <v>0</v>
      </c>
      <c r="AJ481" s="411">
        <f t="shared" ref="AJ481" si="1435">AJ480</f>
        <v>0</v>
      </c>
      <c r="AK481" s="411">
        <f t="shared" ref="AK481" si="1436">AK480</f>
        <v>0</v>
      </c>
      <c r="AL481" s="411">
        <f t="shared" ref="AL481" si="1437">AL480</f>
        <v>0</v>
      </c>
      <c r="AM481" s="306"/>
    </row>
    <row r="482" spans="1:39" hidden="1"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hidden="1"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idden="1" outlineLevel="1">
      <c r="A484" s="532">
        <v>25</v>
      </c>
      <c r="B484" s="428" t="s">
        <v>117</v>
      </c>
      <c r="C484" s="291" t="s">
        <v>25</v>
      </c>
      <c r="D484" s="295">
        <v>2156011.0990623059</v>
      </c>
      <c r="E484" s="295">
        <f>'7.  Persistence Report'!AX94</f>
        <v>2156011.0990623068</v>
      </c>
      <c r="F484" s="295"/>
      <c r="G484" s="295"/>
      <c r="H484" s="295"/>
      <c r="I484" s="295"/>
      <c r="J484" s="295"/>
      <c r="K484" s="295"/>
      <c r="L484" s="295"/>
      <c r="M484" s="295"/>
      <c r="N484" s="295">
        <v>12</v>
      </c>
      <c r="O484" s="295">
        <v>95.767836948057635</v>
      </c>
      <c r="P484" s="295">
        <f>'7.  Persistence Report'!S94</f>
        <v>95.767836948057635</v>
      </c>
      <c r="Q484" s="295"/>
      <c r="R484" s="295"/>
      <c r="S484" s="295"/>
      <c r="T484" s="295"/>
      <c r="U484" s="295"/>
      <c r="V484" s="295"/>
      <c r="W484" s="295"/>
      <c r="X484" s="295"/>
      <c r="Y484" s="426"/>
      <c r="Z484" s="410">
        <v>6.0606060606060566E-2</v>
      </c>
      <c r="AA484" s="410">
        <v>0.93939393939393956</v>
      </c>
      <c r="AB484" s="410"/>
      <c r="AC484" s="410"/>
      <c r="AD484" s="410"/>
      <c r="AE484" s="410"/>
      <c r="AF484" s="415"/>
      <c r="AG484" s="415"/>
      <c r="AH484" s="415"/>
      <c r="AI484" s="415"/>
      <c r="AJ484" s="415"/>
      <c r="AK484" s="415"/>
      <c r="AL484" s="415"/>
      <c r="AM484" s="296">
        <f>SUM(Y484:AL484)</f>
        <v>1.0000000000000002</v>
      </c>
    </row>
    <row r="485" spans="1:39" hidden="1" outlineLevel="1">
      <c r="A485" s="532"/>
      <c r="B485" s="431" t="s">
        <v>308</v>
      </c>
      <c r="C485" s="291" t="s">
        <v>163</v>
      </c>
      <c r="D485" s="295">
        <v>172278.95394103276</v>
      </c>
      <c r="E485" s="295">
        <f>D485*(E484/D484)</f>
        <v>172278.95394103284</v>
      </c>
      <c r="F485" s="295"/>
      <c r="G485" s="295"/>
      <c r="H485" s="295"/>
      <c r="I485" s="295"/>
      <c r="J485" s="295"/>
      <c r="K485" s="295"/>
      <c r="L485" s="295"/>
      <c r="M485" s="295"/>
      <c r="N485" s="295">
        <f>N484</f>
        <v>12</v>
      </c>
      <c r="O485" s="295">
        <v>5.0872702634880822</v>
      </c>
      <c r="P485" s="295">
        <f>O485*(P484/O484)</f>
        <v>5.0872702634880822</v>
      </c>
      <c r="Q485" s="295"/>
      <c r="R485" s="295"/>
      <c r="S485" s="295"/>
      <c r="T485" s="295"/>
      <c r="U485" s="295"/>
      <c r="V485" s="295"/>
      <c r="W485" s="295"/>
      <c r="X485" s="295"/>
      <c r="Y485" s="411">
        <v>0.33333333333333337</v>
      </c>
      <c r="Z485" s="411">
        <v>0</v>
      </c>
      <c r="AA485" s="411">
        <v>0.66700656427251293</v>
      </c>
      <c r="AB485" s="411">
        <f t="shared" ref="AB485" si="1438">AB484</f>
        <v>0</v>
      </c>
      <c r="AC485" s="411">
        <f t="shared" ref="AC485" si="1439">AC484</f>
        <v>0</v>
      </c>
      <c r="AD485" s="411">
        <f t="shared" ref="AD485" si="1440">AD484</f>
        <v>0</v>
      </c>
      <c r="AE485" s="411">
        <f t="shared" ref="AE485" si="1441">AE484</f>
        <v>0</v>
      </c>
      <c r="AF485" s="411">
        <f t="shared" ref="AF485" si="1442">AF484</f>
        <v>0</v>
      </c>
      <c r="AG485" s="411">
        <f t="shared" ref="AG485" si="1443">AG484</f>
        <v>0</v>
      </c>
      <c r="AH485" s="411">
        <f t="shared" ref="AH485" si="1444">AH484</f>
        <v>0</v>
      </c>
      <c r="AI485" s="411">
        <f t="shared" ref="AI485" si="1445">AI484</f>
        <v>0</v>
      </c>
      <c r="AJ485" s="411">
        <f t="shared" ref="AJ485" si="1446">AJ484</f>
        <v>0</v>
      </c>
      <c r="AK485" s="411">
        <f t="shared" ref="AK485" si="1447">AK484</f>
        <v>0</v>
      </c>
      <c r="AL485" s="411">
        <f t="shared" ref="AL485" si="1448">AL484</f>
        <v>0</v>
      </c>
      <c r="AM485" s="306"/>
    </row>
    <row r="486" spans="1:39" hidden="1"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idden="1" outlineLevel="1">
      <c r="A487" s="532">
        <v>26</v>
      </c>
      <c r="B487" s="428" t="s">
        <v>118</v>
      </c>
      <c r="C487" s="291" t="s">
        <v>25</v>
      </c>
      <c r="D487" s="295">
        <f>80735495.102527-D502</f>
        <v>79217977.98819223</v>
      </c>
      <c r="E487" s="295">
        <f>'7.  Persistence Report'!AX112</f>
        <v>80100007.910046667</v>
      </c>
      <c r="F487" s="295"/>
      <c r="G487" s="295"/>
      <c r="H487" s="295"/>
      <c r="I487" s="295"/>
      <c r="J487" s="295"/>
      <c r="K487" s="295"/>
      <c r="L487" s="295"/>
      <c r="M487" s="295"/>
      <c r="N487" s="295">
        <v>12</v>
      </c>
      <c r="O487" s="295">
        <v>14714.851271517911</v>
      </c>
      <c r="P487" s="295">
        <f>'7.  Persistence Report'!S112</f>
        <v>15074.55347309559</v>
      </c>
      <c r="Q487" s="295"/>
      <c r="R487" s="295"/>
      <c r="S487" s="295"/>
      <c r="T487" s="295"/>
      <c r="U487" s="295"/>
      <c r="V487" s="295"/>
      <c r="W487" s="295"/>
      <c r="X487" s="295"/>
      <c r="Y487" s="426"/>
      <c r="Z487" s="410">
        <v>0.1177625036673443</v>
      </c>
      <c r="AA487" s="410">
        <v>0.87347865112377931</v>
      </c>
      <c r="AB487" s="410">
        <v>8.7588452088763983E-3</v>
      </c>
      <c r="AC487" s="410"/>
      <c r="AD487" s="410"/>
      <c r="AE487" s="410"/>
      <c r="AF487" s="415"/>
      <c r="AG487" s="415"/>
      <c r="AH487" s="415"/>
      <c r="AI487" s="415"/>
      <c r="AJ487" s="415"/>
      <c r="AK487" s="415"/>
      <c r="AL487" s="415"/>
      <c r="AM487" s="296">
        <f>SUM(Y487:AL487)</f>
        <v>1</v>
      </c>
    </row>
    <row r="488" spans="1:39" hidden="1" outlineLevel="1">
      <c r="A488" s="532"/>
      <c r="B488" s="431" t="s">
        <v>308</v>
      </c>
      <c r="C488" s="291" t="s">
        <v>163</v>
      </c>
      <c r="D488" s="295">
        <v>17056381.907480154</v>
      </c>
      <c r="E488" s="295">
        <f>D488*(E487/D487)</f>
        <v>17246291.314196095</v>
      </c>
      <c r="F488" s="295"/>
      <c r="G488" s="295"/>
      <c r="H488" s="295"/>
      <c r="I488" s="295"/>
      <c r="J488" s="295"/>
      <c r="K488" s="295"/>
      <c r="L488" s="295"/>
      <c r="M488" s="295"/>
      <c r="N488" s="295">
        <f>N487</f>
        <v>12</v>
      </c>
      <c r="O488" s="295">
        <v>3606.3330546704515</v>
      </c>
      <c r="P488" s="295">
        <f>O488*(P487/O487)</f>
        <v>3694.4892932522298</v>
      </c>
      <c r="Q488" s="295"/>
      <c r="R488" s="295"/>
      <c r="S488" s="295"/>
      <c r="T488" s="295"/>
      <c r="U488" s="295"/>
      <c r="V488" s="295"/>
      <c r="W488" s="295"/>
      <c r="X488" s="295"/>
      <c r="Y488" s="411">
        <v>8.1454546289597563E-4</v>
      </c>
      <c r="Z488" s="411">
        <v>0.12332725287107403</v>
      </c>
      <c r="AA488" s="411">
        <v>0.89435775724354094</v>
      </c>
      <c r="AB488" s="411">
        <v>0</v>
      </c>
      <c r="AC488" s="411">
        <f t="shared" ref="AC488" si="1449">AC487</f>
        <v>0</v>
      </c>
      <c r="AD488" s="411">
        <f t="shared" ref="AD488" si="1450">AD487</f>
        <v>0</v>
      </c>
      <c r="AE488" s="411">
        <f t="shared" ref="AE488" si="1451">AE487</f>
        <v>0</v>
      </c>
      <c r="AF488" s="411">
        <f t="shared" ref="AF488" si="1452">AF487</f>
        <v>0</v>
      </c>
      <c r="AG488" s="411">
        <f t="shared" ref="AG488" si="1453">AG487</f>
        <v>0</v>
      </c>
      <c r="AH488" s="411">
        <f t="shared" ref="AH488" si="1454">AH487</f>
        <v>0</v>
      </c>
      <c r="AI488" s="411">
        <f t="shared" ref="AI488" si="1455">AI487</f>
        <v>0</v>
      </c>
      <c r="AJ488" s="411">
        <f t="shared" ref="AJ488" si="1456">AJ487</f>
        <v>0</v>
      </c>
      <c r="AK488" s="411">
        <f t="shared" ref="AK488" si="1457">AK487</f>
        <v>0</v>
      </c>
      <c r="AL488" s="411">
        <f t="shared" ref="AL488" si="1458">AL487</f>
        <v>0</v>
      </c>
      <c r="AM488" s="306"/>
    </row>
    <row r="489" spans="1:39" hidden="1"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hidden="1" outlineLevel="1">
      <c r="A490" s="532">
        <v>27</v>
      </c>
      <c r="B490" s="428" t="s">
        <v>119</v>
      </c>
      <c r="C490" s="291" t="s">
        <v>25</v>
      </c>
      <c r="D490" s="295">
        <v>3312400.3428010335</v>
      </c>
      <c r="E490" s="295">
        <f>'7.  Persistence Report'!AX109</f>
        <v>3312400.3428010335</v>
      </c>
      <c r="F490" s="295"/>
      <c r="G490" s="295"/>
      <c r="H490" s="295"/>
      <c r="I490" s="295"/>
      <c r="J490" s="295"/>
      <c r="K490" s="295"/>
      <c r="L490" s="295"/>
      <c r="M490" s="295"/>
      <c r="N490" s="295">
        <v>12</v>
      </c>
      <c r="O490" s="295">
        <v>750.26775621213494</v>
      </c>
      <c r="P490" s="295">
        <f>'7.  Persistence Report'!S109</f>
        <v>750.26775621213403</v>
      </c>
      <c r="Q490" s="295"/>
      <c r="R490" s="295"/>
      <c r="S490" s="295"/>
      <c r="T490" s="295"/>
      <c r="U490" s="295"/>
      <c r="V490" s="295"/>
      <c r="W490" s="295"/>
      <c r="X490" s="295"/>
      <c r="Y490" s="426"/>
      <c r="Z490" s="410">
        <v>0.99687839920209553</v>
      </c>
      <c r="AA490" s="410">
        <v>3.1216007979045115E-3</v>
      </c>
      <c r="AB490" s="410"/>
      <c r="AC490" s="410"/>
      <c r="AD490" s="410"/>
      <c r="AE490" s="410"/>
      <c r="AF490" s="415"/>
      <c r="AG490" s="415"/>
      <c r="AH490" s="415"/>
      <c r="AI490" s="415"/>
      <c r="AJ490" s="415"/>
      <c r="AK490" s="415"/>
      <c r="AL490" s="415"/>
      <c r="AM490" s="296">
        <f>SUM(Y490:AL490)</f>
        <v>1</v>
      </c>
    </row>
    <row r="491" spans="1:39" hidden="1"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59">Z490</f>
        <v>0.99687839920209553</v>
      </c>
      <c r="AA491" s="411">
        <f t="shared" ref="AA491" si="1460">AA490</f>
        <v>3.1216007979045115E-3</v>
      </c>
      <c r="AB491" s="411">
        <f t="shared" ref="AB491" si="1461">AB490</f>
        <v>0</v>
      </c>
      <c r="AC491" s="411">
        <f t="shared" ref="AC491" si="1462">AC490</f>
        <v>0</v>
      </c>
      <c r="AD491" s="411">
        <f t="shared" ref="AD491" si="1463">AD490</f>
        <v>0</v>
      </c>
      <c r="AE491" s="411">
        <f t="shared" ref="AE491" si="1464">AE490</f>
        <v>0</v>
      </c>
      <c r="AF491" s="411">
        <f t="shared" ref="AF491" si="1465">AF490</f>
        <v>0</v>
      </c>
      <c r="AG491" s="411">
        <f t="shared" ref="AG491" si="1466">AG490</f>
        <v>0</v>
      </c>
      <c r="AH491" s="411">
        <f t="shared" ref="AH491" si="1467">AH490</f>
        <v>0</v>
      </c>
      <c r="AI491" s="411">
        <f t="shared" ref="AI491" si="1468">AI490</f>
        <v>0</v>
      </c>
      <c r="AJ491" s="411">
        <f t="shared" ref="AJ491" si="1469">AJ490</f>
        <v>0</v>
      </c>
      <c r="AK491" s="411">
        <f t="shared" ref="AK491" si="1470">AK490</f>
        <v>0</v>
      </c>
      <c r="AL491" s="411">
        <f t="shared" ref="AL491" si="1471">AL490</f>
        <v>0</v>
      </c>
      <c r="AM491" s="306"/>
    </row>
    <row r="492" spans="1:39" hidden="1"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hidden="1" outlineLevel="1">
      <c r="A493" s="532">
        <v>28</v>
      </c>
      <c r="B493" s="428" t="s">
        <v>120</v>
      </c>
      <c r="C493" s="291" t="s">
        <v>25</v>
      </c>
      <c r="D493" s="295">
        <v>13536132.626078391</v>
      </c>
      <c r="E493" s="295">
        <f>'7.  Persistence Report'!AX101</f>
        <v>13536132.62607838</v>
      </c>
      <c r="F493" s="295"/>
      <c r="G493" s="295"/>
      <c r="H493" s="295"/>
      <c r="I493" s="295"/>
      <c r="J493" s="295"/>
      <c r="K493" s="295"/>
      <c r="L493" s="295"/>
      <c r="M493" s="295"/>
      <c r="N493" s="295">
        <v>12</v>
      </c>
      <c r="O493" s="295">
        <v>2736.8885334744891</v>
      </c>
      <c r="P493" s="295">
        <f>'7.  Persistence Report'!S101</f>
        <v>2736.8885334744837</v>
      </c>
      <c r="Q493" s="295"/>
      <c r="R493" s="295"/>
      <c r="S493" s="295"/>
      <c r="T493" s="295"/>
      <c r="U493" s="295"/>
      <c r="V493" s="295"/>
      <c r="W493" s="295"/>
      <c r="X493" s="295"/>
      <c r="Y493" s="426"/>
      <c r="Z493" s="410"/>
      <c r="AA493" s="410">
        <v>1</v>
      </c>
      <c r="AB493" s="410"/>
      <c r="AC493" s="410"/>
      <c r="AD493" s="410"/>
      <c r="AE493" s="410"/>
      <c r="AF493" s="415"/>
      <c r="AG493" s="415"/>
      <c r="AH493" s="415"/>
      <c r="AI493" s="415"/>
      <c r="AJ493" s="415"/>
      <c r="AK493" s="415"/>
      <c r="AL493" s="415"/>
      <c r="AM493" s="296">
        <f>SUM(Y493:AL493)</f>
        <v>1</v>
      </c>
    </row>
    <row r="494" spans="1:39" hidden="1" outlineLevel="1">
      <c r="A494" s="532"/>
      <c r="B494" s="431" t="s">
        <v>308</v>
      </c>
      <c r="C494" s="291" t="s">
        <v>163</v>
      </c>
      <c r="D494" s="295">
        <v>1426.5334908217515</v>
      </c>
      <c r="E494" s="295">
        <f>D494*(E493/D493)</f>
        <v>1426.5334908217503</v>
      </c>
      <c r="F494" s="295"/>
      <c r="G494" s="295"/>
      <c r="H494" s="295"/>
      <c r="I494" s="295"/>
      <c r="J494" s="295"/>
      <c r="K494" s="295"/>
      <c r="L494" s="295"/>
      <c r="M494" s="295"/>
      <c r="N494" s="295">
        <f>N493</f>
        <v>12</v>
      </c>
      <c r="O494" s="295">
        <v>1.1584146743113737</v>
      </c>
      <c r="P494" s="295">
        <f>O494*(P493/O493)</f>
        <v>1.1584146743113715</v>
      </c>
      <c r="Q494" s="295"/>
      <c r="R494" s="295"/>
      <c r="S494" s="295"/>
      <c r="T494" s="295"/>
      <c r="U494" s="295"/>
      <c r="V494" s="295"/>
      <c r="W494" s="295"/>
      <c r="X494" s="295"/>
      <c r="Y494" s="411">
        <v>0</v>
      </c>
      <c r="Z494" s="411">
        <v>1</v>
      </c>
      <c r="AA494" s="411">
        <v>0</v>
      </c>
      <c r="AB494" s="411">
        <f t="shared" ref="AB494" si="1472">AB493</f>
        <v>0</v>
      </c>
      <c r="AC494" s="411">
        <f t="shared" ref="AC494" si="1473">AC493</f>
        <v>0</v>
      </c>
      <c r="AD494" s="411">
        <f t="shared" ref="AD494" si="1474">AD493</f>
        <v>0</v>
      </c>
      <c r="AE494" s="411">
        <f t="shared" ref="AE494" si="1475">AE493</f>
        <v>0</v>
      </c>
      <c r="AF494" s="411">
        <f t="shared" ref="AF494" si="1476">AF493</f>
        <v>0</v>
      </c>
      <c r="AG494" s="411">
        <f t="shared" ref="AG494" si="1477">AG493</f>
        <v>0</v>
      </c>
      <c r="AH494" s="411">
        <f t="shared" ref="AH494" si="1478">AH493</f>
        <v>0</v>
      </c>
      <c r="AI494" s="411">
        <f t="shared" ref="AI494" si="1479">AI493</f>
        <v>0</v>
      </c>
      <c r="AJ494" s="411">
        <f t="shared" ref="AJ494" si="1480">AJ493</f>
        <v>0</v>
      </c>
      <c r="AK494" s="411">
        <f t="shared" ref="AK494" si="1481">AK493</f>
        <v>0</v>
      </c>
      <c r="AL494" s="411">
        <f t="shared" ref="AL494" si="1482">AL493</f>
        <v>0</v>
      </c>
      <c r="AM494" s="306"/>
    </row>
    <row r="495" spans="1:39" hidden="1"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hidden="1" outlineLevel="1">
      <c r="A496" s="532">
        <v>29</v>
      </c>
      <c r="B496" s="428" t="s">
        <v>121</v>
      </c>
      <c r="C496" s="291" t="s">
        <v>25</v>
      </c>
      <c r="D496" s="295">
        <v>27970.154800668428</v>
      </c>
      <c r="E496" s="295">
        <f>'7.  Persistence Report'!AX99</f>
        <v>27970.154800668428</v>
      </c>
      <c r="F496" s="295"/>
      <c r="G496" s="295"/>
      <c r="H496" s="295"/>
      <c r="I496" s="295"/>
      <c r="J496" s="295"/>
      <c r="K496" s="295"/>
      <c r="L496" s="295"/>
      <c r="M496" s="295"/>
      <c r="N496" s="295">
        <v>3</v>
      </c>
      <c r="O496" s="295">
        <v>10.557099804288857</v>
      </c>
      <c r="P496" s="295">
        <f>'7.  Persistence Report'!S99</f>
        <v>10.557099804288857</v>
      </c>
      <c r="Q496" s="295"/>
      <c r="R496" s="295"/>
      <c r="S496" s="295"/>
      <c r="T496" s="295"/>
      <c r="U496" s="295"/>
      <c r="V496" s="295"/>
      <c r="W496" s="295"/>
      <c r="X496" s="295"/>
      <c r="Y496" s="426"/>
      <c r="Z496" s="410"/>
      <c r="AA496" s="410">
        <v>1</v>
      </c>
      <c r="AB496" s="410"/>
      <c r="AC496" s="410"/>
      <c r="AD496" s="410"/>
      <c r="AE496" s="410"/>
      <c r="AF496" s="415"/>
      <c r="AG496" s="415"/>
      <c r="AH496" s="415"/>
      <c r="AI496" s="415"/>
      <c r="AJ496" s="415"/>
      <c r="AK496" s="415"/>
      <c r="AL496" s="415"/>
      <c r="AM496" s="296">
        <f>SUM(Y496:AL496)</f>
        <v>1</v>
      </c>
    </row>
    <row r="497" spans="1:39" hidden="1"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83">Z496</f>
        <v>0</v>
      </c>
      <c r="AA497" s="411">
        <f t="shared" ref="AA497" si="1484">AA496</f>
        <v>1</v>
      </c>
      <c r="AB497" s="411">
        <f t="shared" ref="AB497" si="1485">AB496</f>
        <v>0</v>
      </c>
      <c r="AC497" s="411">
        <f t="shared" ref="AC497" si="1486">AC496</f>
        <v>0</v>
      </c>
      <c r="AD497" s="411">
        <f t="shared" ref="AD497" si="1487">AD496</f>
        <v>0</v>
      </c>
      <c r="AE497" s="411">
        <f t="shared" ref="AE497" si="1488">AE496</f>
        <v>0</v>
      </c>
      <c r="AF497" s="411">
        <f t="shared" ref="AF497" si="1489">AF496</f>
        <v>0</v>
      </c>
      <c r="AG497" s="411">
        <f t="shared" ref="AG497" si="1490">AG496</f>
        <v>0</v>
      </c>
      <c r="AH497" s="411">
        <f t="shared" ref="AH497" si="1491">AH496</f>
        <v>0</v>
      </c>
      <c r="AI497" s="411">
        <f t="shared" ref="AI497" si="1492">AI496</f>
        <v>0</v>
      </c>
      <c r="AJ497" s="411">
        <f t="shared" ref="AJ497" si="1493">AJ496</f>
        <v>0</v>
      </c>
      <c r="AK497" s="411">
        <f t="shared" ref="AK497" si="1494">AK496</f>
        <v>0</v>
      </c>
      <c r="AL497" s="411">
        <f t="shared" ref="AL497" si="1495">AL496</f>
        <v>0</v>
      </c>
      <c r="AM497" s="306"/>
    </row>
    <row r="498" spans="1:39" hidden="1"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hidden="1" outlineLevel="1">
      <c r="A499" s="532">
        <v>30</v>
      </c>
      <c r="B499" s="428" t="s">
        <v>122</v>
      </c>
      <c r="C499" s="291" t="s">
        <v>25</v>
      </c>
      <c r="D499" s="295">
        <v>207254.50800000023</v>
      </c>
      <c r="E499" s="295">
        <f>'7.  Persistence Report'!AX105</f>
        <v>207254.50800000023</v>
      </c>
      <c r="F499" s="295"/>
      <c r="G499" s="295"/>
      <c r="H499" s="295"/>
      <c r="I499" s="295"/>
      <c r="J499" s="295"/>
      <c r="K499" s="295"/>
      <c r="L499" s="295"/>
      <c r="M499" s="295"/>
      <c r="N499" s="295">
        <v>12</v>
      </c>
      <c r="O499" s="295">
        <v>24.425536458333283</v>
      </c>
      <c r="P499" s="295">
        <f>'7.  Persistence Report'!S105</f>
        <v>24.425536458333283</v>
      </c>
      <c r="Q499" s="295"/>
      <c r="R499" s="295"/>
      <c r="S499" s="295"/>
      <c r="T499" s="295"/>
      <c r="U499" s="295"/>
      <c r="V499" s="295"/>
      <c r="W499" s="295"/>
      <c r="X499" s="295"/>
      <c r="Y499" s="426"/>
      <c r="Z499" s="410"/>
      <c r="AA499" s="410">
        <v>1</v>
      </c>
      <c r="AB499" s="410"/>
      <c r="AC499" s="410"/>
      <c r="AD499" s="410"/>
      <c r="AE499" s="410"/>
      <c r="AF499" s="415"/>
      <c r="AG499" s="415"/>
      <c r="AH499" s="415"/>
      <c r="AI499" s="415"/>
      <c r="AJ499" s="415"/>
      <c r="AK499" s="415"/>
      <c r="AL499" s="415"/>
      <c r="AM499" s="296">
        <f>SUM(Y499:AL499)</f>
        <v>1</v>
      </c>
    </row>
    <row r="500" spans="1:39" hidden="1" outlineLevel="1">
      <c r="A500" s="532"/>
      <c r="B500" s="431" t="s">
        <v>308</v>
      </c>
      <c r="C500" s="291" t="s">
        <v>163</v>
      </c>
      <c r="D500" s="295">
        <v>1824615.1349280842</v>
      </c>
      <c r="E500" s="295">
        <f>D500*(E499/D499)</f>
        <v>1824615.1349280842</v>
      </c>
      <c r="F500" s="295"/>
      <c r="G500" s="295"/>
      <c r="H500" s="295"/>
      <c r="I500" s="295"/>
      <c r="J500" s="295"/>
      <c r="K500" s="295"/>
      <c r="L500" s="295"/>
      <c r="M500" s="295"/>
      <c r="N500" s="295">
        <f>N499</f>
        <v>12</v>
      </c>
      <c r="O500" s="295">
        <v>31.346938775510203</v>
      </c>
      <c r="P500" s="295">
        <f>O500*(P499/O499)</f>
        <v>31.346938775510203</v>
      </c>
      <c r="Q500" s="295"/>
      <c r="R500" s="295"/>
      <c r="S500" s="295"/>
      <c r="T500" s="295"/>
      <c r="U500" s="295"/>
      <c r="V500" s="295"/>
      <c r="W500" s="295"/>
      <c r="X500" s="295"/>
      <c r="Y500" s="411">
        <f>Y499</f>
        <v>0</v>
      </c>
      <c r="Z500" s="411">
        <f t="shared" ref="Z500" si="1496">Z499</f>
        <v>0</v>
      </c>
      <c r="AA500" s="411">
        <f t="shared" ref="AA500" si="1497">AA499</f>
        <v>1</v>
      </c>
      <c r="AB500" s="411">
        <f t="shared" ref="AB500" si="1498">AB499</f>
        <v>0</v>
      </c>
      <c r="AC500" s="411">
        <f t="shared" ref="AC500" si="1499">AC499</f>
        <v>0</v>
      </c>
      <c r="AD500" s="411">
        <f t="shared" ref="AD500" si="1500">AD499</f>
        <v>0</v>
      </c>
      <c r="AE500" s="411">
        <f t="shared" ref="AE500" si="1501">AE499</f>
        <v>0</v>
      </c>
      <c r="AF500" s="411">
        <f t="shared" ref="AF500" si="1502">AF499</f>
        <v>0</v>
      </c>
      <c r="AG500" s="411">
        <f t="shared" ref="AG500" si="1503">AG499</f>
        <v>0</v>
      </c>
      <c r="AH500" s="411">
        <f t="shared" ref="AH500" si="1504">AH499</f>
        <v>0</v>
      </c>
      <c r="AI500" s="411">
        <f t="shared" ref="AI500" si="1505">AI499</f>
        <v>0</v>
      </c>
      <c r="AJ500" s="411">
        <f t="shared" ref="AJ500" si="1506">AJ499</f>
        <v>0</v>
      </c>
      <c r="AK500" s="411">
        <f t="shared" ref="AK500" si="1507">AK499</f>
        <v>0</v>
      </c>
      <c r="AL500" s="411">
        <f t="shared" ref="AL500" si="1508">AL499</f>
        <v>0</v>
      </c>
      <c r="AM500" s="306"/>
    </row>
    <row r="501" spans="1:39" hidden="1"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hidden="1" outlineLevel="1">
      <c r="A502" s="532">
        <v>31</v>
      </c>
      <c r="B502" s="428" t="s">
        <v>751</v>
      </c>
      <c r="C502" s="291" t="s">
        <v>25</v>
      </c>
      <c r="D502" s="295">
        <v>1517517.1143347649</v>
      </c>
      <c r="E502" s="295">
        <f>D502</f>
        <v>1517517.1143347649</v>
      </c>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idden="1"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509">Z502</f>
        <v>0</v>
      </c>
      <c r="AA503" s="411">
        <f t="shared" ref="AA503" si="1510">AA502</f>
        <v>0</v>
      </c>
      <c r="AB503" s="411">
        <f t="shared" ref="AB503" si="1511">AB502</f>
        <v>0</v>
      </c>
      <c r="AC503" s="411">
        <f t="shared" ref="AC503" si="1512">AC502</f>
        <v>0</v>
      </c>
      <c r="AD503" s="411">
        <f t="shared" ref="AD503" si="1513">AD502</f>
        <v>0</v>
      </c>
      <c r="AE503" s="411">
        <f t="shared" ref="AE503" si="1514">AE502</f>
        <v>0</v>
      </c>
      <c r="AF503" s="411">
        <f t="shared" ref="AF503" si="1515">AF502</f>
        <v>0</v>
      </c>
      <c r="AG503" s="411">
        <f t="shared" ref="AG503" si="1516">AG502</f>
        <v>0</v>
      </c>
      <c r="AH503" s="411">
        <f t="shared" ref="AH503" si="1517">AH502</f>
        <v>0</v>
      </c>
      <c r="AI503" s="411">
        <f t="shared" ref="AI503" si="1518">AI502</f>
        <v>0</v>
      </c>
      <c r="AJ503" s="411">
        <f t="shared" ref="AJ503" si="1519">AJ502</f>
        <v>0</v>
      </c>
      <c r="AK503" s="411">
        <f t="shared" ref="AK503" si="1520">AK502</f>
        <v>0</v>
      </c>
      <c r="AL503" s="411">
        <f t="shared" ref="AL503" si="1521">AL502</f>
        <v>0</v>
      </c>
      <c r="AM503" s="306"/>
    </row>
    <row r="504" spans="1:39" hidden="1"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hidden="1" outlineLevel="1">
      <c r="A505" s="532">
        <v>32</v>
      </c>
      <c r="B505" s="428" t="s">
        <v>124</v>
      </c>
      <c r="C505" s="291" t="s">
        <v>25</v>
      </c>
      <c r="D505" s="295">
        <v>574052.27566121833</v>
      </c>
      <c r="E505" s="295">
        <f>'7.  Persistence Report'!AX97</f>
        <v>521592.64771282999</v>
      </c>
      <c r="F505" s="295"/>
      <c r="G505" s="295"/>
      <c r="H505" s="295"/>
      <c r="I505" s="295"/>
      <c r="J505" s="295"/>
      <c r="K505" s="295"/>
      <c r="L505" s="295"/>
      <c r="M505" s="295"/>
      <c r="N505" s="295">
        <v>12</v>
      </c>
      <c r="O505" s="295">
        <v>318.05763513028541</v>
      </c>
      <c r="P505" s="295">
        <f>'7.  Persistence Report'!S97</f>
        <v>243.31455803886843</v>
      </c>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idden="1" outlineLevel="1">
      <c r="A506" s="532"/>
      <c r="B506" s="431" t="s">
        <v>308</v>
      </c>
      <c r="C506" s="291" t="s">
        <v>163</v>
      </c>
      <c r="D506" s="295">
        <v>-726425.71333356691</v>
      </c>
      <c r="E506" s="295">
        <f>D506*(E505/D505)</f>
        <v>-660041.47574871092</v>
      </c>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522">Z505</f>
        <v>0</v>
      </c>
      <c r="AA506" s="411">
        <f t="shared" ref="AA506" si="1523">AA505</f>
        <v>1</v>
      </c>
      <c r="AB506" s="411">
        <f t="shared" ref="AB506" si="1524">AB505</f>
        <v>0</v>
      </c>
      <c r="AC506" s="411">
        <f t="shared" ref="AC506" si="1525">AC505</f>
        <v>0</v>
      </c>
      <c r="AD506" s="411">
        <f t="shared" ref="AD506" si="1526">AD505</f>
        <v>0</v>
      </c>
      <c r="AE506" s="411">
        <f t="shared" ref="AE506" si="1527">AE505</f>
        <v>0</v>
      </c>
      <c r="AF506" s="411">
        <f t="shared" ref="AF506" si="1528">AF505</f>
        <v>0</v>
      </c>
      <c r="AG506" s="411">
        <f t="shared" ref="AG506" si="1529">AG505</f>
        <v>0</v>
      </c>
      <c r="AH506" s="411">
        <f t="shared" ref="AH506" si="1530">AH505</f>
        <v>0</v>
      </c>
      <c r="AI506" s="411">
        <f t="shared" ref="AI506" si="1531">AI505</f>
        <v>0</v>
      </c>
      <c r="AJ506" s="411">
        <f t="shared" ref="AJ506" si="1532">AJ505</f>
        <v>0</v>
      </c>
      <c r="AK506" s="411">
        <f t="shared" ref="AK506" si="1533">AK505</f>
        <v>0</v>
      </c>
      <c r="AL506" s="411">
        <f t="shared" ref="AL506" si="1534">AL505</f>
        <v>0</v>
      </c>
      <c r="AM506" s="306"/>
    </row>
    <row r="507" spans="1:39" hidden="1"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hidden="1"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idden="1" outlineLevel="1">
      <c r="A509" s="532">
        <v>33</v>
      </c>
      <c r="B509" s="428" t="s">
        <v>125</v>
      </c>
      <c r="C509" s="291" t="s">
        <v>25</v>
      </c>
      <c r="D509" s="295">
        <v>1680838.7880204713</v>
      </c>
      <c r="E509" s="295">
        <f>'7.  Persistence Report'!AX93</f>
        <v>1687971.6946485909</v>
      </c>
      <c r="F509" s="295"/>
      <c r="G509" s="295"/>
      <c r="H509" s="295"/>
      <c r="I509" s="295"/>
      <c r="J509" s="295"/>
      <c r="K509" s="295"/>
      <c r="L509" s="295"/>
      <c r="M509" s="295"/>
      <c r="N509" s="295">
        <v>12</v>
      </c>
      <c r="O509" s="295">
        <v>256.3643711319807</v>
      </c>
      <c r="P509" s="295">
        <f>'7.  Persistence Report'!S93</f>
        <v>257.54999999999995</v>
      </c>
      <c r="Q509" s="295"/>
      <c r="R509" s="295"/>
      <c r="S509" s="295"/>
      <c r="T509" s="295"/>
      <c r="U509" s="295"/>
      <c r="V509" s="295"/>
      <c r="W509" s="295"/>
      <c r="X509" s="295"/>
      <c r="Y509" s="426"/>
      <c r="Z509" s="410">
        <v>0.60366912442964493</v>
      </c>
      <c r="AA509" s="410">
        <v>0.39633087557035507</v>
      </c>
      <c r="AB509" s="410"/>
      <c r="AC509" s="410"/>
      <c r="AD509" s="410"/>
      <c r="AE509" s="410"/>
      <c r="AF509" s="415"/>
      <c r="AG509" s="415"/>
      <c r="AH509" s="415"/>
      <c r="AI509" s="415"/>
      <c r="AJ509" s="415"/>
      <c r="AK509" s="415"/>
      <c r="AL509" s="415"/>
      <c r="AM509" s="296">
        <f>SUM(Y509:AL509)</f>
        <v>1</v>
      </c>
    </row>
    <row r="510" spans="1:39" hidden="1" outlineLevel="1">
      <c r="A510" s="532"/>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Y509</f>
        <v>0</v>
      </c>
      <c r="Z510" s="411">
        <f t="shared" ref="Z510" si="1535">Z509</f>
        <v>0.60366912442964493</v>
      </c>
      <c r="AA510" s="411">
        <f t="shared" ref="AA510" si="1536">AA509</f>
        <v>0.39633087557035507</v>
      </c>
      <c r="AB510" s="411">
        <f t="shared" ref="AB510" si="1537">AB509</f>
        <v>0</v>
      </c>
      <c r="AC510" s="411">
        <f t="shared" ref="AC510" si="1538">AC509</f>
        <v>0</v>
      </c>
      <c r="AD510" s="411">
        <f t="shared" ref="AD510" si="1539">AD509</f>
        <v>0</v>
      </c>
      <c r="AE510" s="411">
        <f t="shared" ref="AE510" si="1540">AE509</f>
        <v>0</v>
      </c>
      <c r="AF510" s="411">
        <f t="shared" ref="AF510" si="1541">AF509</f>
        <v>0</v>
      </c>
      <c r="AG510" s="411">
        <f t="shared" ref="AG510" si="1542">AG509</f>
        <v>0</v>
      </c>
      <c r="AH510" s="411">
        <f t="shared" ref="AH510" si="1543">AH509</f>
        <v>0</v>
      </c>
      <c r="AI510" s="411">
        <f t="shared" ref="AI510" si="1544">AI509</f>
        <v>0</v>
      </c>
      <c r="AJ510" s="411">
        <f t="shared" ref="AJ510" si="1545">AJ509</f>
        <v>0</v>
      </c>
      <c r="AK510" s="411">
        <f t="shared" ref="AK510" si="1546">AK509</f>
        <v>0</v>
      </c>
      <c r="AL510" s="411">
        <f t="shared" ref="AL510" si="1547">AL509</f>
        <v>0</v>
      </c>
      <c r="AM510" s="306"/>
    </row>
    <row r="511" spans="1:39" hidden="1"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idden="1"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idden="1"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548">Z512</f>
        <v>0</v>
      </c>
      <c r="AA513" s="411">
        <f t="shared" ref="AA513" si="1549">AA512</f>
        <v>0</v>
      </c>
      <c r="AB513" s="411">
        <f t="shared" ref="AB513" si="1550">AB512</f>
        <v>0</v>
      </c>
      <c r="AC513" s="411">
        <f t="shared" ref="AC513" si="1551">AC512</f>
        <v>0</v>
      </c>
      <c r="AD513" s="411">
        <f t="shared" ref="AD513" si="1552">AD512</f>
        <v>0</v>
      </c>
      <c r="AE513" s="411">
        <f t="shared" ref="AE513" si="1553">AE512</f>
        <v>0</v>
      </c>
      <c r="AF513" s="411">
        <f t="shared" ref="AF513" si="1554">AF512</f>
        <v>0</v>
      </c>
      <c r="AG513" s="411">
        <f t="shared" ref="AG513" si="1555">AG512</f>
        <v>0</v>
      </c>
      <c r="AH513" s="411">
        <f t="shared" ref="AH513" si="1556">AH512</f>
        <v>0</v>
      </c>
      <c r="AI513" s="411">
        <f t="shared" ref="AI513" si="1557">AI512</f>
        <v>0</v>
      </c>
      <c r="AJ513" s="411">
        <f t="shared" ref="AJ513" si="1558">AJ512</f>
        <v>0</v>
      </c>
      <c r="AK513" s="411">
        <f t="shared" ref="AK513" si="1559">AK512</f>
        <v>0</v>
      </c>
      <c r="AL513" s="411">
        <f t="shared" ref="AL513" si="1560">AL512</f>
        <v>0</v>
      </c>
      <c r="AM513" s="306"/>
    </row>
    <row r="514" spans="1:39" hidden="1"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idden="1" outlineLevel="1">
      <c r="A515" s="532">
        <v>35</v>
      </c>
      <c r="B515" s="428" t="s">
        <v>127</v>
      </c>
      <c r="C515" s="291" t="s">
        <v>25</v>
      </c>
      <c r="D515" s="295">
        <v>27741794.884503469</v>
      </c>
      <c r="E515" s="295">
        <f>'7.  Persistence Report'!AX110</f>
        <v>27741794.884503469</v>
      </c>
      <c r="F515" s="295"/>
      <c r="G515" s="295"/>
      <c r="H515" s="295"/>
      <c r="I515" s="295"/>
      <c r="J515" s="295"/>
      <c r="K515" s="295"/>
      <c r="L515" s="295"/>
      <c r="M515" s="295"/>
      <c r="N515" s="295">
        <v>0</v>
      </c>
      <c r="O515" s="295">
        <v>6302.8350541912896</v>
      </c>
      <c r="P515" s="295">
        <f>'7.  Persistence Report'!S110</f>
        <v>6302.8350541912896</v>
      </c>
      <c r="Q515" s="295"/>
      <c r="R515" s="295"/>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idden="1"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61">Z515</f>
        <v>0</v>
      </c>
      <c r="AA516" s="411">
        <f t="shared" ref="AA516" si="1562">AA515</f>
        <v>0</v>
      </c>
      <c r="AB516" s="411">
        <f t="shared" ref="AB516" si="1563">AB515</f>
        <v>0</v>
      </c>
      <c r="AC516" s="411">
        <f t="shared" ref="AC516" si="1564">AC515</f>
        <v>0</v>
      </c>
      <c r="AD516" s="411">
        <f t="shared" ref="AD516" si="1565">AD515</f>
        <v>0</v>
      </c>
      <c r="AE516" s="411">
        <f t="shared" ref="AE516" si="1566">AE515</f>
        <v>0</v>
      </c>
      <c r="AF516" s="411">
        <f t="shared" ref="AF516" si="1567">AF515</f>
        <v>0</v>
      </c>
      <c r="AG516" s="411">
        <f t="shared" ref="AG516" si="1568">AG515</f>
        <v>0</v>
      </c>
      <c r="AH516" s="411">
        <f t="shared" ref="AH516" si="1569">AH515</f>
        <v>0</v>
      </c>
      <c r="AI516" s="411">
        <f t="shared" ref="AI516" si="1570">AI515</f>
        <v>0</v>
      </c>
      <c r="AJ516" s="411">
        <f t="shared" ref="AJ516" si="1571">AJ515</f>
        <v>0</v>
      </c>
      <c r="AK516" s="411">
        <f t="shared" ref="AK516" si="1572">AK515</f>
        <v>0</v>
      </c>
      <c r="AL516" s="411">
        <f t="shared" ref="AL516" si="1573">AL515</f>
        <v>0</v>
      </c>
      <c r="AM516" s="306"/>
    </row>
    <row r="517" spans="1:39" hidden="1"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hidden="1"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hidden="1"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idden="1"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74">Z519</f>
        <v>0</v>
      </c>
      <c r="AA520" s="411">
        <f t="shared" ref="AA520" si="1575">AA519</f>
        <v>0</v>
      </c>
      <c r="AB520" s="411">
        <f t="shared" ref="AB520" si="1576">AB519</f>
        <v>0</v>
      </c>
      <c r="AC520" s="411">
        <f t="shared" ref="AC520" si="1577">AC519</f>
        <v>0</v>
      </c>
      <c r="AD520" s="411">
        <f t="shared" ref="AD520" si="1578">AD519</f>
        <v>0</v>
      </c>
      <c r="AE520" s="411">
        <f t="shared" ref="AE520" si="1579">AE519</f>
        <v>0</v>
      </c>
      <c r="AF520" s="411">
        <f t="shared" ref="AF520" si="1580">AF519</f>
        <v>0</v>
      </c>
      <c r="AG520" s="411">
        <f t="shared" ref="AG520" si="1581">AG519</f>
        <v>0</v>
      </c>
      <c r="AH520" s="411">
        <f t="shared" ref="AH520" si="1582">AH519</f>
        <v>0</v>
      </c>
      <c r="AI520" s="411">
        <f t="shared" ref="AI520" si="1583">AI519</f>
        <v>0</v>
      </c>
      <c r="AJ520" s="411">
        <f t="shared" ref="AJ520" si="1584">AJ519</f>
        <v>0</v>
      </c>
      <c r="AK520" s="411">
        <f t="shared" ref="AK520" si="1585">AK519</f>
        <v>0</v>
      </c>
      <c r="AL520" s="411">
        <f t="shared" ref="AL520" si="1586">AL519</f>
        <v>0</v>
      </c>
      <c r="AM520" s="306"/>
    </row>
    <row r="521" spans="1:39" hidden="1"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hidden="1" outlineLevel="1">
      <c r="A522" s="532">
        <v>37</v>
      </c>
      <c r="B522" s="428" t="s">
        <v>756</v>
      </c>
      <c r="C522" s="291" t="s">
        <v>25</v>
      </c>
      <c r="D522" s="295">
        <v>211261.47485105984</v>
      </c>
      <c r="E522" s="295">
        <f>'7.  Persistence Report'!AX95</f>
        <v>211779.89712910855</v>
      </c>
      <c r="F522" s="295"/>
      <c r="G522" s="295"/>
      <c r="H522" s="295"/>
      <c r="I522" s="295"/>
      <c r="J522" s="295"/>
      <c r="K522" s="295"/>
      <c r="L522" s="295"/>
      <c r="M522" s="295"/>
      <c r="N522" s="295">
        <v>12</v>
      </c>
      <c r="O522" s="295">
        <v>32.111616784451058</v>
      </c>
      <c r="P522" s="295">
        <f>'7.  Persistence Report'!S95</f>
        <v>32.200000000000003</v>
      </c>
      <c r="Q522" s="295"/>
      <c r="R522" s="295"/>
      <c r="S522" s="295"/>
      <c r="T522" s="295"/>
      <c r="U522" s="295"/>
      <c r="V522" s="295"/>
      <c r="W522" s="295"/>
      <c r="X522" s="295"/>
      <c r="Y522" s="426"/>
      <c r="Z522" s="410">
        <v>0.71262007830503604</v>
      </c>
      <c r="AA522" s="410">
        <v>0.2873799216949639</v>
      </c>
      <c r="AB522" s="410"/>
      <c r="AC522" s="410"/>
      <c r="AD522" s="410"/>
      <c r="AE522" s="410"/>
      <c r="AF522" s="415"/>
      <c r="AG522" s="415"/>
      <c r="AH522" s="415"/>
      <c r="AI522" s="415"/>
      <c r="AJ522" s="415"/>
      <c r="AK522" s="415"/>
      <c r="AL522" s="415"/>
      <c r="AM522" s="296">
        <f>SUM(Y522:AL522)</f>
        <v>1</v>
      </c>
    </row>
    <row r="523" spans="1:39" hidden="1"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87">Z522</f>
        <v>0.71262007830503604</v>
      </c>
      <c r="AA523" s="411">
        <f t="shared" ref="AA523" si="1588">AA522</f>
        <v>0.2873799216949639</v>
      </c>
      <c r="AB523" s="411">
        <f t="shared" ref="AB523" si="1589">AB522</f>
        <v>0</v>
      </c>
      <c r="AC523" s="411">
        <f t="shared" ref="AC523" si="1590">AC522</f>
        <v>0</v>
      </c>
      <c r="AD523" s="411">
        <f t="shared" ref="AD523" si="1591">AD522</f>
        <v>0</v>
      </c>
      <c r="AE523" s="411">
        <f t="shared" ref="AE523" si="1592">AE522</f>
        <v>0</v>
      </c>
      <c r="AF523" s="411">
        <f t="shared" ref="AF523" si="1593">AF522</f>
        <v>0</v>
      </c>
      <c r="AG523" s="411">
        <f t="shared" ref="AG523" si="1594">AG522</f>
        <v>0</v>
      </c>
      <c r="AH523" s="411">
        <f t="shared" ref="AH523" si="1595">AH522</f>
        <v>0</v>
      </c>
      <c r="AI523" s="411">
        <f t="shared" ref="AI523" si="1596">AI522</f>
        <v>0</v>
      </c>
      <c r="AJ523" s="411">
        <f t="shared" ref="AJ523" si="1597">AJ522</f>
        <v>0</v>
      </c>
      <c r="AK523" s="411">
        <f t="shared" ref="AK523" si="1598">AK522</f>
        <v>0</v>
      </c>
      <c r="AL523" s="411">
        <f t="shared" ref="AL523" si="1599">AL522</f>
        <v>0</v>
      </c>
      <c r="AM523" s="306"/>
    </row>
    <row r="524" spans="1:39" hidden="1"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hidden="1" outlineLevel="1">
      <c r="A525" s="532">
        <v>38</v>
      </c>
      <c r="B525" s="428" t="s">
        <v>757</v>
      </c>
      <c r="C525" s="291" t="s">
        <v>25</v>
      </c>
      <c r="D525" s="295">
        <v>351269.4598473435</v>
      </c>
      <c r="E525" s="295">
        <f>'7.  Persistence Report'!AX98</f>
        <v>351269.4598473435</v>
      </c>
      <c r="F525" s="295"/>
      <c r="G525" s="295"/>
      <c r="H525" s="295"/>
      <c r="I525" s="295"/>
      <c r="J525" s="295"/>
      <c r="K525" s="295"/>
      <c r="L525" s="295"/>
      <c r="M525" s="295"/>
      <c r="N525" s="295">
        <v>12</v>
      </c>
      <c r="O525" s="295">
        <v>0</v>
      </c>
      <c r="P525" s="295"/>
      <c r="Q525" s="295"/>
      <c r="R525" s="295"/>
      <c r="S525" s="295"/>
      <c r="T525" s="295"/>
      <c r="U525" s="295"/>
      <c r="V525" s="295"/>
      <c r="W525" s="295"/>
      <c r="X525" s="295"/>
      <c r="Y525" s="426"/>
      <c r="Z525" s="410"/>
      <c r="AA525" s="410">
        <v>1</v>
      </c>
      <c r="AB525" s="410"/>
      <c r="AC525" s="410"/>
      <c r="AD525" s="410"/>
      <c r="AE525" s="410"/>
      <c r="AF525" s="415"/>
      <c r="AG525" s="415"/>
      <c r="AH525" s="415"/>
      <c r="AI525" s="415"/>
      <c r="AJ525" s="415"/>
      <c r="AK525" s="415"/>
      <c r="AL525" s="415"/>
      <c r="AM525" s="296">
        <f>SUM(Y525:AL525)</f>
        <v>1</v>
      </c>
    </row>
    <row r="526" spans="1:39" hidden="1"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600">Z525</f>
        <v>0</v>
      </c>
      <c r="AA526" s="411">
        <f t="shared" ref="AA526" si="1601">AA525</f>
        <v>1</v>
      </c>
      <c r="AB526" s="411">
        <f t="shared" ref="AB526" si="1602">AB525</f>
        <v>0</v>
      </c>
      <c r="AC526" s="411">
        <f t="shared" ref="AC526" si="1603">AC525</f>
        <v>0</v>
      </c>
      <c r="AD526" s="411">
        <f t="shared" ref="AD526" si="1604">AD525</f>
        <v>0</v>
      </c>
      <c r="AE526" s="411">
        <f t="shared" ref="AE526" si="1605">AE525</f>
        <v>0</v>
      </c>
      <c r="AF526" s="411">
        <f t="shared" ref="AF526" si="1606">AF525</f>
        <v>0</v>
      </c>
      <c r="AG526" s="411">
        <f t="shared" ref="AG526" si="1607">AG525</f>
        <v>0</v>
      </c>
      <c r="AH526" s="411">
        <f t="shared" ref="AH526" si="1608">AH525</f>
        <v>0</v>
      </c>
      <c r="AI526" s="411">
        <f t="shared" ref="AI526" si="1609">AI525</f>
        <v>0</v>
      </c>
      <c r="AJ526" s="411">
        <f t="shared" ref="AJ526" si="1610">AJ525</f>
        <v>0</v>
      </c>
      <c r="AK526" s="411">
        <f t="shared" ref="AK526" si="1611">AK525</f>
        <v>0</v>
      </c>
      <c r="AL526" s="411">
        <f t="shared" ref="AL526" si="1612">AL525</f>
        <v>0</v>
      </c>
      <c r="AM526" s="306"/>
    </row>
    <row r="527" spans="1:39" hidden="1"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hidden="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idden="1"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613">Z528</f>
        <v>0</v>
      </c>
      <c r="AA529" s="411">
        <f t="shared" ref="AA529" si="1614">AA528</f>
        <v>0</v>
      </c>
      <c r="AB529" s="411">
        <f t="shared" ref="AB529" si="1615">AB528</f>
        <v>0</v>
      </c>
      <c r="AC529" s="411">
        <f t="shared" ref="AC529" si="1616">AC528</f>
        <v>0</v>
      </c>
      <c r="AD529" s="411">
        <f t="shared" ref="AD529" si="1617">AD528</f>
        <v>0</v>
      </c>
      <c r="AE529" s="411">
        <f t="shared" ref="AE529" si="1618">AE528</f>
        <v>0</v>
      </c>
      <c r="AF529" s="411">
        <f t="shared" ref="AF529" si="1619">AF528</f>
        <v>0</v>
      </c>
      <c r="AG529" s="411">
        <f t="shared" ref="AG529" si="1620">AG528</f>
        <v>0</v>
      </c>
      <c r="AH529" s="411">
        <f t="shared" ref="AH529" si="1621">AH528</f>
        <v>0</v>
      </c>
      <c r="AI529" s="411">
        <f t="shared" ref="AI529" si="1622">AI528</f>
        <v>0</v>
      </c>
      <c r="AJ529" s="411">
        <f t="shared" ref="AJ529" si="1623">AJ528</f>
        <v>0</v>
      </c>
      <c r="AK529" s="411">
        <f t="shared" ref="AK529" si="1624">AK528</f>
        <v>0</v>
      </c>
      <c r="AL529" s="411">
        <f t="shared" ref="AL529" si="1625">AL528</f>
        <v>0</v>
      </c>
      <c r="AM529" s="306"/>
    </row>
    <row r="530" spans="1:39" hidden="1"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hidden="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idden="1"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626">Z531</f>
        <v>0</v>
      </c>
      <c r="AA532" s="411">
        <f t="shared" ref="AA532" si="1627">AA531</f>
        <v>0</v>
      </c>
      <c r="AB532" s="411">
        <f t="shared" ref="AB532" si="1628">AB531</f>
        <v>0</v>
      </c>
      <c r="AC532" s="411">
        <f t="shared" ref="AC532" si="1629">AC531</f>
        <v>0</v>
      </c>
      <c r="AD532" s="411">
        <f t="shared" ref="AD532" si="1630">AD531</f>
        <v>0</v>
      </c>
      <c r="AE532" s="411">
        <f t="shared" ref="AE532" si="1631">AE531</f>
        <v>0</v>
      </c>
      <c r="AF532" s="411">
        <f t="shared" ref="AF532" si="1632">AF531</f>
        <v>0</v>
      </c>
      <c r="AG532" s="411">
        <f t="shared" ref="AG532" si="1633">AG531</f>
        <v>0</v>
      </c>
      <c r="AH532" s="411">
        <f t="shared" ref="AH532" si="1634">AH531</f>
        <v>0</v>
      </c>
      <c r="AI532" s="411">
        <f t="shared" ref="AI532" si="1635">AI531</f>
        <v>0</v>
      </c>
      <c r="AJ532" s="411">
        <f t="shared" ref="AJ532" si="1636">AJ531</f>
        <v>0</v>
      </c>
      <c r="AK532" s="411">
        <f t="shared" ref="AK532" si="1637">AK531</f>
        <v>0</v>
      </c>
      <c r="AL532" s="411">
        <f t="shared" ref="AL532" si="1638">AL531</f>
        <v>0</v>
      </c>
      <c r="AM532" s="306"/>
    </row>
    <row r="533" spans="1:39" hidden="1"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idden="1" outlineLevel="1">
      <c r="A534" s="532">
        <v>41</v>
      </c>
      <c r="B534" s="428" t="s">
        <v>755</v>
      </c>
      <c r="C534" s="291" t="s">
        <v>25</v>
      </c>
      <c r="D534" s="295">
        <v>170440.76855259412</v>
      </c>
      <c r="E534" s="295">
        <f>'7.  Persistence Report'!AX107</f>
        <v>170440.76855259412</v>
      </c>
      <c r="F534" s="295"/>
      <c r="G534" s="295"/>
      <c r="H534" s="295"/>
      <c r="I534" s="295"/>
      <c r="J534" s="295"/>
      <c r="K534" s="295"/>
      <c r="L534" s="295"/>
      <c r="M534" s="295"/>
      <c r="N534" s="295">
        <v>12</v>
      </c>
      <c r="O534" s="295">
        <v>82.630745708422111</v>
      </c>
      <c r="P534" s="295">
        <f>'7.  Persistence Report'!S107</f>
        <v>82.630745708422111</v>
      </c>
      <c r="Q534" s="295"/>
      <c r="R534" s="295"/>
      <c r="S534" s="295"/>
      <c r="T534" s="295"/>
      <c r="U534" s="295"/>
      <c r="V534" s="295"/>
      <c r="W534" s="295"/>
      <c r="X534" s="295"/>
      <c r="Y534" s="426"/>
      <c r="Z534" s="410">
        <v>1</v>
      </c>
      <c r="AA534" s="410"/>
      <c r="AB534" s="410"/>
      <c r="AC534" s="410"/>
      <c r="AD534" s="410"/>
      <c r="AE534" s="410"/>
      <c r="AF534" s="415"/>
      <c r="AG534" s="415"/>
      <c r="AH534" s="415"/>
      <c r="AI534" s="415"/>
      <c r="AJ534" s="415"/>
      <c r="AK534" s="415"/>
      <c r="AL534" s="415"/>
      <c r="AM534" s="296">
        <f>SUM(Y534:AL534)</f>
        <v>1</v>
      </c>
    </row>
    <row r="535" spans="1:39" hidden="1"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639">Z534</f>
        <v>1</v>
      </c>
      <c r="AA535" s="411">
        <f t="shared" ref="AA535" si="1640">AA534</f>
        <v>0</v>
      </c>
      <c r="AB535" s="411">
        <f t="shared" ref="AB535" si="1641">AB534</f>
        <v>0</v>
      </c>
      <c r="AC535" s="411">
        <f t="shared" ref="AC535" si="1642">AC534</f>
        <v>0</v>
      </c>
      <c r="AD535" s="411">
        <f t="shared" ref="AD535" si="1643">AD534</f>
        <v>0</v>
      </c>
      <c r="AE535" s="411">
        <f t="shared" ref="AE535" si="1644">AE534</f>
        <v>0</v>
      </c>
      <c r="AF535" s="411">
        <f t="shared" ref="AF535" si="1645">AF534</f>
        <v>0</v>
      </c>
      <c r="AG535" s="411">
        <f t="shared" ref="AG535" si="1646">AG534</f>
        <v>0</v>
      </c>
      <c r="AH535" s="411">
        <f t="shared" ref="AH535" si="1647">AH534</f>
        <v>0</v>
      </c>
      <c r="AI535" s="411">
        <f t="shared" ref="AI535" si="1648">AI534</f>
        <v>0</v>
      </c>
      <c r="AJ535" s="411">
        <f t="shared" ref="AJ535" si="1649">AJ534</f>
        <v>0</v>
      </c>
      <c r="AK535" s="411">
        <f t="shared" ref="AK535" si="1650">AK534</f>
        <v>0</v>
      </c>
      <c r="AL535" s="411">
        <f t="shared" ref="AL535" si="1651">AL534</f>
        <v>0</v>
      </c>
      <c r="AM535" s="306"/>
    </row>
    <row r="536" spans="1:39" hidden="1"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hidden="1" outlineLevel="1">
      <c r="A537" s="532">
        <v>42</v>
      </c>
      <c r="B537" s="428" t="s">
        <v>758</v>
      </c>
      <c r="C537" s="291" t="s">
        <v>25</v>
      </c>
      <c r="D537" s="295">
        <v>474578.27733227669</v>
      </c>
      <c r="E537" s="295">
        <f>'7.  Persistence Report'!AX108</f>
        <v>474578.27733227669</v>
      </c>
      <c r="F537" s="295"/>
      <c r="G537" s="295"/>
      <c r="H537" s="295"/>
      <c r="I537" s="295"/>
      <c r="J537" s="295"/>
      <c r="K537" s="295"/>
      <c r="L537" s="295"/>
      <c r="M537" s="295"/>
      <c r="N537" s="291"/>
      <c r="O537" s="295">
        <v>0</v>
      </c>
      <c r="P537" s="295"/>
      <c r="Q537" s="295"/>
      <c r="R537" s="295"/>
      <c r="S537" s="295"/>
      <c r="T537" s="295"/>
      <c r="U537" s="295"/>
      <c r="V537" s="295"/>
      <c r="W537" s="295"/>
      <c r="X537" s="295"/>
      <c r="Y537" s="426"/>
      <c r="Z537" s="410"/>
      <c r="AA537" s="410">
        <v>1</v>
      </c>
      <c r="AB537" s="410"/>
      <c r="AC537" s="410"/>
      <c r="AD537" s="410"/>
      <c r="AE537" s="410"/>
      <c r="AF537" s="415"/>
      <c r="AG537" s="415"/>
      <c r="AH537" s="415"/>
      <c r="AI537" s="415"/>
      <c r="AJ537" s="415"/>
      <c r="AK537" s="415"/>
      <c r="AL537" s="415"/>
      <c r="AM537" s="296">
        <f>SUM(Y537:AL537)</f>
        <v>1</v>
      </c>
    </row>
    <row r="538" spans="1:39" hidden="1"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652">Z537</f>
        <v>0</v>
      </c>
      <c r="AA538" s="411">
        <f t="shared" ref="AA538" si="1653">AA537</f>
        <v>1</v>
      </c>
      <c r="AB538" s="411">
        <f t="shared" ref="AB538" si="1654">AB537</f>
        <v>0</v>
      </c>
      <c r="AC538" s="411">
        <f t="shared" ref="AC538" si="1655">AC537</f>
        <v>0</v>
      </c>
      <c r="AD538" s="411">
        <f t="shared" ref="AD538" si="1656">AD537</f>
        <v>0</v>
      </c>
      <c r="AE538" s="411">
        <f t="shared" ref="AE538" si="1657">AE537</f>
        <v>0</v>
      </c>
      <c r="AF538" s="411">
        <f t="shared" ref="AF538" si="1658">AF537</f>
        <v>0</v>
      </c>
      <c r="AG538" s="411">
        <f t="shared" ref="AG538" si="1659">AG537</f>
        <v>0</v>
      </c>
      <c r="AH538" s="411">
        <f t="shared" ref="AH538" si="1660">AH537</f>
        <v>0</v>
      </c>
      <c r="AI538" s="411">
        <f t="shared" ref="AI538" si="1661">AI537</f>
        <v>0</v>
      </c>
      <c r="AJ538" s="411">
        <f t="shared" ref="AJ538" si="1662">AJ537</f>
        <v>0</v>
      </c>
      <c r="AK538" s="411">
        <f t="shared" ref="AK538" si="1663">AK537</f>
        <v>0</v>
      </c>
      <c r="AL538" s="411">
        <f t="shared" ref="AL538" si="1664">AL537</f>
        <v>0</v>
      </c>
      <c r="AM538" s="306"/>
    </row>
    <row r="539" spans="1:39" hidden="1"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idden="1" outlineLevel="1">
      <c r="A540" s="532">
        <v>43</v>
      </c>
      <c r="B540" s="428" t="s">
        <v>759</v>
      </c>
      <c r="C540" s="291" t="s">
        <v>25</v>
      </c>
      <c r="D540" s="295">
        <v>361728.10473690205</v>
      </c>
      <c r="E540" s="295">
        <f>'7.  Persistence Report'!AX111</f>
        <v>361728.23</v>
      </c>
      <c r="F540" s="295"/>
      <c r="G540" s="295"/>
      <c r="H540" s="295"/>
      <c r="I540" s="295"/>
      <c r="J540" s="295"/>
      <c r="K540" s="295"/>
      <c r="L540" s="295"/>
      <c r="M540" s="295"/>
      <c r="N540" s="295">
        <v>0</v>
      </c>
      <c r="O540" s="295">
        <v>100.68825684977975</v>
      </c>
      <c r="P540" s="295">
        <f>'7.  Persistence Report'!S111</f>
        <v>100.68825684977638</v>
      </c>
      <c r="Q540" s="295"/>
      <c r="R540" s="295"/>
      <c r="S540" s="295"/>
      <c r="T540" s="295"/>
      <c r="U540" s="295"/>
      <c r="V540" s="295"/>
      <c r="W540" s="295"/>
      <c r="X540" s="295"/>
      <c r="Y540" s="426">
        <v>1</v>
      </c>
      <c r="Z540" s="410"/>
      <c r="AA540" s="410"/>
      <c r="AB540" s="410"/>
      <c r="AC540" s="410"/>
      <c r="AD540" s="410"/>
      <c r="AE540" s="410"/>
      <c r="AF540" s="415"/>
      <c r="AG540" s="415"/>
      <c r="AH540" s="415"/>
      <c r="AI540" s="415"/>
      <c r="AJ540" s="415"/>
      <c r="AK540" s="415"/>
      <c r="AL540" s="415"/>
      <c r="AM540" s="296">
        <f>SUM(Y540:AL540)</f>
        <v>1</v>
      </c>
    </row>
    <row r="541" spans="1:39" hidden="1" outlineLevel="1">
      <c r="A541" s="532"/>
      <c r="B541" s="431" t="s">
        <v>308</v>
      </c>
      <c r="C541" s="291" t="s">
        <v>163</v>
      </c>
      <c r="D541" s="295"/>
      <c r="E541" s="295"/>
      <c r="F541" s="295"/>
      <c r="G541" s="295"/>
      <c r="H541" s="295"/>
      <c r="I541" s="295"/>
      <c r="J541" s="295"/>
      <c r="K541" s="295"/>
      <c r="L541" s="295"/>
      <c r="M541" s="295"/>
      <c r="N541" s="295">
        <f>N540</f>
        <v>0</v>
      </c>
      <c r="O541" s="295"/>
      <c r="P541" s="295"/>
      <c r="Q541" s="295"/>
      <c r="R541" s="295"/>
      <c r="S541" s="295"/>
      <c r="T541" s="295"/>
      <c r="U541" s="295"/>
      <c r="V541" s="295"/>
      <c r="W541" s="295"/>
      <c r="X541" s="295"/>
      <c r="Y541" s="411">
        <f>Y540</f>
        <v>1</v>
      </c>
      <c r="Z541" s="411">
        <f t="shared" ref="Z541" si="1665">Z540</f>
        <v>0</v>
      </c>
      <c r="AA541" s="411">
        <f t="shared" ref="AA541" si="1666">AA540</f>
        <v>0</v>
      </c>
      <c r="AB541" s="411">
        <f t="shared" ref="AB541" si="1667">AB540</f>
        <v>0</v>
      </c>
      <c r="AC541" s="411">
        <f t="shared" ref="AC541" si="1668">AC540</f>
        <v>0</v>
      </c>
      <c r="AD541" s="411">
        <f t="shared" ref="AD541" si="1669">AD540</f>
        <v>0</v>
      </c>
      <c r="AE541" s="411">
        <f t="shared" ref="AE541" si="1670">AE540</f>
        <v>0</v>
      </c>
      <c r="AF541" s="411">
        <f t="shared" ref="AF541" si="1671">AF540</f>
        <v>0</v>
      </c>
      <c r="AG541" s="411">
        <f t="shared" ref="AG541" si="1672">AG540</f>
        <v>0</v>
      </c>
      <c r="AH541" s="411">
        <f t="shared" ref="AH541" si="1673">AH540</f>
        <v>0</v>
      </c>
      <c r="AI541" s="411">
        <f t="shared" ref="AI541" si="1674">AI540</f>
        <v>0</v>
      </c>
      <c r="AJ541" s="411">
        <f t="shared" ref="AJ541" si="1675">AJ540</f>
        <v>0</v>
      </c>
      <c r="AK541" s="411">
        <f t="shared" ref="AK541" si="1676">AK540</f>
        <v>0</v>
      </c>
      <c r="AL541" s="411">
        <f t="shared" ref="AL541" si="1677">AL540</f>
        <v>0</v>
      </c>
      <c r="AM541" s="306"/>
    </row>
    <row r="542" spans="1:39" hidden="1"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hidden="1" outlineLevel="1">
      <c r="A543" s="532">
        <v>44</v>
      </c>
      <c r="B543" s="428" t="s">
        <v>760</v>
      </c>
      <c r="C543" s="291" t="s">
        <v>25</v>
      </c>
      <c r="D543" s="295">
        <v>0</v>
      </c>
      <c r="E543" s="295">
        <v>0</v>
      </c>
      <c r="F543" s="295"/>
      <c r="G543" s="295"/>
      <c r="H543" s="295"/>
      <c r="I543" s="295"/>
      <c r="J543" s="295"/>
      <c r="K543" s="295"/>
      <c r="L543" s="295"/>
      <c r="M543" s="295"/>
      <c r="N543" s="295">
        <v>12</v>
      </c>
      <c r="O543" s="295">
        <v>0</v>
      </c>
      <c r="P543" s="295"/>
      <c r="Q543" s="295"/>
      <c r="R543" s="295"/>
      <c r="S543" s="295"/>
      <c r="T543" s="295"/>
      <c r="U543" s="295"/>
      <c r="V543" s="295"/>
      <c r="W543" s="295"/>
      <c r="X543" s="295"/>
      <c r="Y543" s="426">
        <v>1</v>
      </c>
      <c r="Z543" s="410"/>
      <c r="AA543" s="410"/>
      <c r="AB543" s="410"/>
      <c r="AC543" s="410"/>
      <c r="AD543" s="410"/>
      <c r="AE543" s="410"/>
      <c r="AF543" s="415"/>
      <c r="AG543" s="415"/>
      <c r="AH543" s="415"/>
      <c r="AI543" s="415"/>
      <c r="AJ543" s="415"/>
      <c r="AK543" s="415"/>
      <c r="AL543" s="415"/>
      <c r="AM543" s="296">
        <f>SUM(Y543:AL543)</f>
        <v>1</v>
      </c>
    </row>
    <row r="544" spans="1:39" hidden="1" outlineLevel="1">
      <c r="A544" s="532"/>
      <c r="B544" s="431" t="s">
        <v>308</v>
      </c>
      <c r="C544" s="291" t="s">
        <v>163</v>
      </c>
      <c r="D544" s="295">
        <v>134584.71428571342</v>
      </c>
      <c r="E544" s="295">
        <f>D544</f>
        <v>134584.71428571342</v>
      </c>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1</v>
      </c>
      <c r="Z544" s="411">
        <f t="shared" ref="Z544" si="1678">Z543</f>
        <v>0</v>
      </c>
      <c r="AA544" s="411">
        <f t="shared" ref="AA544" si="1679">AA543</f>
        <v>0</v>
      </c>
      <c r="AB544" s="411">
        <f t="shared" ref="AB544" si="1680">AB543</f>
        <v>0</v>
      </c>
      <c r="AC544" s="411">
        <f t="shared" ref="AC544" si="1681">AC543</f>
        <v>0</v>
      </c>
      <c r="AD544" s="411">
        <f t="shared" ref="AD544" si="1682">AD543</f>
        <v>0</v>
      </c>
      <c r="AE544" s="411">
        <f t="shared" ref="AE544" si="1683">AE543</f>
        <v>0</v>
      </c>
      <c r="AF544" s="411">
        <f t="shared" ref="AF544" si="1684">AF543</f>
        <v>0</v>
      </c>
      <c r="AG544" s="411">
        <f t="shared" ref="AG544" si="1685">AG543</f>
        <v>0</v>
      </c>
      <c r="AH544" s="411">
        <f t="shared" ref="AH544" si="1686">AH543</f>
        <v>0</v>
      </c>
      <c r="AI544" s="411">
        <f t="shared" ref="AI544" si="1687">AI543</f>
        <v>0</v>
      </c>
      <c r="AJ544" s="411">
        <f t="shared" ref="AJ544" si="1688">AJ543</f>
        <v>0</v>
      </c>
      <c r="AK544" s="411">
        <f t="shared" ref="AK544" si="1689">AK543</f>
        <v>0</v>
      </c>
      <c r="AL544" s="411">
        <f t="shared" ref="AL544" si="1690">AL543</f>
        <v>0</v>
      </c>
      <c r="AM544" s="306"/>
    </row>
    <row r="545" spans="1:39" hidden="1"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hidden="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idden="1"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91">Z546</f>
        <v>0</v>
      </c>
      <c r="AA547" s="411">
        <f t="shared" ref="AA547" si="1692">AA546</f>
        <v>0</v>
      </c>
      <c r="AB547" s="411">
        <f t="shared" ref="AB547" si="1693">AB546</f>
        <v>0</v>
      </c>
      <c r="AC547" s="411">
        <f t="shared" ref="AC547" si="1694">AC546</f>
        <v>0</v>
      </c>
      <c r="AD547" s="411">
        <f t="shared" ref="AD547" si="1695">AD546</f>
        <v>0</v>
      </c>
      <c r="AE547" s="411">
        <f t="shared" ref="AE547" si="1696">AE546</f>
        <v>0</v>
      </c>
      <c r="AF547" s="411">
        <f t="shared" ref="AF547" si="1697">AF546</f>
        <v>0</v>
      </c>
      <c r="AG547" s="411">
        <f t="shared" ref="AG547" si="1698">AG546</f>
        <v>0</v>
      </c>
      <c r="AH547" s="411">
        <f t="shared" ref="AH547" si="1699">AH546</f>
        <v>0</v>
      </c>
      <c r="AI547" s="411">
        <f t="shared" ref="AI547" si="1700">AI546</f>
        <v>0</v>
      </c>
      <c r="AJ547" s="411">
        <f t="shared" ref="AJ547" si="1701">AJ546</f>
        <v>0</v>
      </c>
      <c r="AK547" s="411">
        <f t="shared" ref="AK547" si="1702">AK546</f>
        <v>0</v>
      </c>
      <c r="AL547" s="411">
        <f t="shared" ref="AL547" si="1703">AL546</f>
        <v>0</v>
      </c>
      <c r="AM547" s="306"/>
    </row>
    <row r="548" spans="1:39" hidden="1"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hidden="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idden="1"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704">Z549</f>
        <v>0</v>
      </c>
      <c r="AA550" s="411">
        <f t="shared" ref="AA550" si="1705">AA549</f>
        <v>0</v>
      </c>
      <c r="AB550" s="411">
        <f t="shared" ref="AB550" si="1706">AB549</f>
        <v>0</v>
      </c>
      <c r="AC550" s="411">
        <f t="shared" ref="AC550" si="1707">AC549</f>
        <v>0</v>
      </c>
      <c r="AD550" s="411">
        <f t="shared" ref="AD550" si="1708">AD549</f>
        <v>0</v>
      </c>
      <c r="AE550" s="411">
        <f t="shared" ref="AE550" si="1709">AE549</f>
        <v>0</v>
      </c>
      <c r="AF550" s="411">
        <f t="shared" ref="AF550" si="1710">AF549</f>
        <v>0</v>
      </c>
      <c r="AG550" s="411">
        <f t="shared" ref="AG550" si="1711">AG549</f>
        <v>0</v>
      </c>
      <c r="AH550" s="411">
        <f t="shared" ref="AH550" si="1712">AH549</f>
        <v>0</v>
      </c>
      <c r="AI550" s="411">
        <f t="shared" ref="AI550" si="1713">AI549</f>
        <v>0</v>
      </c>
      <c r="AJ550" s="411">
        <f t="shared" ref="AJ550" si="1714">AJ549</f>
        <v>0</v>
      </c>
      <c r="AK550" s="411">
        <f t="shared" ref="AK550" si="1715">AK549</f>
        <v>0</v>
      </c>
      <c r="AL550" s="411">
        <f t="shared" ref="AL550" si="1716">AL549</f>
        <v>0</v>
      </c>
      <c r="AM550" s="306"/>
    </row>
    <row r="551" spans="1:39" hidden="1"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hidden="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idden="1"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717">Z552</f>
        <v>0</v>
      </c>
      <c r="AA553" s="411">
        <f t="shared" ref="AA553" si="1718">AA552</f>
        <v>0</v>
      </c>
      <c r="AB553" s="411">
        <f t="shared" ref="AB553" si="1719">AB552</f>
        <v>0</v>
      </c>
      <c r="AC553" s="411">
        <f t="shared" ref="AC553" si="1720">AC552</f>
        <v>0</v>
      </c>
      <c r="AD553" s="411">
        <f t="shared" ref="AD553" si="1721">AD552</f>
        <v>0</v>
      </c>
      <c r="AE553" s="411">
        <f t="shared" ref="AE553" si="1722">AE552</f>
        <v>0</v>
      </c>
      <c r="AF553" s="411">
        <f t="shared" ref="AF553" si="1723">AF552</f>
        <v>0</v>
      </c>
      <c r="AG553" s="411">
        <f t="shared" ref="AG553" si="1724">AG552</f>
        <v>0</v>
      </c>
      <c r="AH553" s="411">
        <f t="shared" ref="AH553" si="1725">AH552</f>
        <v>0</v>
      </c>
      <c r="AI553" s="411">
        <f t="shared" ref="AI553" si="1726">AI552</f>
        <v>0</v>
      </c>
      <c r="AJ553" s="411">
        <f t="shared" ref="AJ553" si="1727">AJ552</f>
        <v>0</v>
      </c>
      <c r="AK553" s="411">
        <f t="shared" ref="AK553" si="1728">AK552</f>
        <v>0</v>
      </c>
      <c r="AL553" s="411">
        <f t="shared" ref="AL553" si="1729">AL552</f>
        <v>0</v>
      </c>
      <c r="AM553" s="306"/>
    </row>
    <row r="554" spans="1:39" hidden="1"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hidden="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idden="1"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730">Z555</f>
        <v>0</v>
      </c>
      <c r="AA556" s="411">
        <f t="shared" ref="AA556" si="1731">AA555</f>
        <v>0</v>
      </c>
      <c r="AB556" s="411">
        <f t="shared" ref="AB556" si="1732">AB555</f>
        <v>0</v>
      </c>
      <c r="AC556" s="411">
        <f t="shared" ref="AC556" si="1733">AC555</f>
        <v>0</v>
      </c>
      <c r="AD556" s="411">
        <f t="shared" ref="AD556" si="1734">AD555</f>
        <v>0</v>
      </c>
      <c r="AE556" s="411">
        <f t="shared" ref="AE556" si="1735">AE555</f>
        <v>0</v>
      </c>
      <c r="AF556" s="411">
        <f t="shared" ref="AF556" si="1736">AF555</f>
        <v>0</v>
      </c>
      <c r="AG556" s="411">
        <f t="shared" ref="AG556" si="1737">AG555</f>
        <v>0</v>
      </c>
      <c r="AH556" s="411">
        <f t="shared" ref="AH556" si="1738">AH555</f>
        <v>0</v>
      </c>
      <c r="AI556" s="411">
        <f t="shared" ref="AI556" si="1739">AI555</f>
        <v>0</v>
      </c>
      <c r="AJ556" s="411">
        <f t="shared" ref="AJ556" si="1740">AJ555</f>
        <v>0</v>
      </c>
      <c r="AK556" s="411">
        <f t="shared" ref="AK556" si="1741">AK555</f>
        <v>0</v>
      </c>
      <c r="AL556" s="411">
        <f t="shared" ref="AL556" si="1742">AL555</f>
        <v>0</v>
      </c>
      <c r="AM556" s="306"/>
    </row>
    <row r="557" spans="1:39" hidden="1"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hidden="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idden="1"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743">Z558</f>
        <v>0</v>
      </c>
      <c r="AA559" s="411">
        <f t="shared" ref="AA559" si="1744">AA558</f>
        <v>0</v>
      </c>
      <c r="AB559" s="411">
        <f t="shared" ref="AB559" si="1745">AB558</f>
        <v>0</v>
      </c>
      <c r="AC559" s="411">
        <f t="shared" ref="AC559" si="1746">AC558</f>
        <v>0</v>
      </c>
      <c r="AD559" s="411">
        <f t="shared" ref="AD559" si="1747">AD558</f>
        <v>0</v>
      </c>
      <c r="AE559" s="411">
        <f t="shared" ref="AE559" si="1748">AE558</f>
        <v>0</v>
      </c>
      <c r="AF559" s="411">
        <f t="shared" ref="AF559" si="1749">AF558</f>
        <v>0</v>
      </c>
      <c r="AG559" s="411">
        <f t="shared" ref="AG559" si="1750">AG558</f>
        <v>0</v>
      </c>
      <c r="AH559" s="411">
        <f t="shared" ref="AH559" si="1751">AH558</f>
        <v>0</v>
      </c>
      <c r="AI559" s="411">
        <f t="shared" ref="AI559" si="1752">AI558</f>
        <v>0</v>
      </c>
      <c r="AJ559" s="411">
        <f t="shared" ref="AJ559" si="1753">AJ558</f>
        <v>0</v>
      </c>
      <c r="AK559" s="411">
        <f t="shared" ref="AK559" si="1754">AK558</f>
        <v>0</v>
      </c>
      <c r="AL559" s="411">
        <f t="shared" ref="AL559" si="1755">AL558</f>
        <v>0</v>
      </c>
      <c r="AM559" s="306"/>
    </row>
    <row r="560" spans="1:39" hidden="1"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ollapsed="1">
      <c r="B561" s="327" t="s">
        <v>292</v>
      </c>
      <c r="C561" s="329"/>
      <c r="D561" s="329">
        <f>SUM(D404:D559)</f>
        <v>228763056.72302678</v>
      </c>
      <c r="E561" s="329">
        <f>SUM(E404:E559)</f>
        <v>213141409.59307936</v>
      </c>
      <c r="F561" s="329"/>
      <c r="G561" s="329"/>
      <c r="H561" s="329"/>
      <c r="I561" s="329"/>
      <c r="J561" s="329"/>
      <c r="K561" s="329"/>
      <c r="L561" s="329"/>
      <c r="M561" s="329"/>
      <c r="N561" s="329"/>
      <c r="O561" s="329">
        <f>SUM(O404:O559)</f>
        <v>36244.296508195279</v>
      </c>
      <c r="P561" s="329">
        <f>SUM(P404:P559)</f>
        <v>35498.465144475827</v>
      </c>
      <c r="Q561" s="329"/>
      <c r="R561" s="329"/>
      <c r="S561" s="329"/>
      <c r="T561" s="329"/>
      <c r="U561" s="329"/>
      <c r="V561" s="329"/>
      <c r="W561" s="329"/>
      <c r="X561" s="329"/>
      <c r="Y561" s="329">
        <f>IF(Y402="kWh",SUMPRODUCT(D404:D559,Y404:Y559))</f>
        <v>107068394.54546244</v>
      </c>
      <c r="Z561" s="329">
        <f>IF(Z402="kWh",SUMPRODUCT(D404:D559,Z404:Z559))</f>
        <v>16202238.788774898</v>
      </c>
      <c r="AA561" s="329">
        <f>IF(AA402="kw",SUMPRODUCT(N404:N559,O404:O559,AA404:AA559),SUMPRODUCT(D404:D559,AA404:AA559))</f>
        <v>232780.20787041093</v>
      </c>
      <c r="AB561" s="329">
        <f>IF(AB402="kw",SUMPRODUCT(N404:N559,O404:O559,AB404:AB559),SUMPRODUCT(D404:D559,AB404:AB559))</f>
        <v>1546.6212547063612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56">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56"/>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56"/>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56"/>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57">Y209*Y564</f>
        <v>0</v>
      </c>
      <c r="Z569" s="378">
        <f t="shared" si="1757"/>
        <v>0</v>
      </c>
      <c r="AA569" s="378">
        <f t="shared" si="1757"/>
        <v>0</v>
      </c>
      <c r="AB569" s="378">
        <f>AB209*AB564</f>
        <v>0</v>
      </c>
      <c r="AC569" s="378">
        <f t="shared" si="1757"/>
        <v>0</v>
      </c>
      <c r="AD569" s="378">
        <f t="shared" si="1757"/>
        <v>0</v>
      </c>
      <c r="AE569" s="378">
        <f t="shared" si="1757"/>
        <v>0</v>
      </c>
      <c r="AF569" s="378">
        <f t="shared" si="1757"/>
        <v>0</v>
      </c>
      <c r="AG569" s="378">
        <f t="shared" si="1757"/>
        <v>0</v>
      </c>
      <c r="AH569" s="378">
        <f t="shared" si="1757"/>
        <v>0</v>
      </c>
      <c r="AI569" s="378">
        <f t="shared" si="1757"/>
        <v>0</v>
      </c>
      <c r="AJ569" s="378">
        <f t="shared" si="1757"/>
        <v>0</v>
      </c>
      <c r="AK569" s="378">
        <f t="shared" si="1757"/>
        <v>0</v>
      </c>
      <c r="AL569" s="378">
        <f t="shared" si="1757"/>
        <v>0</v>
      </c>
      <c r="AM569" s="629">
        <f t="shared" si="1756"/>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58">AA392*AA564</f>
        <v>0</v>
      </c>
      <c r="AB570" s="378">
        <f>AB392*AB564</f>
        <v>0</v>
      </c>
      <c r="AC570" s="378">
        <f t="shared" si="1758"/>
        <v>0</v>
      </c>
      <c r="AD570" s="378">
        <f t="shared" si="1758"/>
        <v>0</v>
      </c>
      <c r="AE570" s="378">
        <f t="shared" si="1758"/>
        <v>0</v>
      </c>
      <c r="AF570" s="378">
        <f t="shared" si="1758"/>
        <v>0</v>
      </c>
      <c r="AG570" s="378">
        <f t="shared" si="1758"/>
        <v>0</v>
      </c>
      <c r="AH570" s="378">
        <f t="shared" si="1758"/>
        <v>0</v>
      </c>
      <c r="AI570" s="378">
        <f t="shared" si="1758"/>
        <v>0</v>
      </c>
      <c r="AJ570" s="378">
        <f t="shared" si="1758"/>
        <v>0</v>
      </c>
      <c r="AK570" s="378">
        <f t="shared" si="1758"/>
        <v>0</v>
      </c>
      <c r="AL570" s="378">
        <f t="shared" si="1758"/>
        <v>0</v>
      </c>
      <c r="AM570" s="629">
        <f t="shared" si="1756"/>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59">Z561*Z564</f>
        <v>0</v>
      </c>
      <c r="AA571" s="378">
        <f t="shared" si="1759"/>
        <v>0</v>
      </c>
      <c r="AB571" s="378">
        <f t="shared" si="1759"/>
        <v>0</v>
      </c>
      <c r="AC571" s="378">
        <f t="shared" si="1759"/>
        <v>0</v>
      </c>
      <c r="AD571" s="378">
        <f t="shared" si="1759"/>
        <v>0</v>
      </c>
      <c r="AE571" s="378">
        <f t="shared" si="1759"/>
        <v>0</v>
      </c>
      <c r="AF571" s="378">
        <f t="shared" si="1759"/>
        <v>0</v>
      </c>
      <c r="AG571" s="378">
        <f t="shared" si="1759"/>
        <v>0</v>
      </c>
      <c r="AH571" s="378">
        <f t="shared" si="1759"/>
        <v>0</v>
      </c>
      <c r="AI571" s="378">
        <f t="shared" si="1759"/>
        <v>0</v>
      </c>
      <c r="AJ571" s="378">
        <f t="shared" si="1759"/>
        <v>0</v>
      </c>
      <c r="AK571" s="378">
        <f t="shared" si="1759"/>
        <v>0</v>
      </c>
      <c r="AL571" s="378">
        <f t="shared" si="1759"/>
        <v>0</v>
      </c>
      <c r="AM571" s="629">
        <f t="shared" si="1756"/>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60">SUM(AA565:AA571)</f>
        <v>0</v>
      </c>
      <c r="AB572" s="346">
        <f t="shared" si="1760"/>
        <v>0</v>
      </c>
      <c r="AC572" s="346">
        <f t="shared" si="1760"/>
        <v>0</v>
      </c>
      <c r="AD572" s="346">
        <f>SUM(AD565:AD571)</f>
        <v>0</v>
      </c>
      <c r="AE572" s="346">
        <f t="shared" si="1760"/>
        <v>0</v>
      </c>
      <c r="AF572" s="346">
        <f>SUM(AF565:AF571)</f>
        <v>0</v>
      </c>
      <c r="AG572" s="346">
        <f>SUM(AG565:AG571)</f>
        <v>0</v>
      </c>
      <c r="AH572" s="346">
        <f t="shared" ref="AH572:AL572" si="1761">SUM(AH565:AH571)</f>
        <v>0</v>
      </c>
      <c r="AI572" s="346">
        <f t="shared" si="1761"/>
        <v>0</v>
      </c>
      <c r="AJ572" s="346">
        <f>SUM(AJ565:AJ571)</f>
        <v>0</v>
      </c>
      <c r="AK572" s="346">
        <f t="shared" si="1761"/>
        <v>0</v>
      </c>
      <c r="AL572" s="346">
        <f t="shared" si="1761"/>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62">Z562*Z564</f>
        <v>0</v>
      </c>
      <c r="AA573" s="347">
        <f t="shared" si="1762"/>
        <v>0</v>
      </c>
      <c r="AB573" s="347">
        <f t="shared" si="1762"/>
        <v>0</v>
      </c>
      <c r="AC573" s="347">
        <f t="shared" si="1762"/>
        <v>0</v>
      </c>
      <c r="AD573" s="347">
        <f>AD562*AD564</f>
        <v>0</v>
      </c>
      <c r="AE573" s="347">
        <f t="shared" si="1762"/>
        <v>0</v>
      </c>
      <c r="AF573" s="347">
        <f>AF562*AF564</f>
        <v>0</v>
      </c>
      <c r="AG573" s="347">
        <f t="shared" ref="AG573:AL573" si="1763">AG562*AG564</f>
        <v>0</v>
      </c>
      <c r="AH573" s="347">
        <f t="shared" si="1763"/>
        <v>0</v>
      </c>
      <c r="AI573" s="347">
        <f t="shared" si="1763"/>
        <v>0</v>
      </c>
      <c r="AJ573" s="347">
        <f>AJ562*AJ564</f>
        <v>0</v>
      </c>
      <c r="AK573" s="347">
        <f>AK562*AK564</f>
        <v>0</v>
      </c>
      <c r="AL573" s="347">
        <f t="shared" si="1763"/>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90353386.838247597</v>
      </c>
      <c r="Z576" s="291">
        <f>SUMPRODUCT(E404:E559,Z404:Z559)</f>
        <v>16334205.199729854</v>
      </c>
      <c r="AA576" s="291">
        <f>IF(AA402="kw",SUMPRODUCT($N$404:$N$559,$P$404:$P$559,AA404:AA559),SUMPRODUCT($E$404:$E$559,AA404:AA559))</f>
        <v>236605.65947196519</v>
      </c>
      <c r="AB576" s="291">
        <f>IF(AB402="kw",SUMPRODUCT($N$404:$N$559,$P$404:$P$559,AB404:AB559),SUMPRODUCT($E$404:$E$559,AB404:AB559))</f>
        <v>1584.4281655652924</v>
      </c>
      <c r="AC576" s="291">
        <f>IF(AC402="kw",SUMPRODUCT($N$404:$N$559,$P$404:$P$559,AC404:AC559),SUMPRODUCT($E$404:$E$559,AC404:AC559))</f>
        <v>0</v>
      </c>
      <c r="AD576" s="291">
        <f t="shared" ref="AD576:AL576" si="1764">IF(AD402="kw",SUMPRODUCT($N$404:$N$559,$P$404:$P$559,AD404:AD559),SUMPRODUCT($E$404:$E$559,AD404:AD559))</f>
        <v>0</v>
      </c>
      <c r="AE576" s="291">
        <f t="shared" si="1764"/>
        <v>0</v>
      </c>
      <c r="AF576" s="291">
        <f t="shared" si="1764"/>
        <v>0</v>
      </c>
      <c r="AG576" s="291">
        <f t="shared" si="1764"/>
        <v>0</v>
      </c>
      <c r="AH576" s="291">
        <f t="shared" si="1764"/>
        <v>0</v>
      </c>
      <c r="AI576" s="291">
        <f t="shared" si="1764"/>
        <v>0</v>
      </c>
      <c r="AJ576" s="291">
        <f t="shared" si="1764"/>
        <v>0</v>
      </c>
      <c r="AK576" s="291">
        <f t="shared" si="1764"/>
        <v>0</v>
      </c>
      <c r="AL576" s="291">
        <f t="shared" si="1764"/>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65">IF(AA402="kw",SUMPRODUCT($N$404:$N$559,$Q$404:$Q$559,AA404:AA559),SUMPRODUCT($F$404:$F$559,AA404:AA559))</f>
        <v>0</v>
      </c>
      <c r="AB577" s="291">
        <f t="shared" si="1765"/>
        <v>0</v>
      </c>
      <c r="AC577" s="291">
        <f>IF(AC402="kw",SUMPRODUCT($N$404:$N$559,$Q$404:$Q$559,AC404:AC559),SUMPRODUCT($F$404:$F$559,AC404:AC559))</f>
        <v>0</v>
      </c>
      <c r="AD577" s="291">
        <f t="shared" si="1765"/>
        <v>0</v>
      </c>
      <c r="AE577" s="291">
        <f t="shared" si="1765"/>
        <v>0</v>
      </c>
      <c r="AF577" s="291">
        <f t="shared" si="1765"/>
        <v>0</v>
      </c>
      <c r="AG577" s="291">
        <f t="shared" si="1765"/>
        <v>0</v>
      </c>
      <c r="AH577" s="291">
        <f t="shared" si="1765"/>
        <v>0</v>
      </c>
      <c r="AI577" s="291">
        <f t="shared" si="1765"/>
        <v>0</v>
      </c>
      <c r="AJ577" s="291">
        <f t="shared" si="1765"/>
        <v>0</v>
      </c>
      <c r="AK577" s="291">
        <f t="shared" si="1765"/>
        <v>0</v>
      </c>
      <c r="AL577" s="291">
        <f t="shared" si="1765"/>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66">IF(AA402="kw",SUMPRODUCT($N$404:$N$559,$R$404:$R$559,AA404:AA559),SUMPRODUCT($G$404:$G$559,AA404:AA559))</f>
        <v>0</v>
      </c>
      <c r="AB578" s="326">
        <f t="shared" si="1766"/>
        <v>0</v>
      </c>
      <c r="AC578" s="326">
        <f>IF(AC402="kw",SUMPRODUCT($N$404:$N$559,$R$404:$R$559,AC404:AC559),SUMPRODUCT($G$404:$G$559,AC404:AC559))</f>
        <v>0</v>
      </c>
      <c r="AD578" s="326">
        <f t="shared" si="1766"/>
        <v>0</v>
      </c>
      <c r="AE578" s="326">
        <f t="shared" si="1766"/>
        <v>0</v>
      </c>
      <c r="AF578" s="326">
        <f t="shared" si="1766"/>
        <v>0</v>
      </c>
      <c r="AG578" s="326">
        <f t="shared" si="1766"/>
        <v>0</v>
      </c>
      <c r="AH578" s="326">
        <f t="shared" si="1766"/>
        <v>0</v>
      </c>
      <c r="AI578" s="326">
        <f t="shared" si="1766"/>
        <v>0</v>
      </c>
      <c r="AJ578" s="326">
        <f t="shared" si="1766"/>
        <v>0</v>
      </c>
      <c r="AK578" s="326">
        <f t="shared" si="1766"/>
        <v>0</v>
      </c>
      <c r="AL578" s="326">
        <f t="shared" si="1766"/>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7" t="s">
        <v>211</v>
      </c>
      <c r="C583" s="819" t="s">
        <v>33</v>
      </c>
      <c r="D583" s="284" t="s">
        <v>422</v>
      </c>
      <c r="E583" s="821" t="s">
        <v>209</v>
      </c>
      <c r="F583" s="822"/>
      <c r="G583" s="822"/>
      <c r="H583" s="822"/>
      <c r="I583" s="822"/>
      <c r="J583" s="822"/>
      <c r="K583" s="822"/>
      <c r="L583" s="822"/>
      <c r="M583" s="823"/>
      <c r="N583" s="824" t="s">
        <v>213</v>
      </c>
      <c r="O583" s="284" t="s">
        <v>423</v>
      </c>
      <c r="P583" s="821" t="s">
        <v>212</v>
      </c>
      <c r="Q583" s="822"/>
      <c r="R583" s="822"/>
      <c r="S583" s="822"/>
      <c r="T583" s="822"/>
      <c r="U583" s="822"/>
      <c r="V583" s="822"/>
      <c r="W583" s="822"/>
      <c r="X583" s="823"/>
      <c r="Y583" s="814" t="s">
        <v>243</v>
      </c>
      <c r="Z583" s="815"/>
      <c r="AA583" s="815"/>
      <c r="AB583" s="815"/>
      <c r="AC583" s="815"/>
      <c r="AD583" s="815"/>
      <c r="AE583" s="815"/>
      <c r="AF583" s="815"/>
      <c r="AG583" s="815"/>
      <c r="AH583" s="815"/>
      <c r="AI583" s="815"/>
      <c r="AJ583" s="815"/>
      <c r="AK583" s="815"/>
      <c r="AL583" s="815"/>
      <c r="AM583" s="816"/>
    </row>
    <row r="584" spans="1:39" ht="68.25" customHeight="1">
      <c r="B584" s="818"/>
      <c r="C584" s="820"/>
      <c r="D584" s="285">
        <v>2018</v>
      </c>
      <c r="E584" s="285">
        <v>2019</v>
      </c>
      <c r="F584" s="285">
        <v>2020</v>
      </c>
      <c r="G584" s="285">
        <v>2021</v>
      </c>
      <c r="H584" s="285">
        <v>2022</v>
      </c>
      <c r="I584" s="285">
        <v>2023</v>
      </c>
      <c r="J584" s="285">
        <v>2024</v>
      </c>
      <c r="K584" s="285">
        <v>2025</v>
      </c>
      <c r="L584" s="285">
        <v>2026</v>
      </c>
      <c r="M584" s="285">
        <v>2027</v>
      </c>
      <c r="N584" s="82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Large Use</v>
      </c>
      <c r="AC584" s="285" t="str">
        <f>'1.  LRAMVA Summary'!H52</f>
        <v>Unmetered Scattered Load</v>
      </c>
      <c r="AD584" s="285" t="str">
        <f>'1.  LRAMVA Summary'!I52</f>
        <v>Sentinel Lighting</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875</v>
      </c>
      <c r="D587" s="295">
        <v>0</v>
      </c>
      <c r="E587" s="295"/>
      <c r="F587" s="295"/>
      <c r="G587" s="295"/>
      <c r="H587" s="295"/>
      <c r="I587" s="295"/>
      <c r="J587" s="295"/>
      <c r="K587" s="295"/>
      <c r="L587" s="295"/>
      <c r="M587" s="295"/>
      <c r="N587" s="291"/>
      <c r="O587" s="295">
        <v>0</v>
      </c>
      <c r="P587" s="295"/>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f>SUM(Y587:AL587)</f>
        <v>1</v>
      </c>
    </row>
    <row r="588" spans="1:39" outlineLevel="1">
      <c r="A588" s="532"/>
      <c r="B588" s="294" t="s">
        <v>310</v>
      </c>
      <c r="C588" s="291" t="s">
        <v>876</v>
      </c>
      <c r="D588" s="295">
        <v>47245.766516162272</v>
      </c>
      <c r="E588" s="295"/>
      <c r="F588" s="295"/>
      <c r="G588" s="295"/>
      <c r="H588" s="295"/>
      <c r="I588" s="295"/>
      <c r="J588" s="295"/>
      <c r="K588" s="295"/>
      <c r="L588" s="295"/>
      <c r="M588" s="295"/>
      <c r="N588" s="468"/>
      <c r="O588" s="295">
        <v>2.9766983127055968</v>
      </c>
      <c r="P588" s="295"/>
      <c r="Q588" s="295"/>
      <c r="R588" s="295"/>
      <c r="S588" s="295"/>
      <c r="T588" s="295"/>
      <c r="U588" s="295"/>
      <c r="V588" s="295"/>
      <c r="W588" s="295"/>
      <c r="X588" s="295"/>
      <c r="Y588" s="411">
        <f>Y587</f>
        <v>1</v>
      </c>
      <c r="Z588" s="411">
        <f t="shared" ref="Z588" si="1767">Z587</f>
        <v>0</v>
      </c>
      <c r="AA588" s="411">
        <f t="shared" ref="AA588" si="1768">AA587</f>
        <v>0</v>
      </c>
      <c r="AB588" s="411">
        <f t="shared" ref="AB588" si="1769">AB587</f>
        <v>0</v>
      </c>
      <c r="AC588" s="411">
        <f t="shared" ref="AC588" si="1770">AC587</f>
        <v>0</v>
      </c>
      <c r="AD588" s="411">
        <f t="shared" ref="AD588" si="1771">AD587</f>
        <v>0</v>
      </c>
      <c r="AE588" s="411">
        <f t="shared" ref="AE588" si="1772">AE587</f>
        <v>0</v>
      </c>
      <c r="AF588" s="411">
        <f t="shared" ref="AF588" si="1773">AF587</f>
        <v>0</v>
      </c>
      <c r="AG588" s="411">
        <f t="shared" ref="AG588" si="1774">AG587</f>
        <v>0</v>
      </c>
      <c r="AH588" s="411">
        <f t="shared" ref="AH588" si="1775">AH587</f>
        <v>0</v>
      </c>
      <c r="AI588" s="411">
        <f t="shared" ref="AI588" si="1776">AI587</f>
        <v>0</v>
      </c>
      <c r="AJ588" s="411">
        <f t="shared" ref="AJ588" si="1777">AJ587</f>
        <v>0</v>
      </c>
      <c r="AK588" s="411">
        <f t="shared" ref="AK588" si="1778">AK587</f>
        <v>0</v>
      </c>
      <c r="AL588" s="411">
        <f t="shared" ref="AL588" si="1779">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875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876</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80">Z590</f>
        <v>0</v>
      </c>
      <c r="AA591" s="411">
        <f t="shared" ref="AA591" si="1781">AA590</f>
        <v>0</v>
      </c>
      <c r="AB591" s="411">
        <f t="shared" ref="AB591" si="1782">AB590</f>
        <v>0</v>
      </c>
      <c r="AC591" s="411">
        <f t="shared" ref="AC591" si="1783">AC590</f>
        <v>0</v>
      </c>
      <c r="AD591" s="411">
        <f t="shared" ref="AD591" si="1784">AD590</f>
        <v>0</v>
      </c>
      <c r="AE591" s="411">
        <f t="shared" ref="AE591" si="1785">AE590</f>
        <v>0</v>
      </c>
      <c r="AF591" s="411">
        <f t="shared" ref="AF591" si="1786">AF590</f>
        <v>0</v>
      </c>
      <c r="AG591" s="411">
        <f t="shared" ref="AG591" si="1787">AG590</f>
        <v>0</v>
      </c>
      <c r="AH591" s="411">
        <f t="shared" ref="AH591" si="1788">AH590</f>
        <v>0</v>
      </c>
      <c r="AI591" s="411">
        <f t="shared" ref="AI591" si="1789">AI590</f>
        <v>0</v>
      </c>
      <c r="AJ591" s="411">
        <f t="shared" ref="AJ591" si="1790">AJ590</f>
        <v>0</v>
      </c>
      <c r="AK591" s="411">
        <f t="shared" ref="AK591" si="1791">AK590</f>
        <v>0</v>
      </c>
      <c r="AL591" s="411">
        <f t="shared" ref="AL591" si="1792">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875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876</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93">Z593</f>
        <v>0</v>
      </c>
      <c r="AA594" s="411">
        <f t="shared" ref="AA594" si="1794">AA593</f>
        <v>0</v>
      </c>
      <c r="AB594" s="411">
        <f t="shared" ref="AB594" si="1795">AB593</f>
        <v>0</v>
      </c>
      <c r="AC594" s="411">
        <f t="shared" ref="AC594" si="1796">AC593</f>
        <v>0</v>
      </c>
      <c r="AD594" s="411">
        <f t="shared" ref="AD594" si="1797">AD593</f>
        <v>0</v>
      </c>
      <c r="AE594" s="411">
        <f t="shared" ref="AE594" si="1798">AE593</f>
        <v>0</v>
      </c>
      <c r="AF594" s="411">
        <f t="shared" ref="AF594" si="1799">AF593</f>
        <v>0</v>
      </c>
      <c r="AG594" s="411">
        <f t="shared" ref="AG594" si="1800">AG593</f>
        <v>0</v>
      </c>
      <c r="AH594" s="411">
        <f t="shared" ref="AH594" si="1801">AH593</f>
        <v>0</v>
      </c>
      <c r="AI594" s="411">
        <f t="shared" ref="AI594" si="1802">AI593</f>
        <v>0</v>
      </c>
      <c r="AJ594" s="411">
        <f t="shared" ref="AJ594" si="1803">AJ593</f>
        <v>0</v>
      </c>
      <c r="AK594" s="411">
        <f t="shared" ref="AK594" si="1804">AK593</f>
        <v>0</v>
      </c>
      <c r="AL594" s="411">
        <f t="shared" ref="AL594" si="1805">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682</v>
      </c>
      <c r="C596" s="291" t="s">
        <v>875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876</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806">Z596</f>
        <v>0</v>
      </c>
      <c r="AA597" s="411">
        <f t="shared" ref="AA597" si="1807">AA596</f>
        <v>0</v>
      </c>
      <c r="AB597" s="411">
        <f t="shared" ref="AB597" si="1808">AB596</f>
        <v>0</v>
      </c>
      <c r="AC597" s="411">
        <f t="shared" ref="AC597" si="1809">AC596</f>
        <v>0</v>
      </c>
      <c r="AD597" s="411">
        <f t="shared" ref="AD597" si="1810">AD596</f>
        <v>0</v>
      </c>
      <c r="AE597" s="411">
        <f t="shared" ref="AE597" si="1811">AE596</f>
        <v>0</v>
      </c>
      <c r="AF597" s="411">
        <f t="shared" ref="AF597" si="1812">AF596</f>
        <v>0</v>
      </c>
      <c r="AG597" s="411">
        <f t="shared" ref="AG597" si="1813">AG596</f>
        <v>0</v>
      </c>
      <c r="AH597" s="411">
        <f t="shared" ref="AH597" si="1814">AH596</f>
        <v>0</v>
      </c>
      <c r="AI597" s="411">
        <f t="shared" ref="AI597" si="1815">AI596</f>
        <v>0</v>
      </c>
      <c r="AJ597" s="411">
        <f t="shared" ref="AJ597" si="1816">AJ596</f>
        <v>0</v>
      </c>
      <c r="AK597" s="411">
        <f t="shared" ref="AK597" si="1817">AK596</f>
        <v>0</v>
      </c>
      <c r="AL597" s="411">
        <f t="shared" ref="AL597" si="1818">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875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876</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819">Z599</f>
        <v>0</v>
      </c>
      <c r="AA600" s="411">
        <f t="shared" ref="AA600" si="1820">AA599</f>
        <v>0</v>
      </c>
      <c r="AB600" s="411">
        <f t="shared" ref="AB600" si="1821">AB599</f>
        <v>0</v>
      </c>
      <c r="AC600" s="411">
        <f t="shared" ref="AC600" si="1822">AC599</f>
        <v>0</v>
      </c>
      <c r="AD600" s="411">
        <f t="shared" ref="AD600" si="1823">AD599</f>
        <v>0</v>
      </c>
      <c r="AE600" s="411">
        <f t="shared" ref="AE600" si="1824">AE599</f>
        <v>0</v>
      </c>
      <c r="AF600" s="411">
        <f t="shared" ref="AF600" si="1825">AF599</f>
        <v>0</v>
      </c>
      <c r="AG600" s="411">
        <f t="shared" ref="AG600" si="1826">AG599</f>
        <v>0</v>
      </c>
      <c r="AH600" s="411">
        <f t="shared" ref="AH600" si="1827">AH599</f>
        <v>0</v>
      </c>
      <c r="AI600" s="411">
        <f t="shared" ref="AI600" si="1828">AI599</f>
        <v>0</v>
      </c>
      <c r="AJ600" s="411">
        <f t="shared" ref="AJ600" si="1829">AJ599</f>
        <v>0</v>
      </c>
      <c r="AK600" s="411">
        <f t="shared" ref="AK600" si="1830">AK599</f>
        <v>0</v>
      </c>
      <c r="AL600" s="411">
        <f t="shared" ref="AL600" si="1831">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875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876</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832">Z603</f>
        <v>0</v>
      </c>
      <c r="AA604" s="411">
        <f t="shared" ref="AA604" si="1833">AA603</f>
        <v>0</v>
      </c>
      <c r="AB604" s="411">
        <f t="shared" ref="AB604" si="1834">AB603</f>
        <v>0</v>
      </c>
      <c r="AC604" s="411">
        <f t="shared" ref="AC604" si="1835">AC603</f>
        <v>0</v>
      </c>
      <c r="AD604" s="411">
        <f t="shared" ref="AD604" si="1836">AD603</f>
        <v>0</v>
      </c>
      <c r="AE604" s="411">
        <f t="shared" ref="AE604" si="1837">AE603</f>
        <v>0</v>
      </c>
      <c r="AF604" s="411">
        <f t="shared" ref="AF604" si="1838">AF603</f>
        <v>0</v>
      </c>
      <c r="AG604" s="411">
        <f t="shared" ref="AG604" si="1839">AG603</f>
        <v>0</v>
      </c>
      <c r="AH604" s="411">
        <f t="shared" ref="AH604" si="1840">AH603</f>
        <v>0</v>
      </c>
      <c r="AI604" s="411">
        <f t="shared" ref="AI604" si="1841">AI603</f>
        <v>0</v>
      </c>
      <c r="AJ604" s="411">
        <f t="shared" ref="AJ604" si="1842">AJ603</f>
        <v>0</v>
      </c>
      <c r="AK604" s="411">
        <f t="shared" ref="AK604" si="1843">AK603</f>
        <v>0</v>
      </c>
      <c r="AL604" s="411">
        <f t="shared" ref="AL604" si="1844">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875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876</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845">Z606</f>
        <v>0</v>
      </c>
      <c r="AA607" s="411">
        <f t="shared" ref="AA607" si="1846">AA606</f>
        <v>0</v>
      </c>
      <c r="AB607" s="411">
        <f t="shared" ref="AB607" si="1847">AB606</f>
        <v>0</v>
      </c>
      <c r="AC607" s="411">
        <f t="shared" ref="AC607" si="1848">AC606</f>
        <v>0</v>
      </c>
      <c r="AD607" s="411">
        <f t="shared" ref="AD607" si="1849">AD606</f>
        <v>0</v>
      </c>
      <c r="AE607" s="411">
        <f t="shared" ref="AE607" si="1850">AE606</f>
        <v>0</v>
      </c>
      <c r="AF607" s="411">
        <f t="shared" ref="AF607" si="1851">AF606</f>
        <v>0</v>
      </c>
      <c r="AG607" s="411">
        <f t="shared" ref="AG607" si="1852">AG606</f>
        <v>0</v>
      </c>
      <c r="AH607" s="411">
        <f t="shared" ref="AH607" si="1853">AH606</f>
        <v>0</v>
      </c>
      <c r="AI607" s="411">
        <f t="shared" ref="AI607" si="1854">AI606</f>
        <v>0</v>
      </c>
      <c r="AJ607" s="411">
        <f t="shared" ref="AJ607" si="1855">AJ606</f>
        <v>0</v>
      </c>
      <c r="AK607" s="411">
        <f t="shared" ref="AK607" si="1856">AK606</f>
        <v>0</v>
      </c>
      <c r="AL607" s="411">
        <f t="shared" ref="AL607" si="1857">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875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876</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58">Z609</f>
        <v>0</v>
      </c>
      <c r="AA610" s="411">
        <f t="shared" ref="AA610" si="1859">AA609</f>
        <v>0</v>
      </c>
      <c r="AB610" s="411">
        <f t="shared" ref="AB610" si="1860">AB609</f>
        <v>0</v>
      </c>
      <c r="AC610" s="411">
        <f t="shared" ref="AC610" si="1861">AC609</f>
        <v>0</v>
      </c>
      <c r="AD610" s="411">
        <f t="shared" ref="AD610" si="1862">AD609</f>
        <v>0</v>
      </c>
      <c r="AE610" s="411">
        <f t="shared" ref="AE610" si="1863">AE609</f>
        <v>0</v>
      </c>
      <c r="AF610" s="411">
        <f t="shared" ref="AF610" si="1864">AF609</f>
        <v>0</v>
      </c>
      <c r="AG610" s="411">
        <f t="shared" ref="AG610" si="1865">AG609</f>
        <v>0</v>
      </c>
      <c r="AH610" s="411">
        <f t="shared" ref="AH610" si="1866">AH609</f>
        <v>0</v>
      </c>
      <c r="AI610" s="411">
        <f t="shared" ref="AI610" si="1867">AI609</f>
        <v>0</v>
      </c>
      <c r="AJ610" s="411">
        <f t="shared" ref="AJ610" si="1868">AJ609</f>
        <v>0</v>
      </c>
      <c r="AK610" s="411">
        <f t="shared" ref="AK610" si="1869">AK609</f>
        <v>0</v>
      </c>
      <c r="AL610" s="411">
        <f t="shared" ref="AL610" si="1870">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875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876</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71">Z612</f>
        <v>0</v>
      </c>
      <c r="AA613" s="411">
        <f t="shared" ref="AA613" si="1872">AA612</f>
        <v>0</v>
      </c>
      <c r="AB613" s="411">
        <f t="shared" ref="AB613" si="1873">AB612</f>
        <v>0</v>
      </c>
      <c r="AC613" s="411">
        <f t="shared" ref="AC613" si="1874">AC612</f>
        <v>0</v>
      </c>
      <c r="AD613" s="411">
        <f t="shared" ref="AD613" si="1875">AD612</f>
        <v>0</v>
      </c>
      <c r="AE613" s="411">
        <f t="shared" ref="AE613" si="1876">AE612</f>
        <v>0</v>
      </c>
      <c r="AF613" s="411">
        <f t="shared" ref="AF613" si="1877">AF612</f>
        <v>0</v>
      </c>
      <c r="AG613" s="411">
        <f t="shared" ref="AG613" si="1878">AG612</f>
        <v>0</v>
      </c>
      <c r="AH613" s="411">
        <f t="shared" ref="AH613" si="1879">AH612</f>
        <v>0</v>
      </c>
      <c r="AI613" s="411">
        <f t="shared" ref="AI613" si="1880">AI612</f>
        <v>0</v>
      </c>
      <c r="AJ613" s="411">
        <f t="shared" ref="AJ613" si="1881">AJ612</f>
        <v>0</v>
      </c>
      <c r="AK613" s="411">
        <f t="shared" ref="AK613" si="1882">AK612</f>
        <v>0</v>
      </c>
      <c r="AL613" s="411">
        <f t="shared" ref="AL613" si="1883">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875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876</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84">Z615</f>
        <v>0</v>
      </c>
      <c r="AA616" s="411">
        <f t="shared" ref="AA616" si="1885">AA615</f>
        <v>0</v>
      </c>
      <c r="AB616" s="411">
        <f t="shared" ref="AB616" si="1886">AB615</f>
        <v>0</v>
      </c>
      <c r="AC616" s="411">
        <f t="shared" ref="AC616" si="1887">AC615</f>
        <v>0</v>
      </c>
      <c r="AD616" s="411">
        <f t="shared" ref="AD616" si="1888">AD615</f>
        <v>0</v>
      </c>
      <c r="AE616" s="411">
        <f t="shared" ref="AE616" si="1889">AE615</f>
        <v>0</v>
      </c>
      <c r="AF616" s="411">
        <f t="shared" ref="AF616" si="1890">AF615</f>
        <v>0</v>
      </c>
      <c r="AG616" s="411">
        <f t="shared" ref="AG616" si="1891">AG615</f>
        <v>0</v>
      </c>
      <c r="AH616" s="411">
        <f t="shared" ref="AH616" si="1892">AH615</f>
        <v>0</v>
      </c>
      <c r="AI616" s="411">
        <f t="shared" ref="AI616" si="1893">AI615</f>
        <v>0</v>
      </c>
      <c r="AJ616" s="411">
        <f t="shared" ref="AJ616" si="1894">AJ615</f>
        <v>0</v>
      </c>
      <c r="AK616" s="411">
        <f t="shared" ref="AK616" si="1895">AK615</f>
        <v>0</v>
      </c>
      <c r="AL616" s="411">
        <f t="shared" ref="AL616" si="1896">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875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876</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97">Z619</f>
        <v>0</v>
      </c>
      <c r="AA620" s="411">
        <f t="shared" ref="AA620" si="1898">AA619</f>
        <v>0</v>
      </c>
      <c r="AB620" s="411">
        <f t="shared" ref="AB620" si="1899">AB619</f>
        <v>0</v>
      </c>
      <c r="AC620" s="411">
        <f t="shared" ref="AC620" si="1900">AC619</f>
        <v>0</v>
      </c>
      <c r="AD620" s="411">
        <f t="shared" ref="AD620" si="1901">AD619</f>
        <v>0</v>
      </c>
      <c r="AE620" s="411">
        <f t="shared" ref="AE620" si="1902">AE619</f>
        <v>0</v>
      </c>
      <c r="AF620" s="411">
        <f t="shared" ref="AF620" si="1903">AF619</f>
        <v>0</v>
      </c>
      <c r="AG620" s="411">
        <f t="shared" ref="AG620" si="1904">AG619</f>
        <v>0</v>
      </c>
      <c r="AH620" s="411">
        <f t="shared" ref="AH620" si="1905">AH619</f>
        <v>0</v>
      </c>
      <c r="AI620" s="411">
        <f t="shared" ref="AI620" si="1906">AI619</f>
        <v>0</v>
      </c>
      <c r="AJ620" s="411">
        <f t="shared" ref="AJ620" si="1907">AJ619</f>
        <v>0</v>
      </c>
      <c r="AK620" s="411">
        <f t="shared" ref="AK620" si="1908">AK619</f>
        <v>0</v>
      </c>
      <c r="AL620" s="411">
        <f t="shared" ref="AL620" si="1909">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875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876</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910">Z622</f>
        <v>0</v>
      </c>
      <c r="AA623" s="411">
        <f t="shared" ref="AA623" si="1911">AA622</f>
        <v>0</v>
      </c>
      <c r="AB623" s="411">
        <f t="shared" ref="AB623" si="1912">AB622</f>
        <v>0</v>
      </c>
      <c r="AC623" s="411">
        <f t="shared" ref="AC623" si="1913">AC622</f>
        <v>0</v>
      </c>
      <c r="AD623" s="411">
        <f t="shared" ref="AD623" si="1914">AD622</f>
        <v>0</v>
      </c>
      <c r="AE623" s="411">
        <f t="shared" ref="AE623" si="1915">AE622</f>
        <v>0</v>
      </c>
      <c r="AF623" s="411">
        <f t="shared" ref="AF623" si="1916">AF622</f>
        <v>0</v>
      </c>
      <c r="AG623" s="411">
        <f t="shared" ref="AG623" si="1917">AG622</f>
        <v>0</v>
      </c>
      <c r="AH623" s="411">
        <f t="shared" ref="AH623" si="1918">AH622</f>
        <v>0</v>
      </c>
      <c r="AI623" s="411">
        <f t="shared" ref="AI623" si="1919">AI622</f>
        <v>0</v>
      </c>
      <c r="AJ623" s="411">
        <f t="shared" ref="AJ623" si="1920">AJ622</f>
        <v>0</v>
      </c>
      <c r="AK623" s="411">
        <f t="shared" ref="AK623" si="1921">AK622</f>
        <v>0</v>
      </c>
      <c r="AL623" s="411">
        <f t="shared" ref="AL623" si="1922">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875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876</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923">Z625</f>
        <v>0</v>
      </c>
      <c r="AA626" s="411">
        <f t="shared" ref="AA626" si="1924">AA625</f>
        <v>0</v>
      </c>
      <c r="AB626" s="411">
        <f t="shared" ref="AB626" si="1925">AB625</f>
        <v>0</v>
      </c>
      <c r="AC626" s="411">
        <f t="shared" ref="AC626" si="1926">AC625</f>
        <v>0</v>
      </c>
      <c r="AD626" s="411">
        <f t="shared" ref="AD626" si="1927">AD625</f>
        <v>0</v>
      </c>
      <c r="AE626" s="411">
        <f t="shared" ref="AE626" si="1928">AE625</f>
        <v>0</v>
      </c>
      <c r="AF626" s="411">
        <f t="shared" ref="AF626" si="1929">AF625</f>
        <v>0</v>
      </c>
      <c r="AG626" s="411">
        <f t="shared" ref="AG626" si="1930">AG625</f>
        <v>0</v>
      </c>
      <c r="AH626" s="411">
        <f t="shared" ref="AH626" si="1931">AH625</f>
        <v>0</v>
      </c>
      <c r="AI626" s="411">
        <f t="shared" ref="AI626" si="1932">AI625</f>
        <v>0</v>
      </c>
      <c r="AJ626" s="411">
        <f t="shared" ref="AJ626" si="1933">AJ625</f>
        <v>0</v>
      </c>
      <c r="AK626" s="411">
        <f t="shared" ref="AK626" si="1934">AK625</f>
        <v>0</v>
      </c>
      <c r="AL626" s="411">
        <f t="shared" ref="AL626" si="1935">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875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876</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936">Z629</f>
        <v>0</v>
      </c>
      <c r="AA630" s="411">
        <f t="shared" ref="AA630" si="1937">AA629</f>
        <v>0</v>
      </c>
      <c r="AB630" s="411">
        <f t="shared" ref="AB630" si="1938">AB629</f>
        <v>0</v>
      </c>
      <c r="AC630" s="411">
        <f t="shared" ref="AC630" si="1939">AC629</f>
        <v>0</v>
      </c>
      <c r="AD630" s="411">
        <f t="shared" ref="AD630" si="1940">AD629</f>
        <v>0</v>
      </c>
      <c r="AE630" s="411">
        <f t="shared" ref="AE630" si="1941">AE629</f>
        <v>0</v>
      </c>
      <c r="AF630" s="411">
        <f t="shared" ref="AF630" si="1942">AF629</f>
        <v>0</v>
      </c>
      <c r="AG630" s="411">
        <f t="shared" ref="AG630" si="1943">AG629</f>
        <v>0</v>
      </c>
      <c r="AH630" s="411">
        <f t="shared" ref="AH630" si="1944">AH629</f>
        <v>0</v>
      </c>
      <c r="AI630" s="411">
        <f t="shared" ref="AI630" si="1945">AI629</f>
        <v>0</v>
      </c>
      <c r="AJ630" s="411">
        <f t="shared" ref="AJ630" si="1946">AJ629</f>
        <v>0</v>
      </c>
      <c r="AK630" s="411">
        <f t="shared" ref="AK630" si="1947">AK629</f>
        <v>0</v>
      </c>
      <c r="AL630" s="411">
        <f t="shared" ref="AL630" si="1948">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875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876</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949">Z633</f>
        <v>0</v>
      </c>
      <c r="AA634" s="411">
        <f t="shared" si="1949"/>
        <v>0</v>
      </c>
      <c r="AB634" s="411">
        <f t="shared" si="1949"/>
        <v>0</v>
      </c>
      <c r="AC634" s="411">
        <f t="shared" si="1949"/>
        <v>0</v>
      </c>
      <c r="AD634" s="411">
        <f t="shared" si="1949"/>
        <v>0</v>
      </c>
      <c r="AE634" s="411">
        <f t="shared" si="1949"/>
        <v>0</v>
      </c>
      <c r="AF634" s="411">
        <f t="shared" si="1949"/>
        <v>0</v>
      </c>
      <c r="AG634" s="411">
        <f t="shared" si="1949"/>
        <v>0</v>
      </c>
      <c r="AH634" s="411">
        <f t="shared" si="1949"/>
        <v>0</v>
      </c>
      <c r="AI634" s="411">
        <f t="shared" si="1949"/>
        <v>0</v>
      </c>
      <c r="AJ634" s="411">
        <f t="shared" si="1949"/>
        <v>0</v>
      </c>
      <c r="AK634" s="411">
        <f t="shared" si="1949"/>
        <v>0</v>
      </c>
      <c r="AL634" s="411">
        <f t="shared" si="1949"/>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875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876</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950">Z636</f>
        <v>0</v>
      </c>
      <c r="AA637" s="411">
        <f t="shared" si="1950"/>
        <v>0</v>
      </c>
      <c r="AB637" s="411">
        <f t="shared" si="1950"/>
        <v>0</v>
      </c>
      <c r="AC637" s="411">
        <f t="shared" si="1950"/>
        <v>0</v>
      </c>
      <c r="AD637" s="411">
        <f t="shared" si="1950"/>
        <v>0</v>
      </c>
      <c r="AE637" s="411">
        <f t="shared" si="1950"/>
        <v>0</v>
      </c>
      <c r="AF637" s="411">
        <f t="shared" si="1950"/>
        <v>0</v>
      </c>
      <c r="AG637" s="411">
        <f t="shared" si="1950"/>
        <v>0</v>
      </c>
      <c r="AH637" s="411">
        <f t="shared" si="1950"/>
        <v>0</v>
      </c>
      <c r="AI637" s="411">
        <f t="shared" si="1950"/>
        <v>0</v>
      </c>
      <c r="AJ637" s="411">
        <f t="shared" si="1950"/>
        <v>0</v>
      </c>
      <c r="AK637" s="411">
        <f t="shared" si="1950"/>
        <v>0</v>
      </c>
      <c r="AL637" s="411">
        <f t="shared" si="1950"/>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875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876</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51">Z640</f>
        <v>0</v>
      </c>
      <c r="AA641" s="411">
        <f t="shared" si="1951"/>
        <v>0</v>
      </c>
      <c r="AB641" s="411">
        <f t="shared" si="1951"/>
        <v>0</v>
      </c>
      <c r="AC641" s="411">
        <f t="shared" si="1951"/>
        <v>0</v>
      </c>
      <c r="AD641" s="411">
        <f t="shared" si="1951"/>
        <v>0</v>
      </c>
      <c r="AE641" s="411">
        <f t="shared" si="1951"/>
        <v>0</v>
      </c>
      <c r="AF641" s="411">
        <f t="shared" si="1951"/>
        <v>0</v>
      </c>
      <c r="AG641" s="411">
        <f t="shared" si="1951"/>
        <v>0</v>
      </c>
      <c r="AH641" s="411">
        <f t="shared" si="1951"/>
        <v>0</v>
      </c>
      <c r="AI641" s="411">
        <f t="shared" si="1951"/>
        <v>0</v>
      </c>
      <c r="AJ641" s="411">
        <f t="shared" si="1951"/>
        <v>0</v>
      </c>
      <c r="AK641" s="411">
        <f t="shared" si="1951"/>
        <v>0</v>
      </c>
      <c r="AL641" s="411">
        <f t="shared" si="1951"/>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875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876</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52">Z643</f>
        <v>0</v>
      </c>
      <c r="AA644" s="411">
        <f t="shared" si="1952"/>
        <v>0</v>
      </c>
      <c r="AB644" s="411">
        <f t="shared" si="1952"/>
        <v>0</v>
      </c>
      <c r="AC644" s="411">
        <f t="shared" si="1952"/>
        <v>0</v>
      </c>
      <c r="AD644" s="411">
        <f t="shared" si="1952"/>
        <v>0</v>
      </c>
      <c r="AE644" s="411">
        <f t="shared" si="1952"/>
        <v>0</v>
      </c>
      <c r="AF644" s="411">
        <f t="shared" si="1952"/>
        <v>0</v>
      </c>
      <c r="AG644" s="411">
        <f t="shared" si="1952"/>
        <v>0</v>
      </c>
      <c r="AH644" s="411">
        <f t="shared" si="1952"/>
        <v>0</v>
      </c>
      <c r="AI644" s="411">
        <f t="shared" si="1952"/>
        <v>0</v>
      </c>
      <c r="AJ644" s="411">
        <f t="shared" si="1952"/>
        <v>0</v>
      </c>
      <c r="AK644" s="411">
        <f t="shared" si="1952"/>
        <v>0</v>
      </c>
      <c r="AL644" s="411">
        <f t="shared" si="1952"/>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875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876</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53">Z646</f>
        <v>0</v>
      </c>
      <c r="AA647" s="411">
        <f t="shared" si="1953"/>
        <v>0</v>
      </c>
      <c r="AB647" s="411">
        <f t="shared" si="1953"/>
        <v>0</v>
      </c>
      <c r="AC647" s="411">
        <f t="shared" si="1953"/>
        <v>0</v>
      </c>
      <c r="AD647" s="411">
        <f t="shared" si="1953"/>
        <v>0</v>
      </c>
      <c r="AE647" s="411">
        <f t="shared" si="1953"/>
        <v>0</v>
      </c>
      <c r="AF647" s="411">
        <f t="shared" si="1953"/>
        <v>0</v>
      </c>
      <c r="AG647" s="411">
        <f t="shared" si="1953"/>
        <v>0</v>
      </c>
      <c r="AH647" s="411">
        <f t="shared" si="1953"/>
        <v>0</v>
      </c>
      <c r="AI647" s="411">
        <f t="shared" si="1953"/>
        <v>0</v>
      </c>
      <c r="AJ647" s="411">
        <f t="shared" si="1953"/>
        <v>0</v>
      </c>
      <c r="AK647" s="411">
        <f t="shared" si="1953"/>
        <v>0</v>
      </c>
      <c r="AL647" s="411">
        <f t="shared" si="1953"/>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875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876</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54">Z649</f>
        <v>0</v>
      </c>
      <c r="AA650" s="411">
        <f t="shared" si="1954"/>
        <v>0</v>
      </c>
      <c r="AB650" s="411">
        <f t="shared" si="1954"/>
        <v>0</v>
      </c>
      <c r="AC650" s="411">
        <f t="shared" si="1954"/>
        <v>0</v>
      </c>
      <c r="AD650" s="411">
        <f t="shared" si="1954"/>
        <v>0</v>
      </c>
      <c r="AE650" s="411">
        <f t="shared" si="1954"/>
        <v>0</v>
      </c>
      <c r="AF650" s="411">
        <f t="shared" si="1954"/>
        <v>0</v>
      </c>
      <c r="AG650" s="411">
        <f t="shared" si="1954"/>
        <v>0</v>
      </c>
      <c r="AH650" s="411">
        <f t="shared" si="1954"/>
        <v>0</v>
      </c>
      <c r="AI650" s="411">
        <f t="shared" si="1954"/>
        <v>0</v>
      </c>
      <c r="AJ650" s="411">
        <f t="shared" si="1954"/>
        <v>0</v>
      </c>
      <c r="AK650" s="411">
        <f t="shared" si="1954"/>
        <v>0</v>
      </c>
      <c r="AL650" s="411">
        <f t="shared" si="1954"/>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761</v>
      </c>
      <c r="C654" s="291" t="s">
        <v>875</v>
      </c>
      <c r="D654" s="295">
        <v>14839116.449423978</v>
      </c>
      <c r="E654" s="295"/>
      <c r="F654" s="295"/>
      <c r="G654" s="295"/>
      <c r="H654" s="295"/>
      <c r="I654" s="295"/>
      <c r="J654" s="295"/>
      <c r="K654" s="295"/>
      <c r="L654" s="295"/>
      <c r="M654" s="295"/>
      <c r="N654" s="291"/>
      <c r="O654" s="295">
        <v>1277.0922336203309</v>
      </c>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876</v>
      </c>
      <c r="D655" s="295">
        <v>0</v>
      </c>
      <c r="E655" s="295"/>
      <c r="F655" s="295"/>
      <c r="G655" s="295"/>
      <c r="H655" s="295"/>
      <c r="I655" s="295"/>
      <c r="J655" s="295"/>
      <c r="K655" s="295"/>
      <c r="L655" s="295"/>
      <c r="M655" s="295"/>
      <c r="N655" s="291"/>
      <c r="O655" s="295">
        <v>0</v>
      </c>
      <c r="P655" s="295"/>
      <c r="Q655" s="295"/>
      <c r="R655" s="295"/>
      <c r="S655" s="295"/>
      <c r="T655" s="295"/>
      <c r="U655" s="295"/>
      <c r="V655" s="295"/>
      <c r="W655" s="295"/>
      <c r="X655" s="295"/>
      <c r="Y655" s="411">
        <f>Y654</f>
        <v>1</v>
      </c>
      <c r="Z655" s="411">
        <f t="shared" ref="Z655" si="1955">Z654</f>
        <v>0</v>
      </c>
      <c r="AA655" s="411">
        <f t="shared" ref="AA655" si="1956">AA654</f>
        <v>0</v>
      </c>
      <c r="AB655" s="411">
        <f t="shared" ref="AB655" si="1957">AB654</f>
        <v>0</v>
      </c>
      <c r="AC655" s="411">
        <f t="shared" ref="AC655" si="1958">AC654</f>
        <v>0</v>
      </c>
      <c r="AD655" s="411">
        <f t="shared" ref="AD655" si="1959">AD654</f>
        <v>0</v>
      </c>
      <c r="AE655" s="411">
        <f t="shared" ref="AE655" si="1960">AE654</f>
        <v>0</v>
      </c>
      <c r="AF655" s="411">
        <f t="shared" ref="AF655" si="1961">AF654</f>
        <v>0</v>
      </c>
      <c r="AG655" s="411">
        <f t="shared" ref="AG655" si="1962">AG654</f>
        <v>0</v>
      </c>
      <c r="AH655" s="411">
        <f t="shared" ref="AH655" si="1963">AH654</f>
        <v>0</v>
      </c>
      <c r="AI655" s="411">
        <f t="shared" ref="AI655" si="1964">AI654</f>
        <v>0</v>
      </c>
      <c r="AJ655" s="411">
        <f t="shared" ref="AJ655" si="1965">AJ654</f>
        <v>0</v>
      </c>
      <c r="AK655" s="411">
        <f t="shared" ref="AK655" si="1966">AK654</f>
        <v>0</v>
      </c>
      <c r="AL655" s="411">
        <f t="shared" ref="AL655" si="1967">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875</v>
      </c>
      <c r="D657" s="295">
        <v>3630430.8342143442</v>
      </c>
      <c r="E657" s="295"/>
      <c r="F657" s="295"/>
      <c r="G657" s="295"/>
      <c r="H657" s="295"/>
      <c r="I657" s="295"/>
      <c r="J657" s="295"/>
      <c r="K657" s="295"/>
      <c r="L657" s="295"/>
      <c r="M657" s="295"/>
      <c r="N657" s="291"/>
      <c r="O657" s="295">
        <v>1834.9394672054173</v>
      </c>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876</v>
      </c>
      <c r="D658" s="295">
        <v>265142.26633716607</v>
      </c>
      <c r="E658" s="295"/>
      <c r="F658" s="295"/>
      <c r="G658" s="295"/>
      <c r="H658" s="295"/>
      <c r="I658" s="295"/>
      <c r="J658" s="295"/>
      <c r="K658" s="295"/>
      <c r="L658" s="295"/>
      <c r="M658" s="295"/>
      <c r="N658" s="291"/>
      <c r="O658" s="295">
        <v>134.01164521335477</v>
      </c>
      <c r="P658" s="295"/>
      <c r="Q658" s="295"/>
      <c r="R658" s="295"/>
      <c r="S658" s="295"/>
      <c r="T658" s="295"/>
      <c r="U658" s="295"/>
      <c r="V658" s="295"/>
      <c r="W658" s="295"/>
      <c r="X658" s="295"/>
      <c r="Y658" s="411">
        <f>Y657</f>
        <v>1</v>
      </c>
      <c r="Z658" s="411">
        <f t="shared" ref="Z658" si="1968">Z657</f>
        <v>0</v>
      </c>
      <c r="AA658" s="411">
        <f t="shared" ref="AA658" si="1969">AA657</f>
        <v>0</v>
      </c>
      <c r="AB658" s="411">
        <f t="shared" ref="AB658" si="1970">AB657</f>
        <v>0</v>
      </c>
      <c r="AC658" s="411">
        <f t="shared" ref="AC658" si="1971">AC657</f>
        <v>0</v>
      </c>
      <c r="AD658" s="411">
        <f t="shared" ref="AD658" si="1972">AD657</f>
        <v>0</v>
      </c>
      <c r="AE658" s="411">
        <f t="shared" ref="AE658" si="1973">AE657</f>
        <v>0</v>
      </c>
      <c r="AF658" s="411">
        <f t="shared" ref="AF658" si="1974">AF657</f>
        <v>0</v>
      </c>
      <c r="AG658" s="411">
        <f t="shared" ref="AG658" si="1975">AG657</f>
        <v>0</v>
      </c>
      <c r="AH658" s="411">
        <f t="shared" ref="AH658" si="1976">AH657</f>
        <v>0</v>
      </c>
      <c r="AI658" s="411">
        <f t="shared" ref="AI658" si="1977">AI657</f>
        <v>0</v>
      </c>
      <c r="AJ658" s="411">
        <f t="shared" ref="AJ658" si="1978">AJ657</f>
        <v>0</v>
      </c>
      <c r="AK658" s="411">
        <f t="shared" ref="AK658" si="1979">AK657</f>
        <v>0</v>
      </c>
      <c r="AL658" s="411">
        <f t="shared" ref="AL658" si="1980">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875</v>
      </c>
      <c r="D660" s="295">
        <v>776524.96413167962</v>
      </c>
      <c r="E660" s="295"/>
      <c r="F660" s="295"/>
      <c r="G660" s="295"/>
      <c r="H660" s="295"/>
      <c r="I660" s="295"/>
      <c r="J660" s="295"/>
      <c r="K660" s="295"/>
      <c r="L660" s="295"/>
      <c r="M660" s="295"/>
      <c r="N660" s="291"/>
      <c r="O660" s="295">
        <v>149.24905128196554</v>
      </c>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876</v>
      </c>
      <c r="D661" s="295">
        <v>0</v>
      </c>
      <c r="E661" s="295"/>
      <c r="F661" s="295"/>
      <c r="G661" s="295"/>
      <c r="H661" s="295"/>
      <c r="I661" s="295"/>
      <c r="J661" s="295"/>
      <c r="K661" s="295"/>
      <c r="L661" s="295"/>
      <c r="M661" s="295"/>
      <c r="N661" s="291"/>
      <c r="O661" s="295">
        <v>0</v>
      </c>
      <c r="P661" s="295"/>
      <c r="Q661" s="295"/>
      <c r="R661" s="295"/>
      <c r="S661" s="295"/>
      <c r="T661" s="295"/>
      <c r="U661" s="295"/>
      <c r="V661" s="295"/>
      <c r="W661" s="295"/>
      <c r="X661" s="295"/>
      <c r="Y661" s="411">
        <f>Y660</f>
        <v>1</v>
      </c>
      <c r="Z661" s="411">
        <f t="shared" ref="Z661" si="1981">Z660</f>
        <v>0</v>
      </c>
      <c r="AA661" s="411">
        <f t="shared" ref="AA661" si="1982">AA660</f>
        <v>0</v>
      </c>
      <c r="AB661" s="411">
        <f t="shared" ref="AB661" si="1983">AB660</f>
        <v>0</v>
      </c>
      <c r="AC661" s="411">
        <f t="shared" ref="AC661" si="1984">AC660</f>
        <v>0</v>
      </c>
      <c r="AD661" s="411">
        <f t="shared" ref="AD661" si="1985">AD660</f>
        <v>0</v>
      </c>
      <c r="AE661" s="411">
        <f t="shared" ref="AE661" si="1986">AE660</f>
        <v>0</v>
      </c>
      <c r="AF661" s="411">
        <f t="shared" ref="AF661" si="1987">AF660</f>
        <v>0</v>
      </c>
      <c r="AG661" s="411">
        <f t="shared" ref="AG661" si="1988">AG660</f>
        <v>0</v>
      </c>
      <c r="AH661" s="411">
        <f t="shared" ref="AH661" si="1989">AH660</f>
        <v>0</v>
      </c>
      <c r="AI661" s="411">
        <f t="shared" ref="AI661" si="1990">AI660</f>
        <v>0</v>
      </c>
      <c r="AJ661" s="411">
        <f t="shared" ref="AJ661" si="1991">AJ660</f>
        <v>0</v>
      </c>
      <c r="AK661" s="411">
        <f t="shared" ref="AK661" si="1992">AK660</f>
        <v>0</v>
      </c>
      <c r="AL661" s="411">
        <f t="shared" ref="AL661" si="1993">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875</v>
      </c>
      <c r="D663" s="295">
        <v>159460.32478363474</v>
      </c>
      <c r="E663" s="295"/>
      <c r="F663" s="295"/>
      <c r="G663" s="295"/>
      <c r="H663" s="295"/>
      <c r="I663" s="295"/>
      <c r="J663" s="295"/>
      <c r="K663" s="295"/>
      <c r="L663" s="295"/>
      <c r="M663" s="295"/>
      <c r="N663" s="291"/>
      <c r="O663" s="295">
        <v>20.380780780780782</v>
      </c>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876</v>
      </c>
      <c r="D664" s="295">
        <v>0</v>
      </c>
      <c r="E664" s="295"/>
      <c r="F664" s="295"/>
      <c r="G664" s="295"/>
      <c r="H664" s="295"/>
      <c r="I664" s="295"/>
      <c r="J664" s="295"/>
      <c r="K664" s="295"/>
      <c r="L664" s="295"/>
      <c r="M664" s="295"/>
      <c r="N664" s="291"/>
      <c r="O664" s="295">
        <v>0</v>
      </c>
      <c r="P664" s="295"/>
      <c r="Q664" s="295"/>
      <c r="R664" s="295"/>
      <c r="S664" s="295"/>
      <c r="T664" s="295"/>
      <c r="U664" s="295"/>
      <c r="V664" s="295"/>
      <c r="W664" s="295"/>
      <c r="X664" s="295"/>
      <c r="Y664" s="411">
        <f>Y663</f>
        <v>1</v>
      </c>
      <c r="Z664" s="411">
        <f t="shared" ref="Z664" si="1994">Z663</f>
        <v>0</v>
      </c>
      <c r="AA664" s="411">
        <f t="shared" ref="AA664" si="1995">AA663</f>
        <v>0</v>
      </c>
      <c r="AB664" s="411">
        <f t="shared" ref="AB664" si="1996">AB663</f>
        <v>0</v>
      </c>
      <c r="AC664" s="411">
        <f t="shared" ref="AC664" si="1997">AC663</f>
        <v>0</v>
      </c>
      <c r="AD664" s="411">
        <f t="shared" ref="AD664" si="1998">AD663</f>
        <v>0</v>
      </c>
      <c r="AE664" s="411">
        <f t="shared" ref="AE664" si="1999">AE663</f>
        <v>0</v>
      </c>
      <c r="AF664" s="411">
        <f t="shared" ref="AF664" si="2000">AF663</f>
        <v>0</v>
      </c>
      <c r="AG664" s="411">
        <f t="shared" ref="AG664" si="2001">AG663</f>
        <v>0</v>
      </c>
      <c r="AH664" s="411">
        <f t="shared" ref="AH664" si="2002">AH663</f>
        <v>0</v>
      </c>
      <c r="AI664" s="411">
        <f t="shared" ref="AI664" si="2003">AI663</f>
        <v>0</v>
      </c>
      <c r="AJ664" s="411">
        <f t="shared" ref="AJ664" si="2004">AJ663</f>
        <v>0</v>
      </c>
      <c r="AK664" s="411">
        <f t="shared" ref="AK664" si="2005">AK663</f>
        <v>0</v>
      </c>
      <c r="AL664" s="411">
        <f t="shared" ref="AL664" si="2006">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875</v>
      </c>
      <c r="D667" s="295">
        <v>940664.34358069953</v>
      </c>
      <c r="E667" s="295"/>
      <c r="F667" s="295"/>
      <c r="G667" s="295"/>
      <c r="H667" s="295"/>
      <c r="I667" s="295"/>
      <c r="J667" s="295"/>
      <c r="K667" s="295"/>
      <c r="L667" s="295"/>
      <c r="M667" s="295"/>
      <c r="N667" s="295">
        <v>12</v>
      </c>
      <c r="O667" s="295">
        <v>41.76021918923847</v>
      </c>
      <c r="P667" s="295"/>
      <c r="Q667" s="295"/>
      <c r="R667" s="295"/>
      <c r="S667" s="295"/>
      <c r="T667" s="295"/>
      <c r="U667" s="295"/>
      <c r="V667" s="295"/>
      <c r="W667" s="295"/>
      <c r="X667" s="295"/>
      <c r="Y667" s="426"/>
      <c r="Z667" s="410">
        <v>6.6666666666666652E-2</v>
      </c>
      <c r="AA667" s="410">
        <v>0.93333333333333335</v>
      </c>
      <c r="AB667" s="410"/>
      <c r="AC667" s="410"/>
      <c r="AD667" s="410"/>
      <c r="AE667" s="410"/>
      <c r="AF667" s="415"/>
      <c r="AG667" s="415"/>
      <c r="AH667" s="415"/>
      <c r="AI667" s="415"/>
      <c r="AJ667" s="415"/>
      <c r="AK667" s="415"/>
      <c r="AL667" s="415"/>
      <c r="AM667" s="296">
        <f>SUM(Y667:AL667)</f>
        <v>1</v>
      </c>
    </row>
    <row r="668" spans="1:39" outlineLevel="1">
      <c r="A668" s="532"/>
      <c r="B668" s="294" t="s">
        <v>310</v>
      </c>
      <c r="C668" s="291" t="s">
        <v>876</v>
      </c>
      <c r="D668" s="295">
        <v>1999350.7915042595</v>
      </c>
      <c r="E668" s="295"/>
      <c r="F668" s="295"/>
      <c r="G668" s="295"/>
      <c r="H668" s="295"/>
      <c r="I668" s="295"/>
      <c r="J668" s="295"/>
      <c r="K668" s="295"/>
      <c r="L668" s="295"/>
      <c r="M668" s="295"/>
      <c r="N668" s="295">
        <f>N667</f>
        <v>12</v>
      </c>
      <c r="O668" s="295">
        <v>88.759957639695941</v>
      </c>
      <c r="P668" s="295"/>
      <c r="Q668" s="295"/>
      <c r="R668" s="295"/>
      <c r="S668" s="295"/>
      <c r="T668" s="295"/>
      <c r="U668" s="295"/>
      <c r="V668" s="295"/>
      <c r="W668" s="295"/>
      <c r="X668" s="295"/>
      <c r="Y668" s="411">
        <f>Y667</f>
        <v>0</v>
      </c>
      <c r="Z668" s="411">
        <f t="shared" ref="Z668" si="2007">Z667</f>
        <v>6.6666666666666652E-2</v>
      </c>
      <c r="AA668" s="411">
        <f t="shared" ref="AA668" si="2008">AA667</f>
        <v>0.93333333333333335</v>
      </c>
      <c r="AB668" s="411">
        <f t="shared" ref="AB668" si="2009">AB667</f>
        <v>0</v>
      </c>
      <c r="AC668" s="411">
        <f t="shared" ref="AC668" si="2010">AC667</f>
        <v>0</v>
      </c>
      <c r="AD668" s="411">
        <f t="shared" ref="AD668" si="2011">AD667</f>
        <v>0</v>
      </c>
      <c r="AE668" s="411">
        <f t="shared" ref="AE668" si="2012">AE667</f>
        <v>0</v>
      </c>
      <c r="AF668" s="411">
        <f t="shared" ref="AF668" si="2013">AF667</f>
        <v>0</v>
      </c>
      <c r="AG668" s="411">
        <f t="shared" ref="AG668" si="2014">AG667</f>
        <v>0</v>
      </c>
      <c r="AH668" s="411">
        <f t="shared" ref="AH668" si="2015">AH667</f>
        <v>0</v>
      </c>
      <c r="AI668" s="411">
        <f t="shared" ref="AI668" si="2016">AI667</f>
        <v>0</v>
      </c>
      <c r="AJ668" s="411">
        <f t="shared" ref="AJ668" si="2017">AJ667</f>
        <v>0</v>
      </c>
      <c r="AK668" s="411">
        <f t="shared" ref="AK668" si="2018">AK667</f>
        <v>0</v>
      </c>
      <c r="AL668" s="411">
        <f t="shared" ref="AL668" si="2019">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875</v>
      </c>
      <c r="D670" s="295">
        <v>21669164.827392556</v>
      </c>
      <c r="E670" s="295"/>
      <c r="F670" s="295"/>
      <c r="G670" s="295"/>
      <c r="H670" s="295"/>
      <c r="I670" s="295"/>
      <c r="J670" s="295"/>
      <c r="K670" s="295"/>
      <c r="L670" s="295"/>
      <c r="M670" s="295"/>
      <c r="N670" s="295">
        <v>12</v>
      </c>
      <c r="O670" s="295">
        <v>3589.3681188221103</v>
      </c>
      <c r="P670" s="295"/>
      <c r="Q670" s="295"/>
      <c r="R670" s="295"/>
      <c r="S670" s="295"/>
      <c r="T670" s="295"/>
      <c r="U670" s="295"/>
      <c r="V670" s="295"/>
      <c r="W670" s="295"/>
      <c r="X670" s="295"/>
      <c r="Y670" s="426"/>
      <c r="Z670" s="410">
        <v>3.0921932885485372E-2</v>
      </c>
      <c r="AA670" s="410">
        <v>0.97209879267513899</v>
      </c>
      <c r="AB670" s="410"/>
      <c r="AC670" s="410"/>
      <c r="AD670" s="410"/>
      <c r="AE670" s="410"/>
      <c r="AF670" s="415"/>
      <c r="AG670" s="415"/>
      <c r="AH670" s="415"/>
      <c r="AI670" s="415"/>
      <c r="AJ670" s="415"/>
      <c r="AK670" s="415"/>
      <c r="AL670" s="415"/>
      <c r="AM670" s="296">
        <f>SUM(Y670:AL670)</f>
        <v>1.0030207255606243</v>
      </c>
    </row>
    <row r="671" spans="1:39" outlineLevel="1">
      <c r="A671" s="532"/>
      <c r="B671" s="294" t="s">
        <v>310</v>
      </c>
      <c r="C671" s="291" t="s">
        <v>876</v>
      </c>
      <c r="D671" s="295">
        <v>15296437.418412527</v>
      </c>
      <c r="E671" s="295"/>
      <c r="F671" s="295"/>
      <c r="G671" s="295"/>
      <c r="H671" s="295"/>
      <c r="I671" s="295"/>
      <c r="J671" s="295"/>
      <c r="K671" s="295"/>
      <c r="L671" s="295"/>
      <c r="M671" s="295"/>
      <c r="N671" s="295">
        <f>N670</f>
        <v>12</v>
      </c>
      <c r="O671" s="295">
        <v>2533.7637716337481</v>
      </c>
      <c r="P671" s="295"/>
      <c r="Q671" s="295"/>
      <c r="R671" s="295"/>
      <c r="S671" s="295"/>
      <c r="T671" s="295"/>
      <c r="U671" s="295"/>
      <c r="V671" s="295"/>
      <c r="W671" s="295"/>
      <c r="X671" s="295"/>
      <c r="Y671" s="411">
        <f>Y670</f>
        <v>0</v>
      </c>
      <c r="Z671" s="411">
        <f t="shared" ref="Z671" si="2020">Z670</f>
        <v>3.0921932885485372E-2</v>
      </c>
      <c r="AA671" s="411">
        <f t="shared" ref="AA671" si="2021">AA670</f>
        <v>0.97209879267513899</v>
      </c>
      <c r="AB671" s="411">
        <f t="shared" ref="AB671" si="2022">AB670</f>
        <v>0</v>
      </c>
      <c r="AC671" s="411">
        <f t="shared" ref="AC671" si="2023">AC670</f>
        <v>0</v>
      </c>
      <c r="AD671" s="411">
        <f t="shared" ref="AD671" si="2024">AD670</f>
        <v>0</v>
      </c>
      <c r="AE671" s="411">
        <f t="shared" ref="AE671" si="2025">AE670</f>
        <v>0</v>
      </c>
      <c r="AF671" s="411">
        <f t="shared" ref="AF671" si="2026">AF670</f>
        <v>0</v>
      </c>
      <c r="AG671" s="411">
        <f t="shared" ref="AG671" si="2027">AG670</f>
        <v>0</v>
      </c>
      <c r="AH671" s="411">
        <f t="shared" ref="AH671" si="2028">AH670</f>
        <v>0</v>
      </c>
      <c r="AI671" s="411">
        <f t="shared" ref="AI671" si="2029">AI670</f>
        <v>0</v>
      </c>
      <c r="AJ671" s="411">
        <f t="shared" ref="AJ671" si="2030">AJ670</f>
        <v>0</v>
      </c>
      <c r="AK671" s="411">
        <f t="shared" ref="AK671" si="2031">AK670</f>
        <v>0</v>
      </c>
      <c r="AL671" s="411">
        <f t="shared" ref="AL671" si="2032">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875</v>
      </c>
      <c r="D673" s="295">
        <v>1688567.2224884355</v>
      </c>
      <c r="E673" s="295"/>
      <c r="F673" s="295"/>
      <c r="G673" s="295"/>
      <c r="H673" s="295"/>
      <c r="I673" s="295"/>
      <c r="J673" s="295"/>
      <c r="K673" s="295"/>
      <c r="L673" s="295"/>
      <c r="M673" s="295"/>
      <c r="N673" s="295">
        <v>12</v>
      </c>
      <c r="O673" s="295">
        <v>316.17638766125521</v>
      </c>
      <c r="P673" s="295"/>
      <c r="Q673" s="295"/>
      <c r="R673" s="295"/>
      <c r="S673" s="295"/>
      <c r="T673" s="295"/>
      <c r="U673" s="295"/>
      <c r="V673" s="295"/>
      <c r="W673" s="295"/>
      <c r="X673" s="295"/>
      <c r="Y673" s="426"/>
      <c r="Z673" s="410">
        <v>1.6843822716598941E-2</v>
      </c>
      <c r="AA673" s="410">
        <v>0.98504210820668281</v>
      </c>
      <c r="AB673" s="410"/>
      <c r="AC673" s="410"/>
      <c r="AD673" s="410"/>
      <c r="AE673" s="410"/>
      <c r="AF673" s="415"/>
      <c r="AG673" s="415"/>
      <c r="AH673" s="415"/>
      <c r="AI673" s="415"/>
      <c r="AJ673" s="415"/>
      <c r="AK673" s="415"/>
      <c r="AL673" s="415"/>
      <c r="AM673" s="296">
        <f>SUM(Y673:AL673)</f>
        <v>1.0018859309232817</v>
      </c>
    </row>
    <row r="674" spans="1:39" outlineLevel="1">
      <c r="A674" s="532"/>
      <c r="B674" s="294" t="s">
        <v>310</v>
      </c>
      <c r="C674" s="291" t="s">
        <v>876</v>
      </c>
      <c r="D674" s="295">
        <v>347307.26065474923</v>
      </c>
      <c r="E674" s="295"/>
      <c r="F674" s="295"/>
      <c r="G674" s="295"/>
      <c r="H674" s="295"/>
      <c r="I674" s="295"/>
      <c r="J674" s="295"/>
      <c r="K674" s="295"/>
      <c r="L674" s="295"/>
      <c r="M674" s="295"/>
      <c r="N674" s="295">
        <f>N673</f>
        <v>12</v>
      </c>
      <c r="O674" s="295">
        <v>65.031675150319117</v>
      </c>
      <c r="P674" s="295"/>
      <c r="Q674" s="295"/>
      <c r="R674" s="295"/>
      <c r="S674" s="295"/>
      <c r="T674" s="295"/>
      <c r="U674" s="295"/>
      <c r="V674" s="295"/>
      <c r="W674" s="295"/>
      <c r="X674" s="295"/>
      <c r="Y674" s="411">
        <f>Y673</f>
        <v>0</v>
      </c>
      <c r="Z674" s="411">
        <f t="shared" ref="Z674" si="2033">Z673</f>
        <v>1.6843822716598941E-2</v>
      </c>
      <c r="AA674" s="411">
        <f t="shared" ref="AA674" si="2034">AA673</f>
        <v>0.98504210820668281</v>
      </c>
      <c r="AB674" s="411">
        <f t="shared" ref="AB674" si="2035">AB673</f>
        <v>0</v>
      </c>
      <c r="AC674" s="411">
        <f t="shared" ref="AC674" si="2036">AC673</f>
        <v>0</v>
      </c>
      <c r="AD674" s="411">
        <f t="shared" ref="AD674" si="2037">AD673</f>
        <v>0</v>
      </c>
      <c r="AE674" s="411">
        <f t="shared" ref="AE674" si="2038">AE673</f>
        <v>0</v>
      </c>
      <c r="AF674" s="411">
        <f t="shared" ref="AF674" si="2039">AF673</f>
        <v>0</v>
      </c>
      <c r="AG674" s="411">
        <f t="shared" ref="AG674" si="2040">AG673</f>
        <v>0</v>
      </c>
      <c r="AH674" s="411">
        <f t="shared" ref="AH674" si="2041">AH673</f>
        <v>0</v>
      </c>
      <c r="AI674" s="411">
        <f t="shared" ref="AI674" si="2042">AI673</f>
        <v>0</v>
      </c>
      <c r="AJ674" s="411">
        <f t="shared" ref="AJ674" si="2043">AJ673</f>
        <v>0</v>
      </c>
      <c r="AK674" s="411">
        <f t="shared" ref="AK674" si="2044">AK673</f>
        <v>0</v>
      </c>
      <c r="AL674" s="411">
        <f t="shared" ref="AL674" si="2045">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875</v>
      </c>
      <c r="D676" s="295">
        <v>5384851.3567655347</v>
      </c>
      <c r="E676" s="295"/>
      <c r="F676" s="295"/>
      <c r="G676" s="295"/>
      <c r="H676" s="295"/>
      <c r="I676" s="295"/>
      <c r="J676" s="295"/>
      <c r="K676" s="295"/>
      <c r="L676" s="295"/>
      <c r="M676" s="295"/>
      <c r="N676" s="295">
        <v>12</v>
      </c>
      <c r="O676" s="295">
        <v>1242.2458999829523</v>
      </c>
      <c r="P676" s="295"/>
      <c r="Q676" s="295"/>
      <c r="R676" s="295"/>
      <c r="S676" s="295"/>
      <c r="T676" s="295"/>
      <c r="U676" s="295"/>
      <c r="V676" s="295"/>
      <c r="W676" s="295"/>
      <c r="X676" s="295"/>
      <c r="Y676" s="426"/>
      <c r="Z676" s="410">
        <v>1.0017708907947332E-4</v>
      </c>
      <c r="AA676" s="410">
        <v>0.65921269911361957</v>
      </c>
      <c r="AB676" s="410">
        <v>0.33996317097590778</v>
      </c>
      <c r="AC676" s="410"/>
      <c r="AD676" s="410"/>
      <c r="AE676" s="410"/>
      <c r="AF676" s="415"/>
      <c r="AG676" s="415"/>
      <c r="AH676" s="415"/>
      <c r="AI676" s="415"/>
      <c r="AJ676" s="415"/>
      <c r="AK676" s="415"/>
      <c r="AL676" s="415"/>
      <c r="AM676" s="296">
        <f>SUM(Y676:AL676)</f>
        <v>0.99927604717860685</v>
      </c>
    </row>
    <row r="677" spans="1:39" outlineLevel="1">
      <c r="A677" s="532"/>
      <c r="B677" s="294" t="s">
        <v>310</v>
      </c>
      <c r="C677" s="291" t="s">
        <v>876</v>
      </c>
      <c r="D677" s="295">
        <v>7635853.6985743688</v>
      </c>
      <c r="E677" s="295"/>
      <c r="F677" s="295"/>
      <c r="G677" s="295"/>
      <c r="H677" s="295"/>
      <c r="I677" s="295"/>
      <c r="J677" s="295"/>
      <c r="K677" s="295"/>
      <c r="L677" s="295"/>
      <c r="M677" s="295"/>
      <c r="N677" s="295">
        <f>N676</f>
        <v>12</v>
      </c>
      <c r="O677" s="295">
        <v>1761.5357085030655</v>
      </c>
      <c r="P677" s="295"/>
      <c r="Q677" s="295"/>
      <c r="R677" s="295"/>
      <c r="S677" s="295"/>
      <c r="T677" s="295"/>
      <c r="U677" s="295"/>
      <c r="V677" s="295"/>
      <c r="W677" s="295"/>
      <c r="X677" s="295"/>
      <c r="Y677" s="411">
        <f>Y676</f>
        <v>0</v>
      </c>
      <c r="Z677" s="411">
        <f t="shared" ref="Z677" si="2046">Z676</f>
        <v>1.0017708907947332E-4</v>
      </c>
      <c r="AA677" s="411">
        <f t="shared" ref="AA677" si="2047">AA676</f>
        <v>0.65921269911361957</v>
      </c>
      <c r="AB677" s="411">
        <f t="shared" ref="AB677" si="2048">AB676</f>
        <v>0.33996317097590778</v>
      </c>
      <c r="AC677" s="411">
        <f t="shared" ref="AC677" si="2049">AC676</f>
        <v>0</v>
      </c>
      <c r="AD677" s="411">
        <f t="shared" ref="AD677" si="2050">AD676</f>
        <v>0</v>
      </c>
      <c r="AE677" s="411">
        <f t="shared" ref="AE677" si="2051">AE676</f>
        <v>0</v>
      </c>
      <c r="AF677" s="411">
        <f t="shared" ref="AF677" si="2052">AF676</f>
        <v>0</v>
      </c>
      <c r="AG677" s="411">
        <f t="shared" ref="AG677" si="2053">AG676</f>
        <v>0</v>
      </c>
      <c r="AH677" s="411">
        <f t="shared" ref="AH677" si="2054">AH676</f>
        <v>0</v>
      </c>
      <c r="AI677" s="411">
        <f t="shared" ref="AI677" si="2055">AI676</f>
        <v>0</v>
      </c>
      <c r="AJ677" s="411">
        <f t="shared" ref="AJ677" si="2056">AJ676</f>
        <v>0</v>
      </c>
      <c r="AK677" s="411">
        <f t="shared" ref="AK677" si="2057">AK676</f>
        <v>0</v>
      </c>
      <c r="AL677" s="411">
        <f t="shared" ref="AL677" si="2058">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766</v>
      </c>
      <c r="C679" s="291" t="s">
        <v>875</v>
      </c>
      <c r="D679" s="295">
        <v>0</v>
      </c>
      <c r="E679" s="295"/>
      <c r="F679" s="295"/>
      <c r="G679" s="295"/>
      <c r="H679" s="295"/>
      <c r="I679" s="295"/>
      <c r="J679" s="295"/>
      <c r="K679" s="295"/>
      <c r="L679" s="295"/>
      <c r="M679" s="295"/>
      <c r="N679" s="295">
        <v>12</v>
      </c>
      <c r="O679" s="295">
        <v>0</v>
      </c>
      <c r="P679" s="295"/>
      <c r="Q679" s="295"/>
      <c r="R679" s="295"/>
      <c r="S679" s="295"/>
      <c r="T679" s="295"/>
      <c r="U679" s="295"/>
      <c r="V679" s="295"/>
      <c r="W679" s="295"/>
      <c r="X679" s="295"/>
      <c r="Y679" s="426"/>
      <c r="Z679" s="410"/>
      <c r="AA679" s="410"/>
      <c r="AB679" s="410"/>
      <c r="AC679" s="410"/>
      <c r="AD679" s="410"/>
      <c r="AE679" s="410">
        <v>1</v>
      </c>
      <c r="AF679" s="415"/>
      <c r="AG679" s="415"/>
      <c r="AH679" s="415"/>
      <c r="AI679" s="415"/>
      <c r="AJ679" s="415"/>
      <c r="AK679" s="415"/>
      <c r="AL679" s="415"/>
      <c r="AM679" s="296">
        <f>SUM(Y679:AL679)</f>
        <v>1</v>
      </c>
    </row>
    <row r="680" spans="1:39" outlineLevel="1">
      <c r="A680" s="532"/>
      <c r="B680" s="294" t="s">
        <v>310</v>
      </c>
      <c r="C680" s="291" t="s">
        <v>876</v>
      </c>
      <c r="D680" s="295">
        <v>531594.03987469955</v>
      </c>
      <c r="E680" s="295"/>
      <c r="F680" s="295"/>
      <c r="G680" s="295"/>
      <c r="H680" s="295"/>
      <c r="I680" s="295"/>
      <c r="J680" s="295"/>
      <c r="K680" s="295"/>
      <c r="L680" s="295"/>
      <c r="M680" s="295"/>
      <c r="N680" s="295">
        <f>N679</f>
        <v>12</v>
      </c>
      <c r="O680" s="295">
        <f>-SUM('8.  Streetlighting'!$F$42,'8.  Streetlighting'!$F$91,'8.  Streetlighting'!$F$118,'8.  Streetlighting'!$F$147,'8.  Streetlighting'!$F$174,'8.  Streetlighting'!$F$207,'8.  Streetlighting'!$F$233)/12</f>
        <v>2719.7663473077564</v>
      </c>
      <c r="P680" s="295"/>
      <c r="Q680" s="295"/>
      <c r="R680" s="295"/>
      <c r="S680" s="295"/>
      <c r="T680" s="295"/>
      <c r="U680" s="295"/>
      <c r="V680" s="295"/>
      <c r="W680" s="295"/>
      <c r="X680" s="295"/>
      <c r="Y680" s="411">
        <f>Y679</f>
        <v>0</v>
      </c>
      <c r="Z680" s="411">
        <f t="shared" ref="Z680" si="2059">Z679</f>
        <v>0</v>
      </c>
      <c r="AA680" s="411">
        <f t="shared" ref="AA680" si="2060">AA679</f>
        <v>0</v>
      </c>
      <c r="AB680" s="411">
        <f t="shared" ref="AB680" si="2061">AB679</f>
        <v>0</v>
      </c>
      <c r="AC680" s="411">
        <f t="shared" ref="AC680" si="2062">AC679</f>
        <v>0</v>
      </c>
      <c r="AD680" s="411">
        <f t="shared" ref="AD680" si="2063">AD679</f>
        <v>0</v>
      </c>
      <c r="AE680" s="411">
        <f t="shared" ref="AE680" si="2064">AE679</f>
        <v>1</v>
      </c>
      <c r="AF680" s="411">
        <f t="shared" ref="AF680" si="2065">AF679</f>
        <v>0</v>
      </c>
      <c r="AG680" s="411">
        <f t="shared" ref="AG680" si="2066">AG679</f>
        <v>0</v>
      </c>
      <c r="AH680" s="411">
        <f t="shared" ref="AH680" si="2067">AH679</f>
        <v>0</v>
      </c>
      <c r="AI680" s="411">
        <f t="shared" ref="AI680" si="2068">AI679</f>
        <v>0</v>
      </c>
      <c r="AJ680" s="411">
        <f t="shared" ref="AJ680" si="2069">AJ679</f>
        <v>0</v>
      </c>
      <c r="AK680" s="411">
        <f t="shared" ref="AK680" si="2070">AK679</f>
        <v>0</v>
      </c>
      <c r="AL680" s="411">
        <f t="shared" ref="AL680" si="2071">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875</v>
      </c>
      <c r="D682" s="295">
        <v>120797.55348638272</v>
      </c>
      <c r="E682" s="295"/>
      <c r="F682" s="295"/>
      <c r="G682" s="295"/>
      <c r="H682" s="295"/>
      <c r="I682" s="295"/>
      <c r="J682" s="295"/>
      <c r="K682" s="295"/>
      <c r="L682" s="295"/>
      <c r="M682" s="295"/>
      <c r="N682" s="295">
        <v>12</v>
      </c>
      <c r="O682" s="295">
        <v>0</v>
      </c>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876</v>
      </c>
      <c r="D683" s="295">
        <v>391562.75604655611</v>
      </c>
      <c r="E683" s="295"/>
      <c r="F683" s="295"/>
      <c r="G683" s="295"/>
      <c r="H683" s="295"/>
      <c r="I683" s="295"/>
      <c r="J683" s="295"/>
      <c r="K683" s="295"/>
      <c r="L683" s="295"/>
      <c r="M683" s="295"/>
      <c r="N683" s="295">
        <f>N682</f>
        <v>12</v>
      </c>
      <c r="O683" s="295">
        <v>0</v>
      </c>
      <c r="P683" s="295"/>
      <c r="Q683" s="295"/>
      <c r="R683" s="295"/>
      <c r="S683" s="295"/>
      <c r="T683" s="295"/>
      <c r="U683" s="295"/>
      <c r="V683" s="295"/>
      <c r="W683" s="295"/>
      <c r="X683" s="295"/>
      <c r="Y683" s="411">
        <f>Y682</f>
        <v>0</v>
      </c>
      <c r="Z683" s="411">
        <f t="shared" ref="Z683" si="2072">Z682</f>
        <v>0</v>
      </c>
      <c r="AA683" s="411">
        <f t="shared" ref="AA683" si="2073">AA682</f>
        <v>0</v>
      </c>
      <c r="AB683" s="411">
        <f t="shared" ref="AB683" si="2074">AB682</f>
        <v>0</v>
      </c>
      <c r="AC683" s="411">
        <f t="shared" ref="AC683" si="2075">AC682</f>
        <v>0</v>
      </c>
      <c r="AD683" s="411">
        <f t="shared" ref="AD683" si="2076">AD682</f>
        <v>0</v>
      </c>
      <c r="AE683" s="411">
        <f t="shared" ref="AE683" si="2077">AE682</f>
        <v>0</v>
      </c>
      <c r="AF683" s="411">
        <f t="shared" ref="AF683" si="2078">AF682</f>
        <v>0</v>
      </c>
      <c r="AG683" s="411">
        <f t="shared" ref="AG683" si="2079">AG682</f>
        <v>0</v>
      </c>
      <c r="AH683" s="411">
        <f t="shared" ref="AH683" si="2080">AH682</f>
        <v>0</v>
      </c>
      <c r="AI683" s="411">
        <f t="shared" ref="AI683" si="2081">AI682</f>
        <v>0</v>
      </c>
      <c r="AJ683" s="411">
        <f t="shared" ref="AJ683" si="2082">AJ682</f>
        <v>0</v>
      </c>
      <c r="AK683" s="411">
        <f t="shared" ref="AK683" si="2083">AK682</f>
        <v>0</v>
      </c>
      <c r="AL683" s="411">
        <f t="shared" ref="AL683" si="2084">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outlineLevel="1">
      <c r="A685" s="532">
        <v>31</v>
      </c>
      <c r="B685" s="428" t="s">
        <v>755</v>
      </c>
      <c r="C685" s="291" t="s">
        <v>875</v>
      </c>
      <c r="D685" s="295">
        <v>6251924.144372927</v>
      </c>
      <c r="E685" s="295"/>
      <c r="F685" s="295"/>
      <c r="G685" s="295"/>
      <c r="H685" s="295"/>
      <c r="I685" s="295"/>
      <c r="J685" s="295"/>
      <c r="K685" s="295"/>
      <c r="L685" s="295"/>
      <c r="M685" s="295"/>
      <c r="N685" s="295">
        <v>12</v>
      </c>
      <c r="O685" s="295">
        <v>1156.741336416366</v>
      </c>
      <c r="P685" s="295"/>
      <c r="Q685" s="295"/>
      <c r="R685" s="295"/>
      <c r="S685" s="295"/>
      <c r="T685" s="295"/>
      <c r="U685" s="295"/>
      <c r="V685" s="295"/>
      <c r="W685" s="295"/>
      <c r="X685" s="295"/>
      <c r="Y685" s="426"/>
      <c r="Z685" s="410">
        <v>0.1495124275383361</v>
      </c>
      <c r="AA685" s="410">
        <v>0.84366390024013149</v>
      </c>
      <c r="AB685" s="410"/>
      <c r="AC685" s="410">
        <v>3.4315306458458053E-4</v>
      </c>
      <c r="AD685" s="410">
        <v>6.3192484307199727E-4</v>
      </c>
      <c r="AE685" s="410"/>
      <c r="AF685" s="415"/>
      <c r="AG685" s="415"/>
      <c r="AH685" s="415"/>
      <c r="AI685" s="415"/>
      <c r="AJ685" s="415"/>
      <c r="AK685" s="415"/>
      <c r="AL685" s="415"/>
      <c r="AM685" s="296">
        <f>SUM(Y685:AL685)</f>
        <v>0.99415140568612403</v>
      </c>
    </row>
    <row r="686" spans="1:39" outlineLevel="1">
      <c r="A686" s="532"/>
      <c r="B686" s="294" t="s">
        <v>310</v>
      </c>
      <c r="C686" s="291" t="s">
        <v>876</v>
      </c>
      <c r="D686" s="295">
        <v>46353628.27659817</v>
      </c>
      <c r="E686" s="295"/>
      <c r="F686" s="295"/>
      <c r="G686" s="295"/>
      <c r="H686" s="295"/>
      <c r="I686" s="295"/>
      <c r="J686" s="295"/>
      <c r="K686" s="295"/>
      <c r="L686" s="295"/>
      <c r="M686" s="295"/>
      <c r="N686" s="295">
        <f>N685</f>
        <v>12</v>
      </c>
      <c r="O686" s="295">
        <v>8576.4249025125791</v>
      </c>
      <c r="P686" s="295"/>
      <c r="Q686" s="295"/>
      <c r="R686" s="295"/>
      <c r="S686" s="295"/>
      <c r="T686" s="295"/>
      <c r="U686" s="295"/>
      <c r="V686" s="295"/>
      <c r="W686" s="295"/>
      <c r="X686" s="295"/>
      <c r="Y686" s="411">
        <f>Y685</f>
        <v>0</v>
      </c>
      <c r="Z686" s="411">
        <f t="shared" ref="Z686" si="2085">Z685</f>
        <v>0.1495124275383361</v>
      </c>
      <c r="AA686" s="411">
        <f t="shared" ref="AA686" si="2086">AA685</f>
        <v>0.84366390024013149</v>
      </c>
      <c r="AB686" s="411">
        <f t="shared" ref="AB686" si="2087">AB685</f>
        <v>0</v>
      </c>
      <c r="AC686" s="411">
        <f t="shared" ref="AC686" si="2088">AC685</f>
        <v>3.4315306458458053E-4</v>
      </c>
      <c r="AD686" s="411">
        <f t="shared" ref="AD686" si="2089">AD685</f>
        <v>6.3192484307199727E-4</v>
      </c>
      <c r="AE686" s="411">
        <f t="shared" ref="AE686" si="2090">AE685</f>
        <v>0</v>
      </c>
      <c r="AF686" s="411">
        <f t="shared" ref="AF686" si="2091">AF685</f>
        <v>0</v>
      </c>
      <c r="AG686" s="411">
        <f t="shared" ref="AG686" si="2092">AG685</f>
        <v>0</v>
      </c>
      <c r="AH686" s="411">
        <f t="shared" ref="AH686" si="2093">AH685</f>
        <v>0</v>
      </c>
      <c r="AI686" s="411">
        <f t="shared" ref="AI686" si="2094">AI685</f>
        <v>0</v>
      </c>
      <c r="AJ686" s="411">
        <f t="shared" ref="AJ686" si="2095">AJ685</f>
        <v>0</v>
      </c>
      <c r="AK686" s="411">
        <f t="shared" ref="AK686" si="2096">AK685</f>
        <v>0</v>
      </c>
      <c r="AL686" s="411">
        <f t="shared" ref="AL686" si="2097">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875</v>
      </c>
      <c r="D688" s="295">
        <v>8320174.9691130584</v>
      </c>
      <c r="E688" s="295"/>
      <c r="F688" s="295"/>
      <c r="G688" s="295"/>
      <c r="H688" s="295"/>
      <c r="I688" s="295"/>
      <c r="J688" s="295"/>
      <c r="K688" s="295"/>
      <c r="L688" s="295"/>
      <c r="M688" s="295"/>
      <c r="N688" s="295">
        <v>12</v>
      </c>
      <c r="O688" s="295">
        <v>588</v>
      </c>
      <c r="P688" s="295"/>
      <c r="Q688" s="295"/>
      <c r="R688" s="295"/>
      <c r="S688" s="295"/>
      <c r="T688" s="295"/>
      <c r="U688" s="295"/>
      <c r="V688" s="295"/>
      <c r="W688" s="295"/>
      <c r="X688" s="295"/>
      <c r="Y688" s="426"/>
      <c r="Z688" s="410"/>
      <c r="AA688" s="410">
        <v>1</v>
      </c>
      <c r="AB688" s="410"/>
      <c r="AC688" s="410"/>
      <c r="AD688" s="410"/>
      <c r="AE688" s="410"/>
      <c r="AF688" s="415"/>
      <c r="AG688" s="415"/>
      <c r="AH688" s="415"/>
      <c r="AI688" s="415"/>
      <c r="AJ688" s="415"/>
      <c r="AK688" s="415"/>
      <c r="AL688" s="415"/>
      <c r="AM688" s="296">
        <f>SUM(Y688:AL688)</f>
        <v>1</v>
      </c>
    </row>
    <row r="689" spans="1:39" outlineLevel="1">
      <c r="A689" s="532"/>
      <c r="B689" s="294" t="s">
        <v>310</v>
      </c>
      <c r="C689" s="291" t="s">
        <v>876</v>
      </c>
      <c r="D689" s="295">
        <v>0</v>
      </c>
      <c r="E689" s="295"/>
      <c r="F689" s="295"/>
      <c r="G689" s="295"/>
      <c r="H689" s="295"/>
      <c r="I689" s="295"/>
      <c r="J689" s="295"/>
      <c r="K689" s="295"/>
      <c r="L689" s="295"/>
      <c r="M689" s="295"/>
      <c r="N689" s="295">
        <f>N688</f>
        <v>12</v>
      </c>
      <c r="O689" s="295">
        <v>0</v>
      </c>
      <c r="P689" s="295"/>
      <c r="Q689" s="295"/>
      <c r="R689" s="295"/>
      <c r="S689" s="295"/>
      <c r="T689" s="295"/>
      <c r="U689" s="295"/>
      <c r="V689" s="295"/>
      <c r="W689" s="295"/>
      <c r="X689" s="295"/>
      <c r="Y689" s="411">
        <f>Y688</f>
        <v>0</v>
      </c>
      <c r="Z689" s="411">
        <f t="shared" ref="Z689" si="2098">Z688</f>
        <v>0</v>
      </c>
      <c r="AA689" s="411">
        <f t="shared" ref="AA689" si="2099">AA688</f>
        <v>1</v>
      </c>
      <c r="AB689" s="411">
        <f t="shared" ref="AB689" si="2100">AB688</f>
        <v>0</v>
      </c>
      <c r="AC689" s="411">
        <f t="shared" ref="AC689" si="2101">AC688</f>
        <v>0</v>
      </c>
      <c r="AD689" s="411">
        <f t="shared" ref="AD689" si="2102">AD688</f>
        <v>0</v>
      </c>
      <c r="AE689" s="411">
        <f t="shared" ref="AE689" si="2103">AE688</f>
        <v>0</v>
      </c>
      <c r="AF689" s="411">
        <f t="shared" ref="AF689" si="2104">AF688</f>
        <v>0</v>
      </c>
      <c r="AG689" s="411">
        <f t="shared" ref="AG689" si="2105">AG688</f>
        <v>0</v>
      </c>
      <c r="AH689" s="411">
        <f t="shared" ref="AH689" si="2106">AH688</f>
        <v>0</v>
      </c>
      <c r="AI689" s="411">
        <f t="shared" ref="AI689" si="2107">AI688</f>
        <v>0</v>
      </c>
      <c r="AJ689" s="411">
        <f t="shared" ref="AJ689" si="2108">AJ688</f>
        <v>0</v>
      </c>
      <c r="AK689" s="411">
        <f t="shared" ref="AK689" si="2109">AK688</f>
        <v>0</v>
      </c>
      <c r="AL689" s="411">
        <f t="shared" ref="AL689" si="2110">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875</v>
      </c>
      <c r="D692" s="295">
        <v>829755.96249999502</v>
      </c>
      <c r="E692" s="295"/>
      <c r="F692" s="295"/>
      <c r="G692" s="295"/>
      <c r="H692" s="295"/>
      <c r="I692" s="295"/>
      <c r="J692" s="295"/>
      <c r="K692" s="295"/>
      <c r="L692" s="295"/>
      <c r="M692" s="295"/>
      <c r="N692" s="295">
        <v>12</v>
      </c>
      <c r="O692" s="295">
        <v>83.265887109927547</v>
      </c>
      <c r="P692" s="295"/>
      <c r="Q692" s="295"/>
      <c r="R692" s="295"/>
      <c r="S692" s="295"/>
      <c r="T692" s="295"/>
      <c r="U692" s="295"/>
      <c r="V692" s="295"/>
      <c r="W692" s="295"/>
      <c r="X692" s="295"/>
      <c r="Y692" s="426"/>
      <c r="Z692" s="410">
        <v>0.37486784153921249</v>
      </c>
      <c r="AA692" s="410">
        <v>0.61182587240042297</v>
      </c>
      <c r="AB692" s="410"/>
      <c r="AC692" s="410"/>
      <c r="AD692" s="410"/>
      <c r="AE692" s="410"/>
      <c r="AF692" s="415"/>
      <c r="AG692" s="415"/>
      <c r="AH692" s="415"/>
      <c r="AI692" s="415"/>
      <c r="AJ692" s="415"/>
      <c r="AK692" s="415"/>
      <c r="AL692" s="415"/>
      <c r="AM692" s="296">
        <f>SUM(Y692:AL692)</f>
        <v>0.98669371393963545</v>
      </c>
    </row>
    <row r="693" spans="1:39" outlineLevel="1">
      <c r="A693" s="532"/>
      <c r="B693" s="294" t="s">
        <v>310</v>
      </c>
      <c r="C693" s="291" t="s">
        <v>876</v>
      </c>
      <c r="D693" s="295">
        <v>0</v>
      </c>
      <c r="E693" s="295"/>
      <c r="F693" s="295"/>
      <c r="G693" s="295"/>
      <c r="H693" s="295"/>
      <c r="I693" s="295"/>
      <c r="J693" s="295"/>
      <c r="K693" s="295"/>
      <c r="L693" s="295"/>
      <c r="M693" s="295"/>
      <c r="N693" s="295">
        <f>N692</f>
        <v>12</v>
      </c>
      <c r="O693" s="295">
        <v>0</v>
      </c>
      <c r="P693" s="295"/>
      <c r="Q693" s="295"/>
      <c r="R693" s="295"/>
      <c r="S693" s="295"/>
      <c r="T693" s="295"/>
      <c r="U693" s="295"/>
      <c r="V693" s="295"/>
      <c r="W693" s="295"/>
      <c r="X693" s="295"/>
      <c r="Y693" s="411">
        <f>Y692</f>
        <v>0</v>
      </c>
      <c r="Z693" s="411">
        <f t="shared" ref="Z693" si="2111">Z692</f>
        <v>0.37486784153921249</v>
      </c>
      <c r="AA693" s="411">
        <f t="shared" ref="AA693" si="2112">AA692</f>
        <v>0.61182587240042297</v>
      </c>
      <c r="AB693" s="411">
        <f t="shared" ref="AB693" si="2113">AB692</f>
        <v>0</v>
      </c>
      <c r="AC693" s="411">
        <f t="shared" ref="AC693" si="2114">AC692</f>
        <v>0</v>
      </c>
      <c r="AD693" s="411">
        <f t="shared" ref="AD693" si="2115">AD692</f>
        <v>0</v>
      </c>
      <c r="AE693" s="411">
        <f t="shared" ref="AE693" si="2116">AE692</f>
        <v>0</v>
      </c>
      <c r="AF693" s="411">
        <f t="shared" ref="AF693" si="2117">AF692</f>
        <v>0</v>
      </c>
      <c r="AG693" s="411">
        <f t="shared" ref="AG693" si="2118">AG692</f>
        <v>0</v>
      </c>
      <c r="AH693" s="411">
        <f t="shared" ref="AH693" si="2119">AH692</f>
        <v>0</v>
      </c>
      <c r="AI693" s="411">
        <f t="shared" ref="AI693" si="2120">AI692</f>
        <v>0</v>
      </c>
      <c r="AJ693" s="411">
        <f t="shared" ref="AJ693" si="2121">AJ692</f>
        <v>0</v>
      </c>
      <c r="AK693" s="411">
        <f t="shared" ref="AK693" si="2122">AK692</f>
        <v>0</v>
      </c>
      <c r="AL693" s="411">
        <f t="shared" ref="AL693" si="2123">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765</v>
      </c>
      <c r="C695" s="291" t="s">
        <v>875</v>
      </c>
      <c r="D695" s="295">
        <v>398276.61280908709</v>
      </c>
      <c r="E695" s="295"/>
      <c r="F695" s="295"/>
      <c r="G695" s="295"/>
      <c r="H695" s="295"/>
      <c r="I695" s="295"/>
      <c r="J695" s="295"/>
      <c r="K695" s="295"/>
      <c r="L695" s="295"/>
      <c r="M695" s="295"/>
      <c r="N695" s="295">
        <v>0</v>
      </c>
      <c r="O695" s="295">
        <v>0</v>
      </c>
      <c r="P695" s="295"/>
      <c r="Q695" s="295"/>
      <c r="R695" s="295"/>
      <c r="S695" s="295"/>
      <c r="T695" s="295"/>
      <c r="U695" s="295"/>
      <c r="V695" s="295"/>
      <c r="W695" s="295"/>
      <c r="X695" s="295"/>
      <c r="Y695" s="426">
        <v>1</v>
      </c>
      <c r="Z695" s="410"/>
      <c r="AA695" s="410"/>
      <c r="AB695" s="410"/>
      <c r="AC695" s="410"/>
      <c r="AD695" s="410"/>
      <c r="AE695" s="410"/>
      <c r="AF695" s="415"/>
      <c r="AG695" s="415"/>
      <c r="AH695" s="415"/>
      <c r="AI695" s="415"/>
      <c r="AJ695" s="415"/>
      <c r="AK695" s="415"/>
      <c r="AL695" s="415"/>
      <c r="AM695" s="296">
        <f>SUM(Y695:AL695)</f>
        <v>1</v>
      </c>
    </row>
    <row r="696" spans="1:39" outlineLevel="1">
      <c r="A696" s="532"/>
      <c r="B696" s="294" t="s">
        <v>310</v>
      </c>
      <c r="C696" s="291" t="s">
        <v>876</v>
      </c>
      <c r="D696" s="295">
        <v>0</v>
      </c>
      <c r="E696" s="295"/>
      <c r="F696" s="295"/>
      <c r="G696" s="295"/>
      <c r="H696" s="295"/>
      <c r="I696" s="295"/>
      <c r="J696" s="295"/>
      <c r="K696" s="295"/>
      <c r="L696" s="295"/>
      <c r="M696" s="295"/>
      <c r="N696" s="295">
        <f>N695</f>
        <v>0</v>
      </c>
      <c r="O696" s="295">
        <v>0</v>
      </c>
      <c r="P696" s="295"/>
      <c r="Q696" s="295"/>
      <c r="R696" s="295"/>
      <c r="S696" s="295"/>
      <c r="T696" s="295"/>
      <c r="U696" s="295"/>
      <c r="V696" s="295"/>
      <c r="W696" s="295"/>
      <c r="X696" s="295"/>
      <c r="Y696" s="411">
        <f>Y695</f>
        <v>1</v>
      </c>
      <c r="Z696" s="411">
        <f t="shared" ref="Z696" si="2124">Z695</f>
        <v>0</v>
      </c>
      <c r="AA696" s="411">
        <f t="shared" ref="AA696" si="2125">AA695</f>
        <v>0</v>
      </c>
      <c r="AB696" s="411">
        <f t="shared" ref="AB696" si="2126">AB695</f>
        <v>0</v>
      </c>
      <c r="AC696" s="411">
        <f t="shared" ref="AC696" si="2127">AC695</f>
        <v>0</v>
      </c>
      <c r="AD696" s="411">
        <f t="shared" ref="AD696" si="2128">AD695</f>
        <v>0</v>
      </c>
      <c r="AE696" s="411">
        <f t="shared" ref="AE696" si="2129">AE695</f>
        <v>0</v>
      </c>
      <c r="AF696" s="411">
        <f t="shared" ref="AF696" si="2130">AF695</f>
        <v>0</v>
      </c>
      <c r="AG696" s="411">
        <f t="shared" ref="AG696" si="2131">AG695</f>
        <v>0</v>
      </c>
      <c r="AH696" s="411">
        <f t="shared" ref="AH696" si="2132">AH695</f>
        <v>0</v>
      </c>
      <c r="AI696" s="411">
        <f t="shared" ref="AI696" si="2133">AI695</f>
        <v>0</v>
      </c>
      <c r="AJ696" s="411">
        <f t="shared" ref="AJ696" si="2134">AJ695</f>
        <v>0</v>
      </c>
      <c r="AK696" s="411">
        <f t="shared" ref="AK696" si="2135">AK695</f>
        <v>0</v>
      </c>
      <c r="AL696" s="411">
        <f t="shared" ref="AL696" si="2136">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875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876</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137">Z698</f>
        <v>0</v>
      </c>
      <c r="AA699" s="411">
        <f t="shared" ref="AA699" si="2138">AA698</f>
        <v>0</v>
      </c>
      <c r="AB699" s="411">
        <f t="shared" ref="AB699" si="2139">AB698</f>
        <v>0</v>
      </c>
      <c r="AC699" s="411">
        <f t="shared" ref="AC699" si="2140">AC698</f>
        <v>0</v>
      </c>
      <c r="AD699" s="411">
        <f t="shared" ref="AD699" si="2141">AD698</f>
        <v>0</v>
      </c>
      <c r="AE699" s="411">
        <f t="shared" ref="AE699" si="2142">AE698</f>
        <v>0</v>
      </c>
      <c r="AF699" s="411">
        <f t="shared" ref="AF699" si="2143">AF698</f>
        <v>0</v>
      </c>
      <c r="AG699" s="411">
        <f t="shared" ref="AG699" si="2144">AG698</f>
        <v>0</v>
      </c>
      <c r="AH699" s="411">
        <f t="shared" ref="AH699" si="2145">AH698</f>
        <v>0</v>
      </c>
      <c r="AI699" s="411">
        <f t="shared" ref="AI699" si="2146">AI698</f>
        <v>0</v>
      </c>
      <c r="AJ699" s="411">
        <f t="shared" ref="AJ699" si="2147">AJ698</f>
        <v>0</v>
      </c>
      <c r="AK699" s="411">
        <f t="shared" ref="AK699" si="2148">AK698</f>
        <v>0</v>
      </c>
      <c r="AL699" s="411">
        <f t="shared" ref="AL699" si="2149">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875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876</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150">Z702</f>
        <v>0</v>
      </c>
      <c r="AA703" s="411">
        <f t="shared" ref="AA703" si="2151">AA702</f>
        <v>0</v>
      </c>
      <c r="AB703" s="411">
        <f t="shared" ref="AB703" si="2152">AB702</f>
        <v>0</v>
      </c>
      <c r="AC703" s="411">
        <f t="shared" ref="AC703" si="2153">AC702</f>
        <v>0</v>
      </c>
      <c r="AD703" s="411">
        <f t="shared" ref="AD703" si="2154">AD702</f>
        <v>0</v>
      </c>
      <c r="AE703" s="411">
        <f t="shared" ref="AE703" si="2155">AE702</f>
        <v>0</v>
      </c>
      <c r="AF703" s="411">
        <f t="shared" ref="AF703" si="2156">AF702</f>
        <v>0</v>
      </c>
      <c r="AG703" s="411">
        <f t="shared" ref="AG703" si="2157">AG702</f>
        <v>0</v>
      </c>
      <c r="AH703" s="411">
        <f t="shared" ref="AH703" si="2158">AH702</f>
        <v>0</v>
      </c>
      <c r="AI703" s="411">
        <f t="shared" ref="AI703" si="2159">AI702</f>
        <v>0</v>
      </c>
      <c r="AJ703" s="411">
        <f t="shared" ref="AJ703" si="2160">AJ702</f>
        <v>0</v>
      </c>
      <c r="AK703" s="411">
        <f t="shared" ref="AK703" si="2161">AK702</f>
        <v>0</v>
      </c>
      <c r="AL703" s="411">
        <f t="shared" ref="AL703" si="2162">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875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876</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63">Z705</f>
        <v>0</v>
      </c>
      <c r="AA706" s="411">
        <f t="shared" ref="AA706" si="2164">AA705</f>
        <v>0</v>
      </c>
      <c r="AB706" s="411">
        <f t="shared" ref="AB706" si="2165">AB705</f>
        <v>0</v>
      </c>
      <c r="AC706" s="411">
        <f t="shared" ref="AC706" si="2166">AC705</f>
        <v>0</v>
      </c>
      <c r="AD706" s="411">
        <f t="shared" ref="AD706" si="2167">AD705</f>
        <v>0</v>
      </c>
      <c r="AE706" s="411">
        <f t="shared" ref="AE706" si="2168">AE705</f>
        <v>0</v>
      </c>
      <c r="AF706" s="411">
        <f t="shared" ref="AF706" si="2169">AF705</f>
        <v>0</v>
      </c>
      <c r="AG706" s="411">
        <f t="shared" ref="AG706" si="2170">AG705</f>
        <v>0</v>
      </c>
      <c r="AH706" s="411">
        <f t="shared" ref="AH706" si="2171">AH705</f>
        <v>0</v>
      </c>
      <c r="AI706" s="411">
        <f t="shared" ref="AI706" si="2172">AI705</f>
        <v>0</v>
      </c>
      <c r="AJ706" s="411">
        <f t="shared" ref="AJ706" si="2173">AJ705</f>
        <v>0</v>
      </c>
      <c r="AK706" s="411">
        <f t="shared" ref="AK706" si="2174">AK705</f>
        <v>0</v>
      </c>
      <c r="AL706" s="411">
        <f t="shared" ref="AL706" si="2175">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875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876</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76">Z708</f>
        <v>0</v>
      </c>
      <c r="AA709" s="411">
        <f t="shared" ref="AA709" si="2177">AA708</f>
        <v>0</v>
      </c>
      <c r="AB709" s="411">
        <f t="shared" ref="AB709" si="2178">AB708</f>
        <v>0</v>
      </c>
      <c r="AC709" s="411">
        <f t="shared" ref="AC709" si="2179">AC708</f>
        <v>0</v>
      </c>
      <c r="AD709" s="411">
        <f t="shared" ref="AD709" si="2180">AD708</f>
        <v>0</v>
      </c>
      <c r="AE709" s="411">
        <f t="shared" ref="AE709" si="2181">AE708</f>
        <v>0</v>
      </c>
      <c r="AF709" s="411">
        <f t="shared" ref="AF709" si="2182">AF708</f>
        <v>0</v>
      </c>
      <c r="AG709" s="411">
        <f t="shared" ref="AG709" si="2183">AG708</f>
        <v>0</v>
      </c>
      <c r="AH709" s="411">
        <f t="shared" ref="AH709" si="2184">AH708</f>
        <v>0</v>
      </c>
      <c r="AI709" s="411">
        <f t="shared" ref="AI709" si="2185">AI708</f>
        <v>0</v>
      </c>
      <c r="AJ709" s="411">
        <f t="shared" ref="AJ709" si="2186">AJ708</f>
        <v>0</v>
      </c>
      <c r="AK709" s="411">
        <f t="shared" ref="AK709" si="2187">AK708</f>
        <v>0</v>
      </c>
      <c r="AL709" s="411">
        <f t="shared" ref="AL709" si="2188">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875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876</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89">Z711</f>
        <v>0</v>
      </c>
      <c r="AA712" s="411">
        <f t="shared" ref="AA712" si="2190">AA711</f>
        <v>0</v>
      </c>
      <c r="AB712" s="411">
        <f t="shared" ref="AB712" si="2191">AB711</f>
        <v>0</v>
      </c>
      <c r="AC712" s="411">
        <f t="shared" ref="AC712" si="2192">AC711</f>
        <v>0</v>
      </c>
      <c r="AD712" s="411">
        <f t="shared" ref="AD712" si="2193">AD711</f>
        <v>0</v>
      </c>
      <c r="AE712" s="411">
        <f t="shared" ref="AE712" si="2194">AE711</f>
        <v>0</v>
      </c>
      <c r="AF712" s="411">
        <f t="shared" ref="AF712" si="2195">AF711</f>
        <v>0</v>
      </c>
      <c r="AG712" s="411">
        <f t="shared" ref="AG712" si="2196">AG711</f>
        <v>0</v>
      </c>
      <c r="AH712" s="411">
        <f t="shared" ref="AH712" si="2197">AH711</f>
        <v>0</v>
      </c>
      <c r="AI712" s="411">
        <f t="shared" ref="AI712" si="2198">AI711</f>
        <v>0</v>
      </c>
      <c r="AJ712" s="411">
        <f t="shared" ref="AJ712" si="2199">AJ711</f>
        <v>0</v>
      </c>
      <c r="AK712" s="411">
        <f t="shared" ref="AK712" si="2200">AK711</f>
        <v>0</v>
      </c>
      <c r="AL712" s="411">
        <f t="shared" ref="AL712" si="2201">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875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876</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202">Z714</f>
        <v>0</v>
      </c>
      <c r="AA715" s="411">
        <f t="shared" ref="AA715" si="2203">AA714</f>
        <v>0</v>
      </c>
      <c r="AB715" s="411">
        <f t="shared" ref="AB715" si="2204">AB714</f>
        <v>0</v>
      </c>
      <c r="AC715" s="411">
        <f t="shared" ref="AC715" si="2205">AC714</f>
        <v>0</v>
      </c>
      <c r="AD715" s="411">
        <f t="shared" ref="AD715" si="2206">AD714</f>
        <v>0</v>
      </c>
      <c r="AE715" s="411">
        <f t="shared" ref="AE715" si="2207">AE714</f>
        <v>0</v>
      </c>
      <c r="AF715" s="411">
        <f t="shared" ref="AF715" si="2208">AF714</f>
        <v>0</v>
      </c>
      <c r="AG715" s="411">
        <f t="shared" ref="AG715" si="2209">AG714</f>
        <v>0</v>
      </c>
      <c r="AH715" s="411">
        <f t="shared" ref="AH715" si="2210">AH714</f>
        <v>0</v>
      </c>
      <c r="AI715" s="411">
        <f t="shared" ref="AI715" si="2211">AI714</f>
        <v>0</v>
      </c>
      <c r="AJ715" s="411">
        <f t="shared" ref="AJ715" si="2212">AJ714</f>
        <v>0</v>
      </c>
      <c r="AK715" s="411">
        <f t="shared" ref="AK715" si="2213">AK714</f>
        <v>0</v>
      </c>
      <c r="AL715" s="411">
        <f t="shared" ref="AL715" si="2214">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875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876</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215">Z717</f>
        <v>0</v>
      </c>
      <c r="AA718" s="411">
        <f t="shared" ref="AA718" si="2216">AA717</f>
        <v>0</v>
      </c>
      <c r="AB718" s="411">
        <f t="shared" ref="AB718" si="2217">AB717</f>
        <v>0</v>
      </c>
      <c r="AC718" s="411">
        <f t="shared" ref="AC718" si="2218">AC717</f>
        <v>0</v>
      </c>
      <c r="AD718" s="411">
        <f t="shared" ref="AD718" si="2219">AD717</f>
        <v>0</v>
      </c>
      <c r="AE718" s="411">
        <f t="shared" ref="AE718" si="2220">AE717</f>
        <v>0</v>
      </c>
      <c r="AF718" s="411">
        <f t="shared" ref="AF718" si="2221">AF717</f>
        <v>0</v>
      </c>
      <c r="AG718" s="411">
        <f t="shared" ref="AG718" si="2222">AG717</f>
        <v>0</v>
      </c>
      <c r="AH718" s="411">
        <f t="shared" ref="AH718" si="2223">AH717</f>
        <v>0</v>
      </c>
      <c r="AI718" s="411">
        <f t="shared" ref="AI718" si="2224">AI717</f>
        <v>0</v>
      </c>
      <c r="AJ718" s="411">
        <f t="shared" ref="AJ718" si="2225">AJ717</f>
        <v>0</v>
      </c>
      <c r="AK718" s="411">
        <f t="shared" ref="AK718" si="2226">AK717</f>
        <v>0</v>
      </c>
      <c r="AL718" s="411">
        <f t="shared" ref="AL718" si="2227">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875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876</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228">Z720</f>
        <v>0</v>
      </c>
      <c r="AA721" s="411">
        <f t="shared" ref="AA721" si="2229">AA720</f>
        <v>0</v>
      </c>
      <c r="AB721" s="411">
        <f t="shared" ref="AB721" si="2230">AB720</f>
        <v>0</v>
      </c>
      <c r="AC721" s="411">
        <f t="shared" ref="AC721" si="2231">AC720</f>
        <v>0</v>
      </c>
      <c r="AD721" s="411">
        <f t="shared" ref="AD721" si="2232">AD720</f>
        <v>0</v>
      </c>
      <c r="AE721" s="411">
        <f t="shared" ref="AE721" si="2233">AE720</f>
        <v>0</v>
      </c>
      <c r="AF721" s="411">
        <f t="shared" ref="AF721" si="2234">AF720</f>
        <v>0</v>
      </c>
      <c r="AG721" s="411">
        <f t="shared" ref="AG721" si="2235">AG720</f>
        <v>0</v>
      </c>
      <c r="AH721" s="411">
        <f t="shared" ref="AH721" si="2236">AH720</f>
        <v>0</v>
      </c>
      <c r="AI721" s="411">
        <f t="shared" ref="AI721" si="2237">AI720</f>
        <v>0</v>
      </c>
      <c r="AJ721" s="411">
        <f t="shared" ref="AJ721" si="2238">AJ720</f>
        <v>0</v>
      </c>
      <c r="AK721" s="411">
        <f t="shared" ref="AK721" si="2239">AK720</f>
        <v>0</v>
      </c>
      <c r="AL721" s="411">
        <f t="shared" ref="AL721" si="2240">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875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876</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241">Z723</f>
        <v>0</v>
      </c>
      <c r="AA724" s="411">
        <f t="shared" ref="AA724" si="2242">AA723</f>
        <v>0</v>
      </c>
      <c r="AB724" s="411">
        <f t="shared" ref="AB724" si="2243">AB723</f>
        <v>0</v>
      </c>
      <c r="AC724" s="411">
        <f t="shared" ref="AC724" si="2244">AC723</f>
        <v>0</v>
      </c>
      <c r="AD724" s="411">
        <f t="shared" ref="AD724" si="2245">AD723</f>
        <v>0</v>
      </c>
      <c r="AE724" s="411">
        <f t="shared" ref="AE724" si="2246">AE723</f>
        <v>0</v>
      </c>
      <c r="AF724" s="411">
        <f t="shared" ref="AF724" si="2247">AF723</f>
        <v>0</v>
      </c>
      <c r="AG724" s="411">
        <f t="shared" ref="AG724" si="2248">AG723</f>
        <v>0</v>
      </c>
      <c r="AH724" s="411">
        <f t="shared" ref="AH724" si="2249">AH723</f>
        <v>0</v>
      </c>
      <c r="AI724" s="411">
        <f t="shared" ref="AI724" si="2250">AI723</f>
        <v>0</v>
      </c>
      <c r="AJ724" s="411">
        <f t="shared" ref="AJ724" si="2251">AJ723</f>
        <v>0</v>
      </c>
      <c r="AK724" s="411">
        <f t="shared" ref="AK724" si="2252">AK723</f>
        <v>0</v>
      </c>
      <c r="AL724" s="411">
        <f t="shared" ref="AL724" si="2253">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875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876</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54">Z726</f>
        <v>0</v>
      </c>
      <c r="AA727" s="411">
        <f t="shared" ref="AA727" si="2255">AA726</f>
        <v>0</v>
      </c>
      <c r="AB727" s="411">
        <f t="shared" ref="AB727" si="2256">AB726</f>
        <v>0</v>
      </c>
      <c r="AC727" s="411">
        <f t="shared" ref="AC727" si="2257">AC726</f>
        <v>0</v>
      </c>
      <c r="AD727" s="411">
        <f t="shared" ref="AD727" si="2258">AD726</f>
        <v>0</v>
      </c>
      <c r="AE727" s="411">
        <f t="shared" ref="AE727" si="2259">AE726</f>
        <v>0</v>
      </c>
      <c r="AF727" s="411">
        <f t="shared" ref="AF727" si="2260">AF726</f>
        <v>0</v>
      </c>
      <c r="AG727" s="411">
        <f t="shared" ref="AG727" si="2261">AG726</f>
        <v>0</v>
      </c>
      <c r="AH727" s="411">
        <f t="shared" ref="AH727" si="2262">AH726</f>
        <v>0</v>
      </c>
      <c r="AI727" s="411">
        <f t="shared" ref="AI727" si="2263">AI726</f>
        <v>0</v>
      </c>
      <c r="AJ727" s="411">
        <f t="shared" ref="AJ727" si="2264">AJ726</f>
        <v>0</v>
      </c>
      <c r="AK727" s="411">
        <f t="shared" ref="AK727" si="2265">AK726</f>
        <v>0</v>
      </c>
      <c r="AL727" s="411">
        <f t="shared" ref="AL727" si="2266">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875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876</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67">Z729</f>
        <v>0</v>
      </c>
      <c r="AA730" s="411">
        <f t="shared" ref="AA730" si="2268">AA729</f>
        <v>0</v>
      </c>
      <c r="AB730" s="411">
        <f t="shared" ref="AB730" si="2269">AB729</f>
        <v>0</v>
      </c>
      <c r="AC730" s="411">
        <f t="shared" ref="AC730" si="2270">AC729</f>
        <v>0</v>
      </c>
      <c r="AD730" s="411">
        <f t="shared" ref="AD730" si="2271">AD729</f>
        <v>0</v>
      </c>
      <c r="AE730" s="411">
        <f t="shared" ref="AE730" si="2272">AE729</f>
        <v>0</v>
      </c>
      <c r="AF730" s="411">
        <f t="shared" ref="AF730" si="2273">AF729</f>
        <v>0</v>
      </c>
      <c r="AG730" s="411">
        <f t="shared" ref="AG730" si="2274">AG729</f>
        <v>0</v>
      </c>
      <c r="AH730" s="411">
        <f t="shared" ref="AH730" si="2275">AH729</f>
        <v>0</v>
      </c>
      <c r="AI730" s="411">
        <f t="shared" ref="AI730" si="2276">AI729</f>
        <v>0</v>
      </c>
      <c r="AJ730" s="411">
        <f t="shared" ref="AJ730" si="2277">AJ729</f>
        <v>0</v>
      </c>
      <c r="AK730" s="411">
        <f t="shared" ref="AK730" si="2278">AK729</f>
        <v>0</v>
      </c>
      <c r="AL730" s="411">
        <f t="shared" ref="AL730" si="2279">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875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876</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80">Z732</f>
        <v>0</v>
      </c>
      <c r="AA733" s="411">
        <f t="shared" ref="AA733" si="2281">AA732</f>
        <v>0</v>
      </c>
      <c r="AB733" s="411">
        <f t="shared" ref="AB733" si="2282">AB732</f>
        <v>0</v>
      </c>
      <c r="AC733" s="411">
        <f t="shared" ref="AC733" si="2283">AC732</f>
        <v>0</v>
      </c>
      <c r="AD733" s="411">
        <f t="shared" ref="AD733" si="2284">AD732</f>
        <v>0</v>
      </c>
      <c r="AE733" s="411">
        <f t="shared" ref="AE733" si="2285">AE732</f>
        <v>0</v>
      </c>
      <c r="AF733" s="411">
        <f t="shared" ref="AF733" si="2286">AF732</f>
        <v>0</v>
      </c>
      <c r="AG733" s="411">
        <f t="shared" ref="AG733" si="2287">AG732</f>
        <v>0</v>
      </c>
      <c r="AH733" s="411">
        <f t="shared" ref="AH733" si="2288">AH732</f>
        <v>0</v>
      </c>
      <c r="AI733" s="411">
        <f t="shared" ref="AI733" si="2289">AI732</f>
        <v>0</v>
      </c>
      <c r="AJ733" s="411">
        <f t="shared" ref="AJ733" si="2290">AJ732</f>
        <v>0</v>
      </c>
      <c r="AK733" s="411">
        <f t="shared" ref="AK733" si="2291">AK732</f>
        <v>0</v>
      </c>
      <c r="AL733" s="411">
        <f t="shared" ref="AL733" si="2292">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767</v>
      </c>
      <c r="C735" s="291" t="s">
        <v>875</v>
      </c>
      <c r="D735" s="295">
        <v>0</v>
      </c>
      <c r="E735" s="295"/>
      <c r="F735" s="295"/>
      <c r="G735" s="295"/>
      <c r="H735" s="295"/>
      <c r="I735" s="295"/>
      <c r="J735" s="295"/>
      <c r="K735" s="295"/>
      <c r="L735" s="295"/>
      <c r="M735" s="295"/>
      <c r="N735" s="295">
        <v>12</v>
      </c>
      <c r="O735" s="295">
        <v>0</v>
      </c>
      <c r="P735" s="295"/>
      <c r="Q735" s="295"/>
      <c r="R735" s="295"/>
      <c r="S735" s="295"/>
      <c r="T735" s="295"/>
      <c r="U735" s="295"/>
      <c r="V735" s="295"/>
      <c r="W735" s="295"/>
      <c r="X735" s="295"/>
      <c r="Y735" s="426">
        <v>1</v>
      </c>
      <c r="Z735" s="410"/>
      <c r="AA735" s="410"/>
      <c r="AB735" s="410"/>
      <c r="AC735" s="410"/>
      <c r="AD735" s="410"/>
      <c r="AE735" s="410"/>
      <c r="AF735" s="415"/>
      <c r="AG735" s="415"/>
      <c r="AH735" s="415"/>
      <c r="AI735" s="415"/>
      <c r="AJ735" s="415"/>
      <c r="AK735" s="415"/>
      <c r="AL735" s="415"/>
      <c r="AM735" s="296">
        <f>SUM(Y735:AL735)</f>
        <v>1</v>
      </c>
    </row>
    <row r="736" spans="1:39" outlineLevel="1">
      <c r="A736" s="532"/>
      <c r="B736" s="294" t="s">
        <v>310</v>
      </c>
      <c r="C736" s="291" t="s">
        <v>876</v>
      </c>
      <c r="D736" s="295">
        <v>3085423.2953288788</v>
      </c>
      <c r="E736" s="295"/>
      <c r="F736" s="295"/>
      <c r="G736" s="295"/>
      <c r="H736" s="295"/>
      <c r="I736" s="295"/>
      <c r="J736" s="295"/>
      <c r="K736" s="295"/>
      <c r="L736" s="295"/>
      <c r="M736" s="295"/>
      <c r="N736" s="295">
        <f>N735</f>
        <v>12</v>
      </c>
      <c r="O736" s="295">
        <v>492.93639025561026</v>
      </c>
      <c r="P736" s="295"/>
      <c r="Q736" s="295"/>
      <c r="R736" s="295"/>
      <c r="S736" s="295"/>
      <c r="T736" s="295"/>
      <c r="U736" s="295"/>
      <c r="V736" s="295"/>
      <c r="W736" s="295"/>
      <c r="X736" s="295"/>
      <c r="Y736" s="411">
        <f>Y735</f>
        <v>1</v>
      </c>
      <c r="Z736" s="411">
        <f t="shared" ref="Z736" si="2293">Z735</f>
        <v>0</v>
      </c>
      <c r="AA736" s="411">
        <f t="shared" ref="AA736" si="2294">AA735</f>
        <v>0</v>
      </c>
      <c r="AB736" s="411">
        <f t="shared" ref="AB736" si="2295">AB735</f>
        <v>0</v>
      </c>
      <c r="AC736" s="411">
        <f t="shared" ref="AC736" si="2296">AC735</f>
        <v>0</v>
      </c>
      <c r="AD736" s="411">
        <f t="shared" ref="AD736" si="2297">AD735</f>
        <v>0</v>
      </c>
      <c r="AE736" s="411">
        <f t="shared" ref="AE736" si="2298">AE735</f>
        <v>0</v>
      </c>
      <c r="AF736" s="411">
        <f t="shared" ref="AF736" si="2299">AF735</f>
        <v>0</v>
      </c>
      <c r="AG736" s="411">
        <f t="shared" ref="AG736" si="2300">AG735</f>
        <v>0</v>
      </c>
      <c r="AH736" s="411">
        <f t="shared" ref="AH736" si="2301">AH735</f>
        <v>0</v>
      </c>
      <c r="AI736" s="411">
        <f t="shared" ref="AI736" si="2302">AI735</f>
        <v>0</v>
      </c>
      <c r="AJ736" s="411">
        <f t="shared" ref="AJ736" si="2303">AJ735</f>
        <v>0</v>
      </c>
      <c r="AK736" s="411">
        <f t="shared" ref="AK736" si="2304">AK735</f>
        <v>0</v>
      </c>
      <c r="AL736" s="411">
        <f t="shared" ref="AL736" si="2305">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outlineLevel="1">
      <c r="A738" s="532">
        <v>48</v>
      </c>
      <c r="B738" s="428" t="s">
        <v>768</v>
      </c>
      <c r="C738" s="291" t="s">
        <v>875</v>
      </c>
      <c r="D738" s="295">
        <v>0</v>
      </c>
      <c r="E738" s="295"/>
      <c r="F738" s="295"/>
      <c r="G738" s="295"/>
      <c r="H738" s="295"/>
      <c r="I738" s="295"/>
      <c r="J738" s="295"/>
      <c r="K738" s="295"/>
      <c r="L738" s="295"/>
      <c r="M738" s="295"/>
      <c r="N738" s="295">
        <v>12</v>
      </c>
      <c r="O738" s="295">
        <v>0</v>
      </c>
      <c r="P738" s="295"/>
      <c r="Q738" s="295"/>
      <c r="R738" s="295"/>
      <c r="S738" s="295"/>
      <c r="T738" s="295"/>
      <c r="U738" s="295"/>
      <c r="V738" s="295"/>
      <c r="W738" s="295"/>
      <c r="X738" s="295"/>
      <c r="Y738" s="426">
        <v>1</v>
      </c>
      <c r="Z738" s="410"/>
      <c r="AA738" s="410"/>
      <c r="AB738" s="410"/>
      <c r="AC738" s="410"/>
      <c r="AD738" s="410"/>
      <c r="AE738" s="410"/>
      <c r="AF738" s="415"/>
      <c r="AG738" s="415"/>
      <c r="AH738" s="415"/>
      <c r="AI738" s="415"/>
      <c r="AJ738" s="415"/>
      <c r="AK738" s="415"/>
      <c r="AL738" s="415"/>
      <c r="AM738" s="296">
        <f>SUM(Y738:AL738)</f>
        <v>1</v>
      </c>
    </row>
    <row r="739" spans="1:40" outlineLevel="1">
      <c r="A739" s="532"/>
      <c r="B739" s="294" t="s">
        <v>310</v>
      </c>
      <c r="C739" s="291" t="s">
        <v>876</v>
      </c>
      <c r="D739" s="295">
        <v>29380301.63331392</v>
      </c>
      <c r="E739" s="295"/>
      <c r="F739" s="295"/>
      <c r="G739" s="295"/>
      <c r="H739" s="295"/>
      <c r="I739" s="295"/>
      <c r="J739" s="295"/>
      <c r="K739" s="295"/>
      <c r="L739" s="295"/>
      <c r="M739" s="295"/>
      <c r="N739" s="295">
        <f>N738</f>
        <v>12</v>
      </c>
      <c r="O739" s="295">
        <v>0</v>
      </c>
      <c r="P739" s="295"/>
      <c r="Q739" s="295"/>
      <c r="R739" s="295"/>
      <c r="S739" s="295"/>
      <c r="T739" s="295"/>
      <c r="U739" s="295"/>
      <c r="V739" s="295"/>
      <c r="W739" s="295"/>
      <c r="X739" s="295"/>
      <c r="Y739" s="411">
        <f>Y738</f>
        <v>1</v>
      </c>
      <c r="Z739" s="411">
        <f t="shared" ref="Z739" si="2306">Z738</f>
        <v>0</v>
      </c>
      <c r="AA739" s="411">
        <f t="shared" ref="AA739" si="2307">AA738</f>
        <v>0</v>
      </c>
      <c r="AB739" s="411">
        <f t="shared" ref="AB739" si="2308">AB738</f>
        <v>0</v>
      </c>
      <c r="AC739" s="411">
        <f t="shared" ref="AC739" si="2309">AC738</f>
        <v>0</v>
      </c>
      <c r="AD739" s="411">
        <f t="shared" ref="AD739" si="2310">AD738</f>
        <v>0</v>
      </c>
      <c r="AE739" s="411">
        <f t="shared" ref="AE739" si="2311">AE738</f>
        <v>0</v>
      </c>
      <c r="AF739" s="411">
        <f t="shared" ref="AF739" si="2312">AF738</f>
        <v>0</v>
      </c>
      <c r="AG739" s="411">
        <f t="shared" ref="AG739" si="2313">AG738</f>
        <v>0</v>
      </c>
      <c r="AH739" s="411">
        <f t="shared" ref="AH739" si="2314">AH738</f>
        <v>0</v>
      </c>
      <c r="AI739" s="411">
        <f t="shared" ref="AI739" si="2315">AI738</f>
        <v>0</v>
      </c>
      <c r="AJ739" s="411">
        <f t="shared" ref="AJ739" si="2316">AJ738</f>
        <v>0</v>
      </c>
      <c r="AK739" s="411">
        <f t="shared" ref="AK739" si="2317">AK738</f>
        <v>0</v>
      </c>
      <c r="AL739" s="411">
        <f t="shared" ref="AL739" si="2318">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875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876</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319">Z741</f>
        <v>0</v>
      </c>
      <c r="AA742" s="411">
        <f t="shared" ref="AA742" si="2320">AA741</f>
        <v>0</v>
      </c>
      <c r="AB742" s="411">
        <f t="shared" ref="AB742" si="2321">AB741</f>
        <v>0</v>
      </c>
      <c r="AC742" s="411">
        <f t="shared" ref="AC742" si="2322">AC741</f>
        <v>0</v>
      </c>
      <c r="AD742" s="411">
        <f t="shared" ref="AD742" si="2323">AD741</f>
        <v>0</v>
      </c>
      <c r="AE742" s="411">
        <f t="shared" ref="AE742" si="2324">AE741</f>
        <v>0</v>
      </c>
      <c r="AF742" s="411">
        <f t="shared" ref="AF742" si="2325">AF741</f>
        <v>0</v>
      </c>
      <c r="AG742" s="411">
        <f t="shared" ref="AG742" si="2326">AG741</f>
        <v>0</v>
      </c>
      <c r="AH742" s="411">
        <f t="shared" ref="AH742" si="2327">AH741</f>
        <v>0</v>
      </c>
      <c r="AI742" s="411">
        <f t="shared" ref="AI742" si="2328">AI741</f>
        <v>0</v>
      </c>
      <c r="AJ742" s="411">
        <f t="shared" ref="AJ742" si="2329">AJ741</f>
        <v>0</v>
      </c>
      <c r="AK742" s="411">
        <f t="shared" ref="AK742" si="2330">AK741</f>
        <v>0</v>
      </c>
      <c r="AL742" s="411">
        <f t="shared" ref="AL742" si="2331">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170343556.76822379</v>
      </c>
      <c r="E744" s="329"/>
      <c r="F744" s="329"/>
      <c r="G744" s="329"/>
      <c r="H744" s="329"/>
      <c r="I744" s="329"/>
      <c r="J744" s="329"/>
      <c r="K744" s="329"/>
      <c r="L744" s="329"/>
      <c r="M744" s="329"/>
      <c r="N744" s="329"/>
      <c r="O744" s="329">
        <f>SUM(O587:O742)</f>
        <v>26674.426478599176</v>
      </c>
      <c r="P744" s="329"/>
      <c r="Q744" s="329"/>
      <c r="R744" s="329"/>
      <c r="S744" s="329"/>
      <c r="T744" s="329"/>
      <c r="U744" s="329"/>
      <c r="V744" s="329"/>
      <c r="W744" s="329"/>
      <c r="X744" s="329"/>
      <c r="Y744" s="329">
        <f>IF(Y585="kWh",SUMPRODUCT(D587:D742,Y587:Y742))</f>
        <v>52581922.146858856</v>
      </c>
      <c r="Z744" s="329">
        <f>IF(Z585="kWh",SUMPRODUCT(D587:D742,Z587:Z742))</f>
        <v>9550877.8370407615</v>
      </c>
      <c r="AA744" s="329">
        <f>IF(AA585="kw",SUMPRODUCT(N587:N742,O587:O742,AA587:AA742),SUMPRODUCT(D587:D742,AA587:AA742))</f>
        <v>207362.52168225113</v>
      </c>
      <c r="AB744" s="329">
        <f>IF(AB585="kw",SUMPRODUCT(N587:N742,O587:O742,AB587:AB742),SUMPRODUCT(D587:D742,AB587:AB742))</f>
        <v>12254.101446480232</v>
      </c>
      <c r="AC744" s="329">
        <f>IF(AC585="kw",SUMPRODUCT(N587:N742,O587:O742,AC587:AC742),SUMPRODUCT(D587:D742,AC587:AC742))</f>
        <v>18051.756527421032</v>
      </c>
      <c r="AD744" s="329">
        <f>IF(AD585="kw",SUMPRODUCT(N587:N742,O587:O742,AD587:AD742),SUMPRODUCT(D587:D742,AD587:AD742))</f>
        <v>73.807554577546028</v>
      </c>
      <c r="AE744" s="329">
        <f>IF(AE585="kw",SUMPRODUCT(N587:N742,O587:O742,AE587:AE742),SUMPRODUCT(D587:D742,AE587:AE742))</f>
        <v>32637.196167693077</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32226368.155000001</v>
      </c>
      <c r="Z745" s="392">
        <f>HLOOKUP(Z401,'2. LRAMVA Threshold'!$B$42:$Q$53,10,FALSE)</f>
        <v>26548153.548999999</v>
      </c>
      <c r="AA745" s="392">
        <f>HLOOKUP(AA401,'2. LRAMVA Threshold'!$B$42:$Q$53,10,FALSE)</f>
        <v>264157.47899999999</v>
      </c>
      <c r="AB745" s="392">
        <f>HLOOKUP(AB401,'2. LRAMVA Threshold'!$B$42:$Q$53,10,FALSE)</f>
        <v>0</v>
      </c>
      <c r="AC745" s="392">
        <f>HLOOKUP(AC401,'2. LRAMVA Threshold'!$B$42:$Q$53,10,FALSE)</f>
        <v>0</v>
      </c>
      <c r="AD745" s="392">
        <f>HLOOKUP(AD401,'2. LRAMVA Threshold'!$B$42:$Q$53,10,FALSE)</f>
        <v>0</v>
      </c>
      <c r="AE745" s="392">
        <f>HLOOKUP(AE401,'2. LRAMVA Threshold'!$B$42:$Q$53,10,FALSE)</f>
        <v>40557.853000000003</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1.0200000000000001E-2</v>
      </c>
      <c r="Z747" s="341">
        <f>HLOOKUP(Z$35,'3.  Distribution Rates'!$C$122:$P$133,10,FALSE)</f>
        <v>1.84E-2</v>
      </c>
      <c r="AA747" s="341">
        <f>HLOOKUP(AA$35,'3.  Distribution Rates'!$C$122:$P$133,10,FALSE)</f>
        <v>4.2289000000000003</v>
      </c>
      <c r="AB747" s="341">
        <f>HLOOKUP(AB$35,'3.  Distribution Rates'!$C$122:$P$133,10,FALSE)</f>
        <v>2.2555999999999998</v>
      </c>
      <c r="AC747" s="341">
        <f>HLOOKUP(AC$35,'3.  Distribution Rates'!$C$122:$P$133,10,FALSE)</f>
        <v>1.9599999999999999E-2</v>
      </c>
      <c r="AD747" s="341">
        <f>HLOOKUP(AD$35,'3.  Distribution Rates'!$C$122:$P$133,10,FALSE)</f>
        <v>9.9285999999999994</v>
      </c>
      <c r="AE747" s="341">
        <f>HLOOKUP(AE$35,'3.  Distribution Rates'!$C$122:$P$133,10,FALSE)</f>
        <v>6.3601000000000001</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332">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332"/>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332"/>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332"/>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333">Y210*Y747</f>
        <v>189671.99752004893</v>
      </c>
      <c r="Z752" s="378">
        <f t="shared" si="2333"/>
        <v>214680.06116718397</v>
      </c>
      <c r="AA752" s="378">
        <f t="shared" si="2333"/>
        <v>469943.08018742746</v>
      </c>
      <c r="AB752" s="378">
        <f t="shared" si="2333"/>
        <v>0</v>
      </c>
      <c r="AC752" s="378">
        <f t="shared" si="2333"/>
        <v>0</v>
      </c>
      <c r="AD752" s="378">
        <f t="shared" si="2333"/>
        <v>0</v>
      </c>
      <c r="AE752" s="378">
        <f t="shared" si="2333"/>
        <v>0</v>
      </c>
      <c r="AF752" s="378">
        <f t="shared" si="2333"/>
        <v>0</v>
      </c>
      <c r="AG752" s="378">
        <f t="shared" si="2333"/>
        <v>0</v>
      </c>
      <c r="AH752" s="378">
        <f t="shared" si="2333"/>
        <v>0</v>
      </c>
      <c r="AI752" s="378">
        <f t="shared" si="2333"/>
        <v>0</v>
      </c>
      <c r="AJ752" s="378">
        <f t="shared" si="2333"/>
        <v>0</v>
      </c>
      <c r="AK752" s="378">
        <f t="shared" si="2333"/>
        <v>0</v>
      </c>
      <c r="AL752" s="378">
        <f t="shared" si="2333"/>
        <v>0</v>
      </c>
      <c r="AM752" s="629">
        <f t="shared" si="2332"/>
        <v>874295.13887466036</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334">Y393*Y747</f>
        <v>449187.31659222976</v>
      </c>
      <c r="Z753" s="378">
        <f t="shared" si="2334"/>
        <v>204576.66087868309</v>
      </c>
      <c r="AA753" s="378">
        <f t="shared" si="2334"/>
        <v>554530.42734075745</v>
      </c>
      <c r="AB753" s="378">
        <f t="shared" si="2334"/>
        <v>0</v>
      </c>
      <c r="AC753" s="378">
        <f t="shared" si="2334"/>
        <v>0</v>
      </c>
      <c r="AD753" s="378">
        <f t="shared" si="2334"/>
        <v>0</v>
      </c>
      <c r="AE753" s="378">
        <f t="shared" si="2334"/>
        <v>0</v>
      </c>
      <c r="AF753" s="378">
        <f t="shared" si="2334"/>
        <v>0</v>
      </c>
      <c r="AG753" s="378">
        <f t="shared" si="2334"/>
        <v>0</v>
      </c>
      <c r="AH753" s="378">
        <f t="shared" si="2334"/>
        <v>0</v>
      </c>
      <c r="AI753" s="378">
        <f t="shared" si="2334"/>
        <v>0</v>
      </c>
      <c r="AJ753" s="378">
        <f t="shared" si="2334"/>
        <v>0</v>
      </c>
      <c r="AK753" s="378">
        <f t="shared" si="2334"/>
        <v>0</v>
      </c>
      <c r="AL753" s="378">
        <f t="shared" si="2334"/>
        <v>0</v>
      </c>
      <c r="AM753" s="629">
        <f t="shared" si="2332"/>
        <v>1208294.4048116703</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335">Y576*Y747</f>
        <v>921604.54575012554</v>
      </c>
      <c r="Z754" s="378">
        <f t="shared" si="2335"/>
        <v>300549.3756750293</v>
      </c>
      <c r="AA754" s="378">
        <f t="shared" si="2335"/>
        <v>1000581.6733409937</v>
      </c>
      <c r="AB754" s="378">
        <f t="shared" si="2335"/>
        <v>3573.8361702490733</v>
      </c>
      <c r="AC754" s="378">
        <f t="shared" si="2335"/>
        <v>0</v>
      </c>
      <c r="AD754" s="378">
        <f t="shared" si="2335"/>
        <v>0</v>
      </c>
      <c r="AE754" s="378">
        <f t="shared" si="2335"/>
        <v>0</v>
      </c>
      <c r="AF754" s="378">
        <f t="shared" si="2335"/>
        <v>0</v>
      </c>
      <c r="AG754" s="378">
        <f t="shared" si="2335"/>
        <v>0</v>
      </c>
      <c r="AH754" s="378">
        <f t="shared" si="2335"/>
        <v>0</v>
      </c>
      <c r="AI754" s="378">
        <f t="shared" si="2335"/>
        <v>0</v>
      </c>
      <c r="AJ754" s="378">
        <f t="shared" si="2335"/>
        <v>0</v>
      </c>
      <c r="AK754" s="378">
        <f t="shared" si="2335"/>
        <v>0</v>
      </c>
      <c r="AL754" s="378">
        <f t="shared" si="2335"/>
        <v>0</v>
      </c>
      <c r="AM754" s="629">
        <f t="shared" si="2332"/>
        <v>2226309.4309363975</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536335.60589796037</v>
      </c>
      <c r="Z755" s="378">
        <f t="shared" ref="Z755:AL755" si="2336">Z744*Z747</f>
        <v>175736.15220154999</v>
      </c>
      <c r="AA755" s="378">
        <f t="shared" si="2336"/>
        <v>876915.36794207187</v>
      </c>
      <c r="AB755" s="378">
        <f t="shared" si="2336"/>
        <v>27640.351222680809</v>
      </c>
      <c r="AC755" s="378">
        <f t="shared" si="2336"/>
        <v>353.81442793745219</v>
      </c>
      <c r="AD755" s="378">
        <f t="shared" si="2336"/>
        <v>732.80568637862348</v>
      </c>
      <c r="AE755" s="378">
        <f t="shared" si="2336"/>
        <v>207575.83134614475</v>
      </c>
      <c r="AF755" s="378">
        <f t="shared" si="2336"/>
        <v>0</v>
      </c>
      <c r="AG755" s="378">
        <f t="shared" si="2336"/>
        <v>0</v>
      </c>
      <c r="AH755" s="378">
        <f t="shared" si="2336"/>
        <v>0</v>
      </c>
      <c r="AI755" s="378">
        <f t="shared" si="2336"/>
        <v>0</v>
      </c>
      <c r="AJ755" s="378">
        <f t="shared" si="2336"/>
        <v>0</v>
      </c>
      <c r="AK755" s="378">
        <f t="shared" si="2336"/>
        <v>0</v>
      </c>
      <c r="AL755" s="378">
        <f t="shared" si="2336"/>
        <v>0</v>
      </c>
      <c r="AM755" s="629">
        <f t="shared" si="2332"/>
        <v>1825289.9287247239</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2096799.4657603647</v>
      </c>
      <c r="Z756" s="346">
        <f>SUM(Z748:Z755)</f>
        <v>895542.24992244632</v>
      </c>
      <c r="AA756" s="346">
        <f t="shared" ref="AA756:AE756" si="2337">SUM(AA748:AA755)</f>
        <v>2901970.5488112504</v>
      </c>
      <c r="AB756" s="346">
        <f t="shared" si="2337"/>
        <v>31214.187392929882</v>
      </c>
      <c r="AC756" s="346">
        <f t="shared" si="2337"/>
        <v>353.81442793745219</v>
      </c>
      <c r="AD756" s="346">
        <f t="shared" si="2337"/>
        <v>732.80568637862348</v>
      </c>
      <c r="AE756" s="346">
        <f t="shared" si="2337"/>
        <v>207575.83134614475</v>
      </c>
      <c r="AF756" s="346">
        <f t="shared" ref="AF756:AL756" si="2338">SUM(AF748:AF755)</f>
        <v>0</v>
      </c>
      <c r="AG756" s="346">
        <f t="shared" si="2338"/>
        <v>0</v>
      </c>
      <c r="AH756" s="346">
        <f t="shared" si="2338"/>
        <v>0</v>
      </c>
      <c r="AI756" s="346">
        <f t="shared" si="2338"/>
        <v>0</v>
      </c>
      <c r="AJ756" s="346">
        <f t="shared" si="2338"/>
        <v>0</v>
      </c>
      <c r="AK756" s="346">
        <f t="shared" si="2338"/>
        <v>0</v>
      </c>
      <c r="AL756" s="346">
        <f t="shared" si="2338"/>
        <v>0</v>
      </c>
      <c r="AM756" s="407">
        <f>SUM(AM748:AM755)</f>
        <v>6134188.9033474522</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328708.95518100006</v>
      </c>
      <c r="Z757" s="347">
        <f t="shared" ref="Z757:AE757" si="2339">Z745*Z747</f>
        <v>488486.02530159999</v>
      </c>
      <c r="AA757" s="347">
        <f t="shared" si="2339"/>
        <v>1117095.5629431</v>
      </c>
      <c r="AB757" s="347">
        <f t="shared" si="2339"/>
        <v>0</v>
      </c>
      <c r="AC757" s="347">
        <f t="shared" si="2339"/>
        <v>0</v>
      </c>
      <c r="AD757" s="347">
        <f t="shared" si="2339"/>
        <v>0</v>
      </c>
      <c r="AE757" s="347">
        <f t="shared" si="2339"/>
        <v>257952.00086530001</v>
      </c>
      <c r="AF757" s="347">
        <f t="shared" ref="AF757:AL757" si="2340">AF745*AF747</f>
        <v>0</v>
      </c>
      <c r="AG757" s="347">
        <f t="shared" si="2340"/>
        <v>0</v>
      </c>
      <c r="AH757" s="347">
        <f t="shared" si="2340"/>
        <v>0</v>
      </c>
      <c r="AI757" s="347">
        <f t="shared" si="2340"/>
        <v>0</v>
      </c>
      <c r="AJ757" s="347">
        <f t="shared" si="2340"/>
        <v>0</v>
      </c>
      <c r="AK757" s="347">
        <f t="shared" si="2340"/>
        <v>0</v>
      </c>
      <c r="AL757" s="347">
        <f t="shared" si="2340"/>
        <v>0</v>
      </c>
      <c r="AM757" s="407">
        <f>SUM(Y757:AL757)</f>
        <v>2192242.5442910003</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3941946.3590564518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341">IF(AA585="kw",SUMPRODUCT($N$587:$N$742,$P$587:$P$742,AA587:AA742),SUMPRODUCT($E$587:$E$742,AA587:AA742))</f>
        <v>0</v>
      </c>
      <c r="AB760" s="291">
        <f t="shared" si="2341"/>
        <v>0</v>
      </c>
      <c r="AC760" s="291">
        <f t="shared" si="2341"/>
        <v>0</v>
      </c>
      <c r="AD760" s="291">
        <f t="shared" si="2341"/>
        <v>0</v>
      </c>
      <c r="AE760" s="291">
        <f t="shared" si="2341"/>
        <v>0</v>
      </c>
      <c r="AF760" s="291">
        <f t="shared" si="2341"/>
        <v>0</v>
      </c>
      <c r="AG760" s="291">
        <f t="shared" si="2341"/>
        <v>0</v>
      </c>
      <c r="AH760" s="291">
        <f t="shared" si="2341"/>
        <v>0</v>
      </c>
      <c r="AI760" s="291">
        <f t="shared" si="2341"/>
        <v>0</v>
      </c>
      <c r="AJ760" s="291">
        <f t="shared" si="2341"/>
        <v>0</v>
      </c>
      <c r="AK760" s="291">
        <f t="shared" si="2341"/>
        <v>0</v>
      </c>
      <c r="AL760" s="291">
        <f t="shared" si="2341"/>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342">IF(AA585="kw",SUMPRODUCT($N$587:$N$742,$Q$587:$Q$742,AA587:AA742),SUMPRODUCT($F$587:$F$742,AA587:AA742))</f>
        <v>0</v>
      </c>
      <c r="AB761" s="326">
        <f t="shared" si="2342"/>
        <v>0</v>
      </c>
      <c r="AC761" s="326">
        <f t="shared" si="2342"/>
        <v>0</v>
      </c>
      <c r="AD761" s="326">
        <f t="shared" si="2342"/>
        <v>0</v>
      </c>
      <c r="AE761" s="326">
        <f t="shared" si="2342"/>
        <v>0</v>
      </c>
      <c r="AF761" s="326">
        <f t="shared" si="2342"/>
        <v>0</v>
      </c>
      <c r="AG761" s="326">
        <f t="shared" si="2342"/>
        <v>0</v>
      </c>
      <c r="AH761" s="326">
        <f t="shared" si="2342"/>
        <v>0</v>
      </c>
      <c r="AI761" s="326">
        <f t="shared" si="2342"/>
        <v>0</v>
      </c>
      <c r="AJ761" s="326">
        <f t="shared" si="2342"/>
        <v>0</v>
      </c>
      <c r="AK761" s="326">
        <f t="shared" si="2342"/>
        <v>0</v>
      </c>
      <c r="AL761" s="326">
        <f t="shared" si="2342"/>
        <v>0</v>
      </c>
      <c r="AM761" s="386"/>
    </row>
    <row r="762" spans="1:40" ht="20.25" customHeight="1">
      <c r="B762" s="368" t="s">
        <v>884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7" t="s">
        <v>211</v>
      </c>
      <c r="C766" s="819" t="s">
        <v>33</v>
      </c>
      <c r="D766" s="284" t="s">
        <v>422</v>
      </c>
      <c r="E766" s="821" t="s">
        <v>209</v>
      </c>
      <c r="F766" s="822"/>
      <c r="G766" s="822"/>
      <c r="H766" s="822"/>
      <c r="I766" s="822"/>
      <c r="J766" s="822"/>
      <c r="K766" s="822"/>
      <c r="L766" s="822"/>
      <c r="M766" s="823"/>
      <c r="N766" s="824" t="s">
        <v>213</v>
      </c>
      <c r="O766" s="284" t="s">
        <v>423</v>
      </c>
      <c r="P766" s="821" t="s">
        <v>212</v>
      </c>
      <c r="Q766" s="822"/>
      <c r="R766" s="822"/>
      <c r="S766" s="822"/>
      <c r="T766" s="822"/>
      <c r="U766" s="822"/>
      <c r="V766" s="822"/>
      <c r="W766" s="822"/>
      <c r="X766" s="823"/>
      <c r="Y766" s="814" t="s">
        <v>243</v>
      </c>
      <c r="Z766" s="815"/>
      <c r="AA766" s="815"/>
      <c r="AB766" s="815"/>
      <c r="AC766" s="815"/>
      <c r="AD766" s="815"/>
      <c r="AE766" s="815"/>
      <c r="AF766" s="815"/>
      <c r="AG766" s="815"/>
      <c r="AH766" s="815"/>
      <c r="AI766" s="815"/>
      <c r="AJ766" s="815"/>
      <c r="AK766" s="815"/>
      <c r="AL766" s="815"/>
      <c r="AM766" s="816"/>
    </row>
    <row r="767" spans="1:40" ht="65.25" customHeight="1">
      <c r="B767" s="818"/>
      <c r="C767" s="820"/>
      <c r="D767" s="285">
        <v>2019</v>
      </c>
      <c r="E767" s="285">
        <v>2020</v>
      </c>
      <c r="F767" s="285">
        <v>2021</v>
      </c>
      <c r="G767" s="285">
        <v>2022</v>
      </c>
      <c r="H767" s="285">
        <v>2023</v>
      </c>
      <c r="I767" s="285">
        <v>2024</v>
      </c>
      <c r="J767" s="285">
        <v>2025</v>
      </c>
      <c r="K767" s="285">
        <v>2026</v>
      </c>
      <c r="L767" s="285">
        <v>2027</v>
      </c>
      <c r="M767" s="285">
        <v>2028</v>
      </c>
      <c r="N767" s="82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Large Use</v>
      </c>
      <c r="AC767" s="285" t="str">
        <f>'1.  LRAMVA Summary'!H52</f>
        <v>Unmetered Scattered Load</v>
      </c>
      <c r="AD767" s="285" t="str">
        <f>'1.  LRAMVA Summary'!I52</f>
        <v>Sentinel Lighting</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343">Z770</f>
        <v>0</v>
      </c>
      <c r="AA771" s="411">
        <f t="shared" ref="AA771" si="2344">AA770</f>
        <v>0</v>
      </c>
      <c r="AB771" s="411">
        <f t="shared" ref="AB771" si="2345">AB770</f>
        <v>0</v>
      </c>
      <c r="AC771" s="411">
        <f t="shared" ref="AC771" si="2346">AC770</f>
        <v>0</v>
      </c>
      <c r="AD771" s="411">
        <f t="shared" ref="AD771" si="2347">AD770</f>
        <v>0</v>
      </c>
      <c r="AE771" s="411">
        <f t="shared" ref="AE771" si="2348">AE770</f>
        <v>0</v>
      </c>
      <c r="AF771" s="411">
        <f t="shared" ref="AF771" si="2349">AF770</f>
        <v>0</v>
      </c>
      <c r="AG771" s="411">
        <f t="shared" ref="AG771" si="2350">AG770</f>
        <v>0</v>
      </c>
      <c r="AH771" s="411">
        <f t="shared" ref="AH771" si="2351">AH770</f>
        <v>0</v>
      </c>
      <c r="AI771" s="411">
        <f t="shared" ref="AI771" si="2352">AI770</f>
        <v>0</v>
      </c>
      <c r="AJ771" s="411">
        <f t="shared" ref="AJ771" si="2353">AJ770</f>
        <v>0</v>
      </c>
      <c r="AK771" s="411">
        <f t="shared" ref="AK771" si="2354">AK770</f>
        <v>0</v>
      </c>
      <c r="AL771" s="411">
        <f t="shared" ref="AL771" si="2355">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56">Z773</f>
        <v>0</v>
      </c>
      <c r="AA774" s="411">
        <f t="shared" ref="AA774" si="2357">AA773</f>
        <v>0</v>
      </c>
      <c r="AB774" s="411">
        <f t="shared" ref="AB774" si="2358">AB773</f>
        <v>0</v>
      </c>
      <c r="AC774" s="411">
        <f t="shared" ref="AC774" si="2359">AC773</f>
        <v>0</v>
      </c>
      <c r="AD774" s="411">
        <f t="shared" ref="AD774" si="2360">AD773</f>
        <v>0</v>
      </c>
      <c r="AE774" s="411">
        <f t="shared" ref="AE774" si="2361">AE773</f>
        <v>0</v>
      </c>
      <c r="AF774" s="411">
        <f t="shared" ref="AF774" si="2362">AF773</f>
        <v>0</v>
      </c>
      <c r="AG774" s="411">
        <f t="shared" ref="AG774" si="2363">AG773</f>
        <v>0</v>
      </c>
      <c r="AH774" s="411">
        <f t="shared" ref="AH774" si="2364">AH773</f>
        <v>0</v>
      </c>
      <c r="AI774" s="411">
        <f t="shared" ref="AI774" si="2365">AI773</f>
        <v>0</v>
      </c>
      <c r="AJ774" s="411">
        <f t="shared" ref="AJ774" si="2366">AJ773</f>
        <v>0</v>
      </c>
      <c r="AK774" s="411">
        <f t="shared" ref="AK774" si="2367">AK773</f>
        <v>0</v>
      </c>
      <c r="AL774" s="411">
        <f t="shared" ref="AL774" si="2368">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69">Z776</f>
        <v>0</v>
      </c>
      <c r="AA777" s="411">
        <f t="shared" ref="AA777" si="2370">AA776</f>
        <v>0</v>
      </c>
      <c r="AB777" s="411">
        <f t="shared" ref="AB777" si="2371">AB776</f>
        <v>0</v>
      </c>
      <c r="AC777" s="411">
        <f t="shared" ref="AC777" si="2372">AC776</f>
        <v>0</v>
      </c>
      <c r="AD777" s="411">
        <f t="shared" ref="AD777" si="2373">AD776</f>
        <v>0</v>
      </c>
      <c r="AE777" s="411">
        <f t="shared" ref="AE777" si="2374">AE776</f>
        <v>0</v>
      </c>
      <c r="AF777" s="411">
        <f t="shared" ref="AF777" si="2375">AF776</f>
        <v>0</v>
      </c>
      <c r="AG777" s="411">
        <f t="shared" ref="AG777" si="2376">AG776</f>
        <v>0</v>
      </c>
      <c r="AH777" s="411">
        <f t="shared" ref="AH777" si="2377">AH776</f>
        <v>0</v>
      </c>
      <c r="AI777" s="411">
        <f t="shared" ref="AI777" si="2378">AI776</f>
        <v>0</v>
      </c>
      <c r="AJ777" s="411">
        <f t="shared" ref="AJ777" si="2379">AJ776</f>
        <v>0</v>
      </c>
      <c r="AK777" s="411">
        <f t="shared" ref="AK777" si="2380">AK776</f>
        <v>0</v>
      </c>
      <c r="AL777" s="411">
        <f t="shared" ref="AL777" si="2381">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82">Z779</f>
        <v>0</v>
      </c>
      <c r="AA780" s="411">
        <f t="shared" ref="AA780" si="2383">AA779</f>
        <v>0</v>
      </c>
      <c r="AB780" s="411">
        <f t="shared" ref="AB780" si="2384">AB779</f>
        <v>0</v>
      </c>
      <c r="AC780" s="411">
        <f t="shared" ref="AC780" si="2385">AC779</f>
        <v>0</v>
      </c>
      <c r="AD780" s="411">
        <f t="shared" ref="AD780" si="2386">AD779</f>
        <v>0</v>
      </c>
      <c r="AE780" s="411">
        <f t="shared" ref="AE780" si="2387">AE779</f>
        <v>0</v>
      </c>
      <c r="AF780" s="411">
        <f t="shared" ref="AF780" si="2388">AF779</f>
        <v>0</v>
      </c>
      <c r="AG780" s="411">
        <f t="shared" ref="AG780" si="2389">AG779</f>
        <v>0</v>
      </c>
      <c r="AH780" s="411">
        <f t="shared" ref="AH780" si="2390">AH779</f>
        <v>0</v>
      </c>
      <c r="AI780" s="411">
        <f t="shared" ref="AI780" si="2391">AI779</f>
        <v>0</v>
      </c>
      <c r="AJ780" s="411">
        <f t="shared" ref="AJ780" si="2392">AJ779</f>
        <v>0</v>
      </c>
      <c r="AK780" s="411">
        <f t="shared" ref="AK780" si="2393">AK779</f>
        <v>0</v>
      </c>
      <c r="AL780" s="411">
        <f t="shared" ref="AL780" si="2394">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95">Z782</f>
        <v>0</v>
      </c>
      <c r="AA783" s="411">
        <f t="shared" ref="AA783" si="2396">AA782</f>
        <v>0</v>
      </c>
      <c r="AB783" s="411">
        <f t="shared" ref="AB783" si="2397">AB782</f>
        <v>0</v>
      </c>
      <c r="AC783" s="411">
        <f t="shared" ref="AC783" si="2398">AC782</f>
        <v>0</v>
      </c>
      <c r="AD783" s="411">
        <f t="shared" ref="AD783" si="2399">AD782</f>
        <v>0</v>
      </c>
      <c r="AE783" s="411">
        <f t="shared" ref="AE783" si="2400">AE782</f>
        <v>0</v>
      </c>
      <c r="AF783" s="411">
        <f t="shared" ref="AF783" si="2401">AF782</f>
        <v>0</v>
      </c>
      <c r="AG783" s="411">
        <f t="shared" ref="AG783" si="2402">AG782</f>
        <v>0</v>
      </c>
      <c r="AH783" s="411">
        <f t="shared" ref="AH783" si="2403">AH782</f>
        <v>0</v>
      </c>
      <c r="AI783" s="411">
        <f t="shared" ref="AI783" si="2404">AI782</f>
        <v>0</v>
      </c>
      <c r="AJ783" s="411">
        <f t="shared" ref="AJ783" si="2405">AJ782</f>
        <v>0</v>
      </c>
      <c r="AK783" s="411">
        <f t="shared" ref="AK783" si="2406">AK782</f>
        <v>0</v>
      </c>
      <c r="AL783" s="411">
        <f t="shared" ref="AL783" si="2407">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408">Z786</f>
        <v>0</v>
      </c>
      <c r="AA787" s="411">
        <f t="shared" ref="AA787" si="2409">AA786</f>
        <v>0</v>
      </c>
      <c r="AB787" s="411">
        <f t="shared" ref="AB787" si="2410">AB786</f>
        <v>0</v>
      </c>
      <c r="AC787" s="411">
        <f t="shared" ref="AC787" si="2411">AC786</f>
        <v>0</v>
      </c>
      <c r="AD787" s="411">
        <f t="shared" ref="AD787" si="2412">AD786</f>
        <v>0</v>
      </c>
      <c r="AE787" s="411">
        <f t="shared" ref="AE787" si="2413">AE786</f>
        <v>0</v>
      </c>
      <c r="AF787" s="411">
        <f t="shared" ref="AF787" si="2414">AF786</f>
        <v>0</v>
      </c>
      <c r="AG787" s="411">
        <f t="shared" ref="AG787" si="2415">AG786</f>
        <v>0</v>
      </c>
      <c r="AH787" s="411">
        <f t="shared" ref="AH787" si="2416">AH786</f>
        <v>0</v>
      </c>
      <c r="AI787" s="411">
        <f t="shared" ref="AI787" si="2417">AI786</f>
        <v>0</v>
      </c>
      <c r="AJ787" s="411">
        <f t="shared" ref="AJ787" si="2418">AJ786</f>
        <v>0</v>
      </c>
      <c r="AK787" s="411">
        <f t="shared" ref="AK787" si="2419">AK786</f>
        <v>0</v>
      </c>
      <c r="AL787" s="411">
        <f t="shared" ref="AL787" si="2420">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421">Z789</f>
        <v>0</v>
      </c>
      <c r="AA790" s="411">
        <f t="shared" ref="AA790" si="2422">AA789</f>
        <v>0</v>
      </c>
      <c r="AB790" s="411">
        <f t="shared" ref="AB790" si="2423">AB789</f>
        <v>0</v>
      </c>
      <c r="AC790" s="411">
        <f t="shared" ref="AC790" si="2424">AC789</f>
        <v>0</v>
      </c>
      <c r="AD790" s="411">
        <f t="shared" ref="AD790" si="2425">AD789</f>
        <v>0</v>
      </c>
      <c r="AE790" s="411">
        <f t="shared" ref="AE790" si="2426">AE789</f>
        <v>0</v>
      </c>
      <c r="AF790" s="411">
        <f t="shared" ref="AF790" si="2427">AF789</f>
        <v>0</v>
      </c>
      <c r="AG790" s="411">
        <f t="shared" ref="AG790" si="2428">AG789</f>
        <v>0</v>
      </c>
      <c r="AH790" s="411">
        <f t="shared" ref="AH790" si="2429">AH789</f>
        <v>0</v>
      </c>
      <c r="AI790" s="411">
        <f t="shared" ref="AI790" si="2430">AI789</f>
        <v>0</v>
      </c>
      <c r="AJ790" s="411">
        <f t="shared" ref="AJ790" si="2431">AJ789</f>
        <v>0</v>
      </c>
      <c r="AK790" s="411">
        <f t="shared" ref="AK790" si="2432">AK789</f>
        <v>0</v>
      </c>
      <c r="AL790" s="411">
        <f t="shared" ref="AL790" si="2433">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434">Z792</f>
        <v>0</v>
      </c>
      <c r="AA793" s="411">
        <f t="shared" ref="AA793" si="2435">AA792</f>
        <v>0</v>
      </c>
      <c r="AB793" s="411">
        <f t="shared" ref="AB793" si="2436">AB792</f>
        <v>0</v>
      </c>
      <c r="AC793" s="411">
        <f t="shared" ref="AC793" si="2437">AC792</f>
        <v>0</v>
      </c>
      <c r="AD793" s="411">
        <f t="shared" ref="AD793" si="2438">AD792</f>
        <v>0</v>
      </c>
      <c r="AE793" s="411">
        <f t="shared" ref="AE793" si="2439">AE792</f>
        <v>0</v>
      </c>
      <c r="AF793" s="411">
        <f t="shared" ref="AF793" si="2440">AF792</f>
        <v>0</v>
      </c>
      <c r="AG793" s="411">
        <f t="shared" ref="AG793" si="2441">AG792</f>
        <v>0</v>
      </c>
      <c r="AH793" s="411">
        <f t="shared" ref="AH793" si="2442">AH792</f>
        <v>0</v>
      </c>
      <c r="AI793" s="411">
        <f t="shared" ref="AI793" si="2443">AI792</f>
        <v>0</v>
      </c>
      <c r="AJ793" s="411">
        <f t="shared" ref="AJ793" si="2444">AJ792</f>
        <v>0</v>
      </c>
      <c r="AK793" s="411">
        <f t="shared" ref="AK793" si="2445">AK792</f>
        <v>0</v>
      </c>
      <c r="AL793" s="411">
        <f t="shared" ref="AL793" si="2446">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447">Z795</f>
        <v>0</v>
      </c>
      <c r="AA796" s="411">
        <f t="shared" ref="AA796" si="2448">AA795</f>
        <v>0</v>
      </c>
      <c r="AB796" s="411">
        <f t="shared" ref="AB796" si="2449">AB795</f>
        <v>0</v>
      </c>
      <c r="AC796" s="411">
        <f t="shared" ref="AC796" si="2450">AC795</f>
        <v>0</v>
      </c>
      <c r="AD796" s="411">
        <f t="shared" ref="AD796" si="2451">AD795</f>
        <v>0</v>
      </c>
      <c r="AE796" s="411">
        <f t="shared" ref="AE796" si="2452">AE795</f>
        <v>0</v>
      </c>
      <c r="AF796" s="411">
        <f t="shared" ref="AF796" si="2453">AF795</f>
        <v>0</v>
      </c>
      <c r="AG796" s="411">
        <f t="shared" ref="AG796" si="2454">AG795</f>
        <v>0</v>
      </c>
      <c r="AH796" s="411">
        <f t="shared" ref="AH796" si="2455">AH795</f>
        <v>0</v>
      </c>
      <c r="AI796" s="411">
        <f t="shared" ref="AI796" si="2456">AI795</f>
        <v>0</v>
      </c>
      <c r="AJ796" s="411">
        <f t="shared" ref="AJ796" si="2457">AJ795</f>
        <v>0</v>
      </c>
      <c r="AK796" s="411">
        <f t="shared" ref="AK796" si="2458">AK795</f>
        <v>0</v>
      </c>
      <c r="AL796" s="411">
        <f t="shared" ref="AL796" si="2459">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60">Z798</f>
        <v>0</v>
      </c>
      <c r="AA799" s="411">
        <f t="shared" ref="AA799" si="2461">AA798</f>
        <v>0</v>
      </c>
      <c r="AB799" s="411">
        <f t="shared" ref="AB799" si="2462">AB798</f>
        <v>0</v>
      </c>
      <c r="AC799" s="411">
        <f t="shared" ref="AC799" si="2463">AC798</f>
        <v>0</v>
      </c>
      <c r="AD799" s="411">
        <f t="shared" ref="AD799" si="2464">AD798</f>
        <v>0</v>
      </c>
      <c r="AE799" s="411">
        <f t="shared" ref="AE799" si="2465">AE798</f>
        <v>0</v>
      </c>
      <c r="AF799" s="411">
        <f t="shared" ref="AF799" si="2466">AF798</f>
        <v>0</v>
      </c>
      <c r="AG799" s="411">
        <f t="shared" ref="AG799" si="2467">AG798</f>
        <v>0</v>
      </c>
      <c r="AH799" s="411">
        <f t="shared" ref="AH799" si="2468">AH798</f>
        <v>0</v>
      </c>
      <c r="AI799" s="411">
        <f t="shared" ref="AI799" si="2469">AI798</f>
        <v>0</v>
      </c>
      <c r="AJ799" s="411">
        <f t="shared" ref="AJ799" si="2470">AJ798</f>
        <v>0</v>
      </c>
      <c r="AK799" s="411">
        <f t="shared" ref="AK799" si="2471">AK798</f>
        <v>0</v>
      </c>
      <c r="AL799" s="411">
        <f t="shared" ref="AL799" si="2472">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73">Z802</f>
        <v>0</v>
      </c>
      <c r="AA803" s="411">
        <f t="shared" ref="AA803" si="2474">AA802</f>
        <v>0</v>
      </c>
      <c r="AB803" s="411">
        <f t="shared" ref="AB803" si="2475">AB802</f>
        <v>0</v>
      </c>
      <c r="AC803" s="411">
        <f t="shared" ref="AC803" si="2476">AC802</f>
        <v>0</v>
      </c>
      <c r="AD803" s="411">
        <f t="shared" ref="AD803" si="2477">AD802</f>
        <v>0</v>
      </c>
      <c r="AE803" s="411">
        <f t="shared" ref="AE803" si="2478">AE802</f>
        <v>0</v>
      </c>
      <c r="AF803" s="411">
        <f t="shared" ref="AF803" si="2479">AF802</f>
        <v>0</v>
      </c>
      <c r="AG803" s="411">
        <f t="shared" ref="AG803" si="2480">AG802</f>
        <v>0</v>
      </c>
      <c r="AH803" s="411">
        <f t="shared" ref="AH803" si="2481">AH802</f>
        <v>0</v>
      </c>
      <c r="AI803" s="411">
        <f t="shared" ref="AI803" si="2482">AI802</f>
        <v>0</v>
      </c>
      <c r="AJ803" s="411">
        <f t="shared" ref="AJ803" si="2483">AJ802</f>
        <v>0</v>
      </c>
      <c r="AK803" s="411">
        <f t="shared" ref="AK803" si="2484">AK802</f>
        <v>0</v>
      </c>
      <c r="AL803" s="411">
        <f t="shared" ref="AL803" si="2485">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86">Z805</f>
        <v>0</v>
      </c>
      <c r="AA806" s="411">
        <f t="shared" ref="AA806" si="2487">AA805</f>
        <v>0</v>
      </c>
      <c r="AB806" s="411">
        <f t="shared" ref="AB806" si="2488">AB805</f>
        <v>0</v>
      </c>
      <c r="AC806" s="411">
        <f t="shared" ref="AC806" si="2489">AC805</f>
        <v>0</v>
      </c>
      <c r="AD806" s="411">
        <f t="shared" ref="AD806" si="2490">AD805</f>
        <v>0</v>
      </c>
      <c r="AE806" s="411">
        <f t="shared" ref="AE806" si="2491">AE805</f>
        <v>0</v>
      </c>
      <c r="AF806" s="411">
        <f t="shared" ref="AF806" si="2492">AF805</f>
        <v>0</v>
      </c>
      <c r="AG806" s="411">
        <f t="shared" ref="AG806" si="2493">AG805</f>
        <v>0</v>
      </c>
      <c r="AH806" s="411">
        <f t="shared" ref="AH806" si="2494">AH805</f>
        <v>0</v>
      </c>
      <c r="AI806" s="411">
        <f t="shared" ref="AI806" si="2495">AI805</f>
        <v>0</v>
      </c>
      <c r="AJ806" s="411">
        <f t="shared" ref="AJ806" si="2496">AJ805</f>
        <v>0</v>
      </c>
      <c r="AK806" s="411">
        <f t="shared" ref="AK806" si="2497">AK805</f>
        <v>0</v>
      </c>
      <c r="AL806" s="411">
        <f t="shared" ref="AL806" si="2498">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99">Z808</f>
        <v>0</v>
      </c>
      <c r="AA809" s="411">
        <f t="shared" ref="AA809" si="2500">AA808</f>
        <v>0</v>
      </c>
      <c r="AB809" s="411">
        <f t="shared" ref="AB809" si="2501">AB808</f>
        <v>0</v>
      </c>
      <c r="AC809" s="411">
        <f t="shared" ref="AC809" si="2502">AC808</f>
        <v>0</v>
      </c>
      <c r="AD809" s="411">
        <f t="shared" ref="AD809" si="2503">AD808</f>
        <v>0</v>
      </c>
      <c r="AE809" s="411">
        <f t="shared" ref="AE809" si="2504">AE808</f>
        <v>0</v>
      </c>
      <c r="AF809" s="411">
        <f t="shared" ref="AF809" si="2505">AF808</f>
        <v>0</v>
      </c>
      <c r="AG809" s="411">
        <f t="shared" ref="AG809" si="2506">AG808</f>
        <v>0</v>
      </c>
      <c r="AH809" s="411">
        <f t="shared" ref="AH809" si="2507">AH808</f>
        <v>0</v>
      </c>
      <c r="AI809" s="411">
        <f t="shared" ref="AI809" si="2508">AI808</f>
        <v>0</v>
      </c>
      <c r="AJ809" s="411">
        <f t="shared" ref="AJ809" si="2509">AJ808</f>
        <v>0</v>
      </c>
      <c r="AK809" s="411">
        <f t="shared" ref="AK809" si="2510">AK808</f>
        <v>0</v>
      </c>
      <c r="AL809" s="411">
        <f t="shared" ref="AL809" si="2511">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512">Z812</f>
        <v>0</v>
      </c>
      <c r="AA813" s="411">
        <f t="shared" ref="AA813" si="2513">AA812</f>
        <v>0</v>
      </c>
      <c r="AB813" s="411">
        <f t="shared" ref="AB813" si="2514">AB812</f>
        <v>0</v>
      </c>
      <c r="AC813" s="411">
        <f t="shared" ref="AC813" si="2515">AC812</f>
        <v>0</v>
      </c>
      <c r="AD813" s="411">
        <f t="shared" ref="AD813" si="2516">AD812</f>
        <v>0</v>
      </c>
      <c r="AE813" s="411">
        <f t="shared" ref="AE813" si="2517">AE812</f>
        <v>0</v>
      </c>
      <c r="AF813" s="411">
        <f t="shared" ref="AF813" si="2518">AF812</f>
        <v>0</v>
      </c>
      <c r="AG813" s="411">
        <f t="shared" ref="AG813" si="2519">AG812</f>
        <v>0</v>
      </c>
      <c r="AH813" s="411">
        <f t="shared" ref="AH813" si="2520">AH812</f>
        <v>0</v>
      </c>
      <c r="AI813" s="411">
        <f t="shared" ref="AI813" si="2521">AI812</f>
        <v>0</v>
      </c>
      <c r="AJ813" s="411">
        <f t="shared" ref="AJ813" si="2522">AJ812</f>
        <v>0</v>
      </c>
      <c r="AK813" s="411">
        <f t="shared" ref="AK813" si="2523">AK812</f>
        <v>0</v>
      </c>
      <c r="AL813" s="411">
        <f t="shared" ref="AL813" si="2524">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525">Z816</f>
        <v>0</v>
      </c>
      <c r="AA817" s="411">
        <f t="shared" si="2525"/>
        <v>0</v>
      </c>
      <c r="AB817" s="411">
        <f t="shared" si="2525"/>
        <v>0</v>
      </c>
      <c r="AC817" s="411">
        <f t="shared" si="2525"/>
        <v>0</v>
      </c>
      <c r="AD817" s="411">
        <f t="shared" si="2525"/>
        <v>0</v>
      </c>
      <c r="AE817" s="411">
        <f t="shared" si="2525"/>
        <v>0</v>
      </c>
      <c r="AF817" s="411">
        <f t="shared" si="2525"/>
        <v>0</v>
      </c>
      <c r="AG817" s="411">
        <f t="shared" si="2525"/>
        <v>0</v>
      </c>
      <c r="AH817" s="411">
        <f t="shared" si="2525"/>
        <v>0</v>
      </c>
      <c r="AI817" s="411">
        <f t="shared" si="2525"/>
        <v>0</v>
      </c>
      <c r="AJ817" s="411">
        <f t="shared" si="2525"/>
        <v>0</v>
      </c>
      <c r="AK817" s="411">
        <f t="shared" si="2525"/>
        <v>0</v>
      </c>
      <c r="AL817" s="411">
        <f t="shared" si="2525"/>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526">Z819</f>
        <v>0</v>
      </c>
      <c r="AA820" s="411">
        <f t="shared" si="2526"/>
        <v>0</v>
      </c>
      <c r="AB820" s="411">
        <f t="shared" si="2526"/>
        <v>0</v>
      </c>
      <c r="AC820" s="411">
        <f t="shared" si="2526"/>
        <v>0</v>
      </c>
      <c r="AD820" s="411">
        <f t="shared" si="2526"/>
        <v>0</v>
      </c>
      <c r="AE820" s="411">
        <f t="shared" si="2526"/>
        <v>0</v>
      </c>
      <c r="AF820" s="411">
        <f t="shared" si="2526"/>
        <v>0</v>
      </c>
      <c r="AG820" s="411">
        <f t="shared" si="2526"/>
        <v>0</v>
      </c>
      <c r="AH820" s="411">
        <f t="shared" si="2526"/>
        <v>0</v>
      </c>
      <c r="AI820" s="411">
        <f t="shared" si="2526"/>
        <v>0</v>
      </c>
      <c r="AJ820" s="411">
        <f t="shared" si="2526"/>
        <v>0</v>
      </c>
      <c r="AK820" s="411">
        <f t="shared" si="2526"/>
        <v>0</v>
      </c>
      <c r="AL820" s="411">
        <f t="shared" si="2526"/>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527">Z823</f>
        <v>0</v>
      </c>
      <c r="AA824" s="411">
        <f t="shared" si="2527"/>
        <v>0</v>
      </c>
      <c r="AB824" s="411">
        <f t="shared" si="2527"/>
        <v>0</v>
      </c>
      <c r="AC824" s="411">
        <f t="shared" si="2527"/>
        <v>0</v>
      </c>
      <c r="AD824" s="411">
        <f t="shared" si="2527"/>
        <v>0</v>
      </c>
      <c r="AE824" s="411">
        <f t="shared" si="2527"/>
        <v>0</v>
      </c>
      <c r="AF824" s="411">
        <f t="shared" si="2527"/>
        <v>0</v>
      </c>
      <c r="AG824" s="411">
        <f t="shared" si="2527"/>
        <v>0</v>
      </c>
      <c r="AH824" s="411">
        <f t="shared" si="2527"/>
        <v>0</v>
      </c>
      <c r="AI824" s="411">
        <f t="shared" si="2527"/>
        <v>0</v>
      </c>
      <c r="AJ824" s="411">
        <f t="shared" si="2527"/>
        <v>0</v>
      </c>
      <c r="AK824" s="411">
        <f t="shared" si="2527"/>
        <v>0</v>
      </c>
      <c r="AL824" s="411">
        <f t="shared" si="2527"/>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528">Z826</f>
        <v>0</v>
      </c>
      <c r="AA827" s="411">
        <f t="shared" si="2528"/>
        <v>0</v>
      </c>
      <c r="AB827" s="411">
        <f t="shared" si="2528"/>
        <v>0</v>
      </c>
      <c r="AC827" s="411">
        <f t="shared" si="2528"/>
        <v>0</v>
      </c>
      <c r="AD827" s="411">
        <f t="shared" si="2528"/>
        <v>0</v>
      </c>
      <c r="AE827" s="411">
        <f t="shared" si="2528"/>
        <v>0</v>
      </c>
      <c r="AF827" s="411">
        <f t="shared" si="2528"/>
        <v>0</v>
      </c>
      <c r="AG827" s="411">
        <f t="shared" si="2528"/>
        <v>0</v>
      </c>
      <c r="AH827" s="411">
        <f t="shared" si="2528"/>
        <v>0</v>
      </c>
      <c r="AI827" s="411">
        <f t="shared" si="2528"/>
        <v>0</v>
      </c>
      <c r="AJ827" s="411">
        <f t="shared" si="2528"/>
        <v>0</v>
      </c>
      <c r="AK827" s="411">
        <f t="shared" si="2528"/>
        <v>0</v>
      </c>
      <c r="AL827" s="411">
        <f t="shared" si="2528"/>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529">Z829</f>
        <v>0</v>
      </c>
      <c r="AA830" s="411">
        <f t="shared" si="2529"/>
        <v>0</v>
      </c>
      <c r="AB830" s="411">
        <f t="shared" si="2529"/>
        <v>0</v>
      </c>
      <c r="AC830" s="411">
        <f t="shared" si="2529"/>
        <v>0</v>
      </c>
      <c r="AD830" s="411">
        <f t="shared" si="2529"/>
        <v>0</v>
      </c>
      <c r="AE830" s="411">
        <f t="shared" si="2529"/>
        <v>0</v>
      </c>
      <c r="AF830" s="411">
        <f t="shared" si="2529"/>
        <v>0</v>
      </c>
      <c r="AG830" s="411">
        <f t="shared" si="2529"/>
        <v>0</v>
      </c>
      <c r="AH830" s="411">
        <f t="shared" si="2529"/>
        <v>0</v>
      </c>
      <c r="AI830" s="411">
        <f t="shared" si="2529"/>
        <v>0</v>
      </c>
      <c r="AJ830" s="411">
        <f t="shared" si="2529"/>
        <v>0</v>
      </c>
      <c r="AK830" s="411">
        <f t="shared" si="2529"/>
        <v>0</v>
      </c>
      <c r="AL830" s="411">
        <f t="shared" si="2529"/>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530">Z832</f>
        <v>0</v>
      </c>
      <c r="AA833" s="411">
        <f t="shared" si="2530"/>
        <v>0</v>
      </c>
      <c r="AB833" s="411">
        <f t="shared" si="2530"/>
        <v>0</v>
      </c>
      <c r="AC833" s="411">
        <f t="shared" si="2530"/>
        <v>0</v>
      </c>
      <c r="AD833" s="411">
        <f t="shared" si="2530"/>
        <v>0</v>
      </c>
      <c r="AE833" s="411">
        <f t="shared" si="2530"/>
        <v>0</v>
      </c>
      <c r="AF833" s="411">
        <f t="shared" si="2530"/>
        <v>0</v>
      </c>
      <c r="AG833" s="411">
        <f t="shared" si="2530"/>
        <v>0</v>
      </c>
      <c r="AH833" s="411">
        <f t="shared" si="2530"/>
        <v>0</v>
      </c>
      <c r="AI833" s="411">
        <f t="shared" si="2530"/>
        <v>0</v>
      </c>
      <c r="AJ833" s="411">
        <f t="shared" si="2530"/>
        <v>0</v>
      </c>
      <c r="AK833" s="411">
        <f t="shared" si="2530"/>
        <v>0</v>
      </c>
      <c r="AL833" s="411">
        <f t="shared" si="2530"/>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531">Z837</f>
        <v>0</v>
      </c>
      <c r="AA838" s="411">
        <f t="shared" ref="AA838" si="2532">AA837</f>
        <v>0</v>
      </c>
      <c r="AB838" s="411">
        <f t="shared" ref="AB838" si="2533">AB837</f>
        <v>0</v>
      </c>
      <c r="AC838" s="411">
        <f t="shared" ref="AC838" si="2534">AC837</f>
        <v>0</v>
      </c>
      <c r="AD838" s="411">
        <f t="shared" ref="AD838" si="2535">AD837</f>
        <v>0</v>
      </c>
      <c r="AE838" s="411">
        <f t="shared" ref="AE838" si="2536">AE837</f>
        <v>0</v>
      </c>
      <c r="AF838" s="411">
        <f t="shared" ref="AF838" si="2537">AF837</f>
        <v>0</v>
      </c>
      <c r="AG838" s="411">
        <f t="shared" ref="AG838" si="2538">AG837</f>
        <v>0</v>
      </c>
      <c r="AH838" s="411">
        <f t="shared" ref="AH838" si="2539">AH837</f>
        <v>0</v>
      </c>
      <c r="AI838" s="411">
        <f t="shared" ref="AI838" si="2540">AI837</f>
        <v>0</v>
      </c>
      <c r="AJ838" s="411">
        <f t="shared" ref="AJ838" si="2541">AJ837</f>
        <v>0</v>
      </c>
      <c r="AK838" s="411">
        <f t="shared" ref="AK838" si="2542">AK837</f>
        <v>0</v>
      </c>
      <c r="AL838" s="411">
        <f t="shared" ref="AL838" si="2543">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544">Z840</f>
        <v>0</v>
      </c>
      <c r="AA841" s="411">
        <f t="shared" ref="AA841" si="2545">AA840</f>
        <v>0</v>
      </c>
      <c r="AB841" s="411">
        <f t="shared" ref="AB841" si="2546">AB840</f>
        <v>0</v>
      </c>
      <c r="AC841" s="411">
        <f t="shared" ref="AC841" si="2547">AC840</f>
        <v>0</v>
      </c>
      <c r="AD841" s="411">
        <f t="shared" ref="AD841" si="2548">AD840</f>
        <v>0</v>
      </c>
      <c r="AE841" s="411">
        <f t="shared" ref="AE841" si="2549">AE840</f>
        <v>0</v>
      </c>
      <c r="AF841" s="411">
        <f t="shared" ref="AF841" si="2550">AF840</f>
        <v>0</v>
      </c>
      <c r="AG841" s="411">
        <f t="shared" ref="AG841" si="2551">AG840</f>
        <v>0</v>
      </c>
      <c r="AH841" s="411">
        <f t="shared" ref="AH841" si="2552">AH840</f>
        <v>0</v>
      </c>
      <c r="AI841" s="411">
        <f t="shared" ref="AI841" si="2553">AI840</f>
        <v>0</v>
      </c>
      <c r="AJ841" s="411">
        <f t="shared" ref="AJ841" si="2554">AJ840</f>
        <v>0</v>
      </c>
      <c r="AK841" s="411">
        <f t="shared" ref="AK841" si="2555">AK840</f>
        <v>0</v>
      </c>
      <c r="AL841" s="411">
        <f t="shared" ref="AL841" si="2556">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57">Z843</f>
        <v>0</v>
      </c>
      <c r="AA844" s="411">
        <f t="shared" ref="AA844" si="2558">AA843</f>
        <v>0</v>
      </c>
      <c r="AB844" s="411">
        <f t="shared" ref="AB844" si="2559">AB843</f>
        <v>0</v>
      </c>
      <c r="AC844" s="411">
        <f t="shared" ref="AC844" si="2560">AC843</f>
        <v>0</v>
      </c>
      <c r="AD844" s="411">
        <f t="shared" ref="AD844" si="2561">AD843</f>
        <v>0</v>
      </c>
      <c r="AE844" s="411">
        <f t="shared" ref="AE844" si="2562">AE843</f>
        <v>0</v>
      </c>
      <c r="AF844" s="411">
        <f t="shared" ref="AF844" si="2563">AF843</f>
        <v>0</v>
      </c>
      <c r="AG844" s="411">
        <f t="shared" ref="AG844" si="2564">AG843</f>
        <v>0</v>
      </c>
      <c r="AH844" s="411">
        <f t="shared" ref="AH844" si="2565">AH843</f>
        <v>0</v>
      </c>
      <c r="AI844" s="411">
        <f t="shared" ref="AI844" si="2566">AI843</f>
        <v>0</v>
      </c>
      <c r="AJ844" s="411">
        <f t="shared" ref="AJ844" si="2567">AJ843</f>
        <v>0</v>
      </c>
      <c r="AK844" s="411">
        <f t="shared" ref="AK844" si="2568">AK843</f>
        <v>0</v>
      </c>
      <c r="AL844" s="411">
        <f t="shared" ref="AL844" si="2569">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70">Z846</f>
        <v>0</v>
      </c>
      <c r="AA847" s="411">
        <f t="shared" ref="AA847" si="2571">AA846</f>
        <v>0</v>
      </c>
      <c r="AB847" s="411">
        <f t="shared" ref="AB847" si="2572">AB846</f>
        <v>0</v>
      </c>
      <c r="AC847" s="411">
        <f t="shared" ref="AC847" si="2573">AC846</f>
        <v>0</v>
      </c>
      <c r="AD847" s="411">
        <f t="shared" ref="AD847" si="2574">AD846</f>
        <v>0</v>
      </c>
      <c r="AE847" s="411">
        <f t="shared" ref="AE847" si="2575">AE846</f>
        <v>0</v>
      </c>
      <c r="AF847" s="411">
        <f t="shared" ref="AF847" si="2576">AF846</f>
        <v>0</v>
      </c>
      <c r="AG847" s="411">
        <f t="shared" ref="AG847" si="2577">AG846</f>
        <v>0</v>
      </c>
      <c r="AH847" s="411">
        <f t="shared" ref="AH847" si="2578">AH846</f>
        <v>0</v>
      </c>
      <c r="AI847" s="411">
        <f t="shared" ref="AI847" si="2579">AI846</f>
        <v>0</v>
      </c>
      <c r="AJ847" s="411">
        <f t="shared" ref="AJ847" si="2580">AJ846</f>
        <v>0</v>
      </c>
      <c r="AK847" s="411">
        <f t="shared" ref="AK847" si="2581">AK846</f>
        <v>0</v>
      </c>
      <c r="AL847" s="411">
        <f t="shared" ref="AL847" si="2582">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83">Z850</f>
        <v>0</v>
      </c>
      <c r="AA851" s="411">
        <f t="shared" ref="AA851" si="2584">AA850</f>
        <v>0</v>
      </c>
      <c r="AB851" s="411">
        <f t="shared" ref="AB851" si="2585">AB850</f>
        <v>0</v>
      </c>
      <c r="AC851" s="411">
        <f t="shared" ref="AC851" si="2586">AC850</f>
        <v>0</v>
      </c>
      <c r="AD851" s="411">
        <f t="shared" ref="AD851" si="2587">AD850</f>
        <v>0</v>
      </c>
      <c r="AE851" s="411">
        <f t="shared" ref="AE851" si="2588">AE850</f>
        <v>0</v>
      </c>
      <c r="AF851" s="411">
        <f t="shared" ref="AF851" si="2589">AF850</f>
        <v>0</v>
      </c>
      <c r="AG851" s="411">
        <f t="shared" ref="AG851" si="2590">AG850</f>
        <v>0</v>
      </c>
      <c r="AH851" s="411">
        <f t="shared" ref="AH851" si="2591">AH850</f>
        <v>0</v>
      </c>
      <c r="AI851" s="411">
        <f t="shared" ref="AI851" si="2592">AI850</f>
        <v>0</v>
      </c>
      <c r="AJ851" s="411">
        <f t="shared" ref="AJ851" si="2593">AJ850</f>
        <v>0</v>
      </c>
      <c r="AK851" s="411">
        <f t="shared" ref="AK851" si="2594">AK850</f>
        <v>0</v>
      </c>
      <c r="AL851" s="411">
        <f t="shared" ref="AL851" si="2595">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96">Z853</f>
        <v>0</v>
      </c>
      <c r="AA854" s="411">
        <f t="shared" ref="AA854" si="2597">AA853</f>
        <v>0</v>
      </c>
      <c r="AB854" s="411">
        <f t="shared" ref="AB854" si="2598">AB853</f>
        <v>0</v>
      </c>
      <c r="AC854" s="411">
        <f t="shared" ref="AC854" si="2599">AC853</f>
        <v>0</v>
      </c>
      <c r="AD854" s="411">
        <f t="shared" ref="AD854" si="2600">AD853</f>
        <v>0</v>
      </c>
      <c r="AE854" s="411">
        <f t="shared" ref="AE854" si="2601">AE853</f>
        <v>0</v>
      </c>
      <c r="AF854" s="411">
        <f t="shared" ref="AF854" si="2602">AF853</f>
        <v>0</v>
      </c>
      <c r="AG854" s="411">
        <f t="shared" ref="AG854" si="2603">AG853</f>
        <v>0</v>
      </c>
      <c r="AH854" s="411">
        <f t="shared" ref="AH854" si="2604">AH853</f>
        <v>0</v>
      </c>
      <c r="AI854" s="411">
        <f t="shared" ref="AI854" si="2605">AI853</f>
        <v>0</v>
      </c>
      <c r="AJ854" s="411">
        <f t="shared" ref="AJ854" si="2606">AJ853</f>
        <v>0</v>
      </c>
      <c r="AK854" s="411">
        <f t="shared" ref="AK854" si="2607">AK853</f>
        <v>0</v>
      </c>
      <c r="AL854" s="411">
        <f t="shared" ref="AL854" si="2608">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609">Z856</f>
        <v>0</v>
      </c>
      <c r="AA857" s="411">
        <f t="shared" ref="AA857" si="2610">AA856</f>
        <v>0</v>
      </c>
      <c r="AB857" s="411">
        <f t="shared" ref="AB857" si="2611">AB856</f>
        <v>0</v>
      </c>
      <c r="AC857" s="411">
        <f t="shared" ref="AC857" si="2612">AC856</f>
        <v>0</v>
      </c>
      <c r="AD857" s="411">
        <f t="shared" ref="AD857" si="2613">AD856</f>
        <v>0</v>
      </c>
      <c r="AE857" s="411">
        <f t="shared" ref="AE857" si="2614">AE856</f>
        <v>0</v>
      </c>
      <c r="AF857" s="411">
        <f t="shared" ref="AF857" si="2615">AF856</f>
        <v>0</v>
      </c>
      <c r="AG857" s="411">
        <f t="shared" ref="AG857" si="2616">AG856</f>
        <v>0</v>
      </c>
      <c r="AH857" s="411">
        <f t="shared" ref="AH857" si="2617">AH856</f>
        <v>0</v>
      </c>
      <c r="AI857" s="411">
        <f t="shared" ref="AI857" si="2618">AI856</f>
        <v>0</v>
      </c>
      <c r="AJ857" s="411">
        <f t="shared" ref="AJ857" si="2619">AJ856</f>
        <v>0</v>
      </c>
      <c r="AK857" s="411">
        <f t="shared" ref="AK857" si="2620">AK856</f>
        <v>0</v>
      </c>
      <c r="AL857" s="411">
        <f t="shared" ref="AL857" si="2621">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622">Z859</f>
        <v>0</v>
      </c>
      <c r="AA860" s="411">
        <f t="shared" ref="AA860" si="2623">AA859</f>
        <v>0</v>
      </c>
      <c r="AB860" s="411">
        <f t="shared" ref="AB860" si="2624">AB859</f>
        <v>0</v>
      </c>
      <c r="AC860" s="411">
        <f t="shared" ref="AC860" si="2625">AC859</f>
        <v>0</v>
      </c>
      <c r="AD860" s="411">
        <f t="shared" ref="AD860" si="2626">AD859</f>
        <v>0</v>
      </c>
      <c r="AE860" s="411">
        <f t="shared" ref="AE860" si="2627">AE859</f>
        <v>0</v>
      </c>
      <c r="AF860" s="411">
        <f t="shared" ref="AF860" si="2628">AF859</f>
        <v>0</v>
      </c>
      <c r="AG860" s="411">
        <f t="shared" ref="AG860" si="2629">AG859</f>
        <v>0</v>
      </c>
      <c r="AH860" s="411">
        <f t="shared" ref="AH860" si="2630">AH859</f>
        <v>0</v>
      </c>
      <c r="AI860" s="411">
        <f t="shared" ref="AI860" si="2631">AI859</f>
        <v>0</v>
      </c>
      <c r="AJ860" s="411">
        <f t="shared" ref="AJ860" si="2632">AJ859</f>
        <v>0</v>
      </c>
      <c r="AK860" s="411">
        <f t="shared" ref="AK860" si="2633">AK859</f>
        <v>0</v>
      </c>
      <c r="AL860" s="411">
        <f t="shared" ref="AL860" si="2634">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635">Z862</f>
        <v>0</v>
      </c>
      <c r="AA863" s="411">
        <f t="shared" ref="AA863" si="2636">AA862</f>
        <v>0</v>
      </c>
      <c r="AB863" s="411">
        <f t="shared" ref="AB863" si="2637">AB862</f>
        <v>0</v>
      </c>
      <c r="AC863" s="411">
        <f t="shared" ref="AC863" si="2638">AC862</f>
        <v>0</v>
      </c>
      <c r="AD863" s="411">
        <f t="shared" ref="AD863" si="2639">AD862</f>
        <v>0</v>
      </c>
      <c r="AE863" s="411">
        <f t="shared" ref="AE863" si="2640">AE862</f>
        <v>0</v>
      </c>
      <c r="AF863" s="411">
        <f t="shared" ref="AF863" si="2641">AF862</f>
        <v>0</v>
      </c>
      <c r="AG863" s="411">
        <f t="shared" ref="AG863" si="2642">AG862</f>
        <v>0</v>
      </c>
      <c r="AH863" s="411">
        <f t="shared" ref="AH863" si="2643">AH862</f>
        <v>0</v>
      </c>
      <c r="AI863" s="411">
        <f t="shared" ref="AI863" si="2644">AI862</f>
        <v>0</v>
      </c>
      <c r="AJ863" s="411">
        <f t="shared" ref="AJ863" si="2645">AJ862</f>
        <v>0</v>
      </c>
      <c r="AK863" s="411">
        <f t="shared" ref="AK863" si="2646">AK862</f>
        <v>0</v>
      </c>
      <c r="AL863" s="411">
        <f t="shared" ref="AL863" si="2647">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648">Z865</f>
        <v>0</v>
      </c>
      <c r="AA866" s="411">
        <f t="shared" ref="AA866" si="2649">AA865</f>
        <v>0</v>
      </c>
      <c r="AB866" s="411">
        <f t="shared" ref="AB866" si="2650">AB865</f>
        <v>0</v>
      </c>
      <c r="AC866" s="411">
        <f t="shared" ref="AC866" si="2651">AC865</f>
        <v>0</v>
      </c>
      <c r="AD866" s="411">
        <f t="shared" ref="AD866" si="2652">AD865</f>
        <v>0</v>
      </c>
      <c r="AE866" s="411">
        <f t="shared" ref="AE866" si="2653">AE865</f>
        <v>0</v>
      </c>
      <c r="AF866" s="411">
        <f t="shared" ref="AF866" si="2654">AF865</f>
        <v>0</v>
      </c>
      <c r="AG866" s="411">
        <f t="shared" ref="AG866" si="2655">AG865</f>
        <v>0</v>
      </c>
      <c r="AH866" s="411">
        <f t="shared" ref="AH866" si="2656">AH865</f>
        <v>0</v>
      </c>
      <c r="AI866" s="411">
        <f t="shared" ref="AI866" si="2657">AI865</f>
        <v>0</v>
      </c>
      <c r="AJ866" s="411">
        <f t="shared" ref="AJ866" si="2658">AJ865</f>
        <v>0</v>
      </c>
      <c r="AK866" s="411">
        <f t="shared" ref="AK866" si="2659">AK865</f>
        <v>0</v>
      </c>
      <c r="AL866" s="411">
        <f t="shared" ref="AL866" si="2660">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61">Z868</f>
        <v>0</v>
      </c>
      <c r="AA869" s="411">
        <f t="shared" ref="AA869" si="2662">AA868</f>
        <v>0</v>
      </c>
      <c r="AB869" s="411">
        <f t="shared" ref="AB869" si="2663">AB868</f>
        <v>0</v>
      </c>
      <c r="AC869" s="411">
        <f t="shared" ref="AC869" si="2664">AC868</f>
        <v>0</v>
      </c>
      <c r="AD869" s="411">
        <f t="shared" ref="AD869" si="2665">AD868</f>
        <v>0</v>
      </c>
      <c r="AE869" s="411">
        <f t="shared" ref="AE869" si="2666">AE868</f>
        <v>0</v>
      </c>
      <c r="AF869" s="411">
        <f t="shared" ref="AF869" si="2667">AF868</f>
        <v>0</v>
      </c>
      <c r="AG869" s="411">
        <f t="shared" ref="AG869" si="2668">AG868</f>
        <v>0</v>
      </c>
      <c r="AH869" s="411">
        <f t="shared" ref="AH869" si="2669">AH868</f>
        <v>0</v>
      </c>
      <c r="AI869" s="411">
        <f t="shared" ref="AI869" si="2670">AI868</f>
        <v>0</v>
      </c>
      <c r="AJ869" s="411">
        <f t="shared" ref="AJ869" si="2671">AJ868</f>
        <v>0</v>
      </c>
      <c r="AK869" s="411">
        <f t="shared" ref="AK869" si="2672">AK868</f>
        <v>0</v>
      </c>
      <c r="AL869" s="411">
        <f t="shared" ref="AL869" si="2673">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74">Z871</f>
        <v>0</v>
      </c>
      <c r="AA872" s="411">
        <f t="shared" ref="AA872" si="2675">AA871</f>
        <v>0</v>
      </c>
      <c r="AB872" s="411">
        <f t="shared" ref="AB872" si="2676">AB871</f>
        <v>0</v>
      </c>
      <c r="AC872" s="411">
        <f t="shared" ref="AC872" si="2677">AC871</f>
        <v>0</v>
      </c>
      <c r="AD872" s="411">
        <f t="shared" ref="AD872" si="2678">AD871</f>
        <v>0</v>
      </c>
      <c r="AE872" s="411">
        <f t="shared" ref="AE872" si="2679">AE871</f>
        <v>0</v>
      </c>
      <c r="AF872" s="411">
        <f t="shared" ref="AF872" si="2680">AF871</f>
        <v>0</v>
      </c>
      <c r="AG872" s="411">
        <f t="shared" ref="AG872" si="2681">AG871</f>
        <v>0</v>
      </c>
      <c r="AH872" s="411">
        <f t="shared" ref="AH872" si="2682">AH871</f>
        <v>0</v>
      </c>
      <c r="AI872" s="411">
        <f t="shared" ref="AI872" si="2683">AI871</f>
        <v>0</v>
      </c>
      <c r="AJ872" s="411">
        <f t="shared" ref="AJ872" si="2684">AJ871</f>
        <v>0</v>
      </c>
      <c r="AK872" s="411">
        <f t="shared" ref="AK872" si="2685">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86">Z875</f>
        <v>0</v>
      </c>
      <c r="AA876" s="411">
        <f t="shared" ref="AA876" si="2687">AA875</f>
        <v>0</v>
      </c>
      <c r="AB876" s="411">
        <f t="shared" ref="AB876" si="2688">AB875</f>
        <v>0</v>
      </c>
      <c r="AC876" s="411">
        <f t="shared" ref="AC876" si="2689">AC875</f>
        <v>0</v>
      </c>
      <c r="AD876" s="411">
        <f t="shared" ref="AD876" si="2690">AD875</f>
        <v>0</v>
      </c>
      <c r="AE876" s="411">
        <f t="shared" ref="AE876" si="2691">AE875</f>
        <v>0</v>
      </c>
      <c r="AF876" s="411">
        <f t="shared" ref="AF876" si="2692">AF875</f>
        <v>0</v>
      </c>
      <c r="AG876" s="411">
        <f t="shared" ref="AG876" si="2693">AG875</f>
        <v>0</v>
      </c>
      <c r="AH876" s="411">
        <f t="shared" ref="AH876" si="2694">AH875</f>
        <v>0</v>
      </c>
      <c r="AI876" s="411">
        <f t="shared" ref="AI876" si="2695">AI875</f>
        <v>0</v>
      </c>
      <c r="AJ876" s="411">
        <f t="shared" ref="AJ876" si="2696">AJ875</f>
        <v>0</v>
      </c>
      <c r="AK876" s="411">
        <f t="shared" ref="AK876" si="2697">AK875</f>
        <v>0</v>
      </c>
      <c r="AL876" s="411">
        <f t="shared" ref="AL876" si="2698">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99">Z878</f>
        <v>0</v>
      </c>
      <c r="AA879" s="411">
        <f t="shared" ref="AA879" si="2700">AA878</f>
        <v>0</v>
      </c>
      <c r="AB879" s="411">
        <f t="shared" ref="AB879" si="2701">AB878</f>
        <v>0</v>
      </c>
      <c r="AC879" s="411">
        <f t="shared" ref="AC879" si="2702">AC878</f>
        <v>0</v>
      </c>
      <c r="AD879" s="411">
        <f t="shared" ref="AD879" si="2703">AD878</f>
        <v>0</v>
      </c>
      <c r="AE879" s="411">
        <f t="shared" ref="AE879" si="2704">AE878</f>
        <v>0</v>
      </c>
      <c r="AF879" s="411">
        <f t="shared" ref="AF879" si="2705">AF878</f>
        <v>0</v>
      </c>
      <c r="AG879" s="411">
        <f t="shared" ref="AG879" si="2706">AG878</f>
        <v>0</v>
      </c>
      <c r="AH879" s="411">
        <f t="shared" ref="AH879" si="2707">AH878</f>
        <v>0</v>
      </c>
      <c r="AI879" s="411">
        <f t="shared" ref="AI879" si="2708">AI878</f>
        <v>0</v>
      </c>
      <c r="AJ879" s="411">
        <f t="shared" ref="AJ879" si="2709">AJ878</f>
        <v>0</v>
      </c>
      <c r="AK879" s="411">
        <f t="shared" ref="AK879" si="2710">AK878</f>
        <v>0</v>
      </c>
      <c r="AL879" s="411">
        <f t="shared" ref="AL879" si="2711">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712">Z881</f>
        <v>0</v>
      </c>
      <c r="AA882" s="411">
        <f t="shared" ref="AA882" si="2713">AA881</f>
        <v>0</v>
      </c>
      <c r="AB882" s="411">
        <f t="shared" ref="AB882" si="2714">AB881</f>
        <v>0</v>
      </c>
      <c r="AC882" s="411">
        <f t="shared" ref="AC882" si="2715">AC881</f>
        <v>0</v>
      </c>
      <c r="AD882" s="411">
        <f t="shared" ref="AD882" si="2716">AD881</f>
        <v>0</v>
      </c>
      <c r="AE882" s="411">
        <f t="shared" ref="AE882" si="2717">AE881</f>
        <v>0</v>
      </c>
      <c r="AF882" s="411">
        <f t="shared" ref="AF882" si="2718">AF881</f>
        <v>0</v>
      </c>
      <c r="AG882" s="411">
        <f t="shared" ref="AG882" si="2719">AG881</f>
        <v>0</v>
      </c>
      <c r="AH882" s="411">
        <f t="shared" ref="AH882" si="2720">AH881</f>
        <v>0</v>
      </c>
      <c r="AI882" s="411">
        <f t="shared" ref="AI882" si="2721">AI881</f>
        <v>0</v>
      </c>
      <c r="AJ882" s="411">
        <f t="shared" ref="AJ882" si="2722">AJ881</f>
        <v>0</v>
      </c>
      <c r="AK882" s="411">
        <f t="shared" ref="AK882" si="2723">AK881</f>
        <v>0</v>
      </c>
      <c r="AL882" s="411">
        <f t="shared" ref="AL882" si="2724">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725">Z885</f>
        <v>0</v>
      </c>
      <c r="AA886" s="411">
        <f t="shared" ref="AA886" si="2726">AA885</f>
        <v>0</v>
      </c>
      <c r="AB886" s="411">
        <f t="shared" ref="AB886" si="2727">AB885</f>
        <v>0</v>
      </c>
      <c r="AC886" s="411">
        <f t="shared" ref="AC886" si="2728">AC885</f>
        <v>0</v>
      </c>
      <c r="AD886" s="411">
        <f t="shared" ref="AD886" si="2729">AD885</f>
        <v>0</v>
      </c>
      <c r="AE886" s="411">
        <f t="shared" ref="AE886" si="2730">AE885</f>
        <v>0</v>
      </c>
      <c r="AF886" s="411">
        <f t="shared" ref="AF886" si="2731">AF885</f>
        <v>0</v>
      </c>
      <c r="AG886" s="411">
        <f t="shared" ref="AG886" si="2732">AG885</f>
        <v>0</v>
      </c>
      <c r="AH886" s="411">
        <f t="shared" ref="AH886" si="2733">AH885</f>
        <v>0</v>
      </c>
      <c r="AI886" s="411">
        <f t="shared" ref="AI886" si="2734">AI885</f>
        <v>0</v>
      </c>
      <c r="AJ886" s="411">
        <f t="shared" ref="AJ886" si="2735">AJ885</f>
        <v>0</v>
      </c>
      <c r="AK886" s="411">
        <f t="shared" ref="AK886" si="2736">AK885</f>
        <v>0</v>
      </c>
      <c r="AL886" s="411">
        <f t="shared" ref="AL886" si="2737">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738">Z888</f>
        <v>0</v>
      </c>
      <c r="AA889" s="411">
        <f t="shared" ref="AA889" si="2739">AA888</f>
        <v>0</v>
      </c>
      <c r="AB889" s="411">
        <f t="shared" ref="AB889" si="2740">AB888</f>
        <v>0</v>
      </c>
      <c r="AC889" s="411">
        <f t="shared" ref="AC889" si="2741">AC888</f>
        <v>0</v>
      </c>
      <c r="AD889" s="411">
        <f t="shared" ref="AD889" si="2742">AD888</f>
        <v>0</v>
      </c>
      <c r="AE889" s="411">
        <f t="shared" ref="AE889" si="2743">AE888</f>
        <v>0</v>
      </c>
      <c r="AF889" s="411">
        <f t="shared" ref="AF889" si="2744">AF888</f>
        <v>0</v>
      </c>
      <c r="AG889" s="411">
        <f t="shared" ref="AG889" si="2745">AG888</f>
        <v>0</v>
      </c>
      <c r="AH889" s="411">
        <f t="shared" ref="AH889" si="2746">AH888</f>
        <v>0</v>
      </c>
      <c r="AI889" s="411">
        <f t="shared" ref="AI889" si="2747">AI888</f>
        <v>0</v>
      </c>
      <c r="AJ889" s="411">
        <f t="shared" ref="AJ889" si="2748">AJ888</f>
        <v>0</v>
      </c>
      <c r="AK889" s="411">
        <f t="shared" ref="AK889" si="2749">AK888</f>
        <v>0</v>
      </c>
      <c r="AL889" s="411">
        <f t="shared" ref="AL889" si="2750">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51">Z891</f>
        <v>0</v>
      </c>
      <c r="AA892" s="411">
        <f t="shared" ref="AA892" si="2752">AA891</f>
        <v>0</v>
      </c>
      <c r="AB892" s="411">
        <f t="shared" ref="AB892" si="2753">AB891</f>
        <v>0</v>
      </c>
      <c r="AC892" s="411">
        <f t="shared" ref="AC892" si="2754">AC891</f>
        <v>0</v>
      </c>
      <c r="AD892" s="411">
        <f t="shared" ref="AD892" si="2755">AD891</f>
        <v>0</v>
      </c>
      <c r="AE892" s="411">
        <f t="shared" ref="AE892" si="2756">AE891</f>
        <v>0</v>
      </c>
      <c r="AF892" s="411">
        <f t="shared" ref="AF892" si="2757">AF891</f>
        <v>0</v>
      </c>
      <c r="AG892" s="411">
        <f t="shared" ref="AG892" si="2758">AG891</f>
        <v>0</v>
      </c>
      <c r="AH892" s="411">
        <f t="shared" ref="AH892" si="2759">AH891</f>
        <v>0</v>
      </c>
      <c r="AI892" s="411">
        <f t="shared" ref="AI892" si="2760">AI891</f>
        <v>0</v>
      </c>
      <c r="AJ892" s="411">
        <f t="shared" ref="AJ892" si="2761">AJ891</f>
        <v>0</v>
      </c>
      <c r="AK892" s="411">
        <f t="shared" ref="AK892" si="2762">AK891</f>
        <v>0</v>
      </c>
      <c r="AL892" s="411">
        <f t="shared" ref="AL892" si="2763">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64">Z894</f>
        <v>0</v>
      </c>
      <c r="AA895" s="411">
        <f t="shared" ref="AA895" si="2765">AA894</f>
        <v>0</v>
      </c>
      <c r="AB895" s="411">
        <f t="shared" ref="AB895" si="2766">AB894</f>
        <v>0</v>
      </c>
      <c r="AC895" s="411">
        <f t="shared" ref="AC895" si="2767">AC894</f>
        <v>0</v>
      </c>
      <c r="AD895" s="411">
        <f t="shared" ref="AD895" si="2768">AD894</f>
        <v>0</v>
      </c>
      <c r="AE895" s="411">
        <f t="shared" ref="AE895" si="2769">AE894</f>
        <v>0</v>
      </c>
      <c r="AF895" s="411">
        <f t="shared" ref="AF895" si="2770">AF894</f>
        <v>0</v>
      </c>
      <c r="AG895" s="411">
        <f t="shared" ref="AG895" si="2771">AG894</f>
        <v>0</v>
      </c>
      <c r="AH895" s="411">
        <f t="shared" ref="AH895" si="2772">AH894</f>
        <v>0</v>
      </c>
      <c r="AI895" s="411">
        <f t="shared" ref="AI895" si="2773">AI894</f>
        <v>0</v>
      </c>
      <c r="AJ895" s="411">
        <f t="shared" ref="AJ895" si="2774">AJ894</f>
        <v>0</v>
      </c>
      <c r="AK895" s="411">
        <f t="shared" ref="AK895" si="2775">AK894</f>
        <v>0</v>
      </c>
      <c r="AL895" s="411">
        <f t="shared" ref="AL895" si="2776">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77">Z897</f>
        <v>0</v>
      </c>
      <c r="AA898" s="411">
        <f t="shared" ref="AA898" si="2778">AA897</f>
        <v>0</v>
      </c>
      <c r="AB898" s="411">
        <f t="shared" ref="AB898" si="2779">AB897</f>
        <v>0</v>
      </c>
      <c r="AC898" s="411">
        <f t="shared" ref="AC898" si="2780">AC897</f>
        <v>0</v>
      </c>
      <c r="AD898" s="411">
        <f t="shared" ref="AD898" si="2781">AD897</f>
        <v>0</v>
      </c>
      <c r="AE898" s="411">
        <f t="shared" ref="AE898" si="2782">AE897</f>
        <v>0</v>
      </c>
      <c r="AF898" s="411">
        <f t="shared" ref="AF898" si="2783">AF897</f>
        <v>0</v>
      </c>
      <c r="AG898" s="411">
        <f t="shared" ref="AG898" si="2784">AG897</f>
        <v>0</v>
      </c>
      <c r="AH898" s="411">
        <f t="shared" ref="AH898" si="2785">AH897</f>
        <v>0</v>
      </c>
      <c r="AI898" s="411">
        <f t="shared" ref="AI898" si="2786">AI897</f>
        <v>0</v>
      </c>
      <c r="AJ898" s="411">
        <f t="shared" ref="AJ898" si="2787">AJ897</f>
        <v>0</v>
      </c>
      <c r="AK898" s="411">
        <f t="shared" ref="AK898" si="2788">AK897</f>
        <v>0</v>
      </c>
      <c r="AL898" s="411">
        <f t="shared" ref="AL898" si="2789">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90">Z900</f>
        <v>0</v>
      </c>
      <c r="AA901" s="411">
        <f t="shared" ref="AA901" si="2791">AA900</f>
        <v>0</v>
      </c>
      <c r="AB901" s="411">
        <f t="shared" ref="AB901" si="2792">AB900</f>
        <v>0</v>
      </c>
      <c r="AC901" s="411">
        <f t="shared" ref="AC901" si="2793">AC900</f>
        <v>0</v>
      </c>
      <c r="AD901" s="411">
        <f t="shared" ref="AD901" si="2794">AD900</f>
        <v>0</v>
      </c>
      <c r="AE901" s="411">
        <f t="shared" ref="AE901" si="2795">AE900</f>
        <v>0</v>
      </c>
      <c r="AF901" s="411">
        <f t="shared" ref="AF901" si="2796">AF900</f>
        <v>0</v>
      </c>
      <c r="AG901" s="411">
        <f t="shared" ref="AG901" si="2797">AG900</f>
        <v>0</v>
      </c>
      <c r="AH901" s="411">
        <f t="shared" ref="AH901" si="2798">AH900</f>
        <v>0</v>
      </c>
      <c r="AI901" s="411">
        <f t="shared" ref="AI901" si="2799">AI900</f>
        <v>0</v>
      </c>
      <c r="AJ901" s="411">
        <f t="shared" ref="AJ901" si="2800">AJ900</f>
        <v>0</v>
      </c>
      <c r="AK901" s="411">
        <f t="shared" ref="AK901" si="2801">AK900</f>
        <v>0</v>
      </c>
      <c r="AL901" s="411">
        <f t="shared" ref="AL901" si="2802">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803">Z903</f>
        <v>0</v>
      </c>
      <c r="AA904" s="411">
        <f t="shared" ref="AA904" si="2804">AA903</f>
        <v>0</v>
      </c>
      <c r="AB904" s="411">
        <f t="shared" ref="AB904" si="2805">AB903</f>
        <v>0</v>
      </c>
      <c r="AC904" s="411">
        <f t="shared" ref="AC904" si="2806">AC903</f>
        <v>0</v>
      </c>
      <c r="AD904" s="411">
        <f t="shared" ref="AD904" si="2807">AD903</f>
        <v>0</v>
      </c>
      <c r="AE904" s="411">
        <f t="shared" ref="AE904" si="2808">AE903</f>
        <v>0</v>
      </c>
      <c r="AF904" s="411">
        <f t="shared" ref="AF904" si="2809">AF903</f>
        <v>0</v>
      </c>
      <c r="AG904" s="411">
        <f t="shared" ref="AG904" si="2810">AG903</f>
        <v>0</v>
      </c>
      <c r="AH904" s="411">
        <f t="shared" ref="AH904" si="2811">AH903</f>
        <v>0</v>
      </c>
      <c r="AI904" s="411">
        <f t="shared" ref="AI904" si="2812">AI903</f>
        <v>0</v>
      </c>
      <c r="AJ904" s="411">
        <f t="shared" ref="AJ904" si="2813">AJ903</f>
        <v>0</v>
      </c>
      <c r="AK904" s="411">
        <f t="shared" ref="AK904" si="2814">AK903</f>
        <v>0</v>
      </c>
      <c r="AL904" s="411">
        <f t="shared" ref="AL904" si="2815">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816">Z906</f>
        <v>0</v>
      </c>
      <c r="AA907" s="411">
        <f t="shared" ref="AA907" si="2817">AA906</f>
        <v>0</v>
      </c>
      <c r="AB907" s="411">
        <f t="shared" ref="AB907" si="2818">AB906</f>
        <v>0</v>
      </c>
      <c r="AC907" s="411">
        <f t="shared" ref="AC907" si="2819">AC906</f>
        <v>0</v>
      </c>
      <c r="AD907" s="411">
        <f t="shared" ref="AD907" si="2820">AD906</f>
        <v>0</v>
      </c>
      <c r="AE907" s="411">
        <f t="shared" ref="AE907" si="2821">AE906</f>
        <v>0</v>
      </c>
      <c r="AF907" s="411">
        <f t="shared" ref="AF907" si="2822">AF906</f>
        <v>0</v>
      </c>
      <c r="AG907" s="411">
        <f t="shared" ref="AG907" si="2823">AG906</f>
        <v>0</v>
      </c>
      <c r="AH907" s="411">
        <f t="shared" ref="AH907" si="2824">AH906</f>
        <v>0</v>
      </c>
      <c r="AI907" s="411">
        <f t="shared" ref="AI907" si="2825">AI906</f>
        <v>0</v>
      </c>
      <c r="AJ907" s="411">
        <f t="shared" ref="AJ907" si="2826">AJ906</f>
        <v>0</v>
      </c>
      <c r="AK907" s="411">
        <f t="shared" ref="AK907" si="2827">AK906</f>
        <v>0</v>
      </c>
      <c r="AL907" s="411">
        <f t="shared" ref="AL907" si="2828">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829">Z909</f>
        <v>0</v>
      </c>
      <c r="AA910" s="411">
        <f t="shared" ref="AA910" si="2830">AA909</f>
        <v>0</v>
      </c>
      <c r="AB910" s="411">
        <f t="shared" ref="AB910" si="2831">AB909</f>
        <v>0</v>
      </c>
      <c r="AC910" s="411">
        <f t="shared" ref="AC910" si="2832">AC909</f>
        <v>0</v>
      </c>
      <c r="AD910" s="411">
        <f t="shared" ref="AD910" si="2833">AD909</f>
        <v>0</v>
      </c>
      <c r="AE910" s="411">
        <f t="shared" ref="AE910" si="2834">AE909</f>
        <v>0</v>
      </c>
      <c r="AF910" s="411">
        <f t="shared" ref="AF910" si="2835">AF909</f>
        <v>0</v>
      </c>
      <c r="AG910" s="411">
        <f t="shared" ref="AG910" si="2836">AG909</f>
        <v>0</v>
      </c>
      <c r="AH910" s="411">
        <f t="shared" ref="AH910" si="2837">AH909</f>
        <v>0</v>
      </c>
      <c r="AI910" s="411">
        <f t="shared" ref="AI910" si="2838">AI909</f>
        <v>0</v>
      </c>
      <c r="AJ910" s="411">
        <f t="shared" ref="AJ910" si="2839">AJ909</f>
        <v>0</v>
      </c>
      <c r="AK910" s="411">
        <f t="shared" ref="AK910" si="2840">AK909</f>
        <v>0</v>
      </c>
      <c r="AL910" s="411">
        <f t="shared" ref="AL910" si="2841">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842">Z912</f>
        <v>0</v>
      </c>
      <c r="AA913" s="411">
        <f t="shared" ref="AA913" si="2843">AA912</f>
        <v>0</v>
      </c>
      <c r="AB913" s="411">
        <f t="shared" ref="AB913" si="2844">AB912</f>
        <v>0</v>
      </c>
      <c r="AC913" s="411">
        <f t="shared" ref="AC913" si="2845">AC912</f>
        <v>0</v>
      </c>
      <c r="AD913" s="411">
        <f t="shared" ref="AD913" si="2846">AD912</f>
        <v>0</v>
      </c>
      <c r="AE913" s="411">
        <f t="shared" ref="AE913" si="2847">AE912</f>
        <v>0</v>
      </c>
      <c r="AF913" s="411">
        <f t="shared" ref="AF913" si="2848">AF912</f>
        <v>0</v>
      </c>
      <c r="AG913" s="411">
        <f t="shared" ref="AG913" si="2849">AG912</f>
        <v>0</v>
      </c>
      <c r="AH913" s="411">
        <f t="shared" ref="AH913" si="2850">AH912</f>
        <v>0</v>
      </c>
      <c r="AI913" s="411">
        <f t="shared" ref="AI913" si="2851">AI912</f>
        <v>0</v>
      </c>
      <c r="AJ913" s="411">
        <f t="shared" ref="AJ913" si="2852">AJ912</f>
        <v>0</v>
      </c>
      <c r="AK913" s="411">
        <f t="shared" ref="AK913" si="2853">AK912</f>
        <v>0</v>
      </c>
      <c r="AL913" s="411">
        <f t="shared" ref="AL913" si="2854">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55">Z915</f>
        <v>0</v>
      </c>
      <c r="AA916" s="411">
        <f t="shared" ref="AA916" si="2856">AA915</f>
        <v>0</v>
      </c>
      <c r="AB916" s="411">
        <f t="shared" ref="AB916" si="2857">AB915</f>
        <v>0</v>
      </c>
      <c r="AC916" s="411">
        <f t="shared" ref="AC916" si="2858">AC915</f>
        <v>0</v>
      </c>
      <c r="AD916" s="411">
        <f t="shared" ref="AD916" si="2859">AD915</f>
        <v>0</v>
      </c>
      <c r="AE916" s="411">
        <f t="shared" ref="AE916" si="2860">AE915</f>
        <v>0</v>
      </c>
      <c r="AF916" s="411">
        <f t="shared" ref="AF916" si="2861">AF915</f>
        <v>0</v>
      </c>
      <c r="AG916" s="411">
        <f t="shared" ref="AG916" si="2862">AG915</f>
        <v>0</v>
      </c>
      <c r="AH916" s="411">
        <f t="shared" ref="AH916" si="2863">AH915</f>
        <v>0</v>
      </c>
      <c r="AI916" s="411">
        <f t="shared" ref="AI916" si="2864">AI915</f>
        <v>0</v>
      </c>
      <c r="AJ916" s="411">
        <f t="shared" ref="AJ916" si="2865">AJ915</f>
        <v>0</v>
      </c>
      <c r="AK916" s="411">
        <f t="shared" ref="AK916" si="2866">AK915</f>
        <v>0</v>
      </c>
      <c r="AL916" s="411">
        <f t="shared" ref="AL916" si="2867">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68">Z918</f>
        <v>0</v>
      </c>
      <c r="AA919" s="411">
        <f t="shared" ref="AA919" si="2869">AA918</f>
        <v>0</v>
      </c>
      <c r="AB919" s="411">
        <f t="shared" ref="AB919" si="2870">AB918</f>
        <v>0</v>
      </c>
      <c r="AC919" s="411">
        <f t="shared" ref="AC919" si="2871">AC918</f>
        <v>0</v>
      </c>
      <c r="AD919" s="411">
        <f t="shared" ref="AD919" si="2872">AD918</f>
        <v>0</v>
      </c>
      <c r="AE919" s="411">
        <f t="shared" ref="AE919" si="2873">AE918</f>
        <v>0</v>
      </c>
      <c r="AF919" s="411">
        <f t="shared" ref="AF919" si="2874">AF918</f>
        <v>0</v>
      </c>
      <c r="AG919" s="411">
        <f t="shared" ref="AG919" si="2875">AG918</f>
        <v>0</v>
      </c>
      <c r="AH919" s="411">
        <f t="shared" ref="AH919" si="2876">AH918</f>
        <v>0</v>
      </c>
      <c r="AI919" s="411">
        <f t="shared" ref="AI919" si="2877">AI918</f>
        <v>0</v>
      </c>
      <c r="AJ919" s="411">
        <f t="shared" ref="AJ919" si="2878">AJ918</f>
        <v>0</v>
      </c>
      <c r="AK919" s="411">
        <f t="shared" ref="AK919" si="2879">AK918</f>
        <v>0</v>
      </c>
      <c r="AL919" s="411">
        <f t="shared" ref="AL919" si="2880">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81">Z921</f>
        <v>0</v>
      </c>
      <c r="AA922" s="411">
        <f t="shared" ref="AA922" si="2882">AA921</f>
        <v>0</v>
      </c>
      <c r="AB922" s="411">
        <f t="shared" ref="AB922" si="2883">AB921</f>
        <v>0</v>
      </c>
      <c r="AC922" s="411">
        <f t="shared" ref="AC922" si="2884">AC921</f>
        <v>0</v>
      </c>
      <c r="AD922" s="411">
        <f t="shared" ref="AD922" si="2885">AD921</f>
        <v>0</v>
      </c>
      <c r="AE922" s="411">
        <f t="shared" ref="AE922" si="2886">AE921</f>
        <v>0</v>
      </c>
      <c r="AF922" s="411">
        <f t="shared" ref="AF922" si="2887">AF921</f>
        <v>0</v>
      </c>
      <c r="AG922" s="411">
        <f t="shared" ref="AG922" si="2888">AG921</f>
        <v>0</v>
      </c>
      <c r="AH922" s="411">
        <f t="shared" ref="AH922" si="2889">AH921</f>
        <v>0</v>
      </c>
      <c r="AI922" s="411">
        <f t="shared" ref="AI922" si="2890">AI921</f>
        <v>0</v>
      </c>
      <c r="AJ922" s="411">
        <f t="shared" ref="AJ922" si="2891">AJ921</f>
        <v>0</v>
      </c>
      <c r="AK922" s="411">
        <f t="shared" ref="AK922" si="2892">AK921</f>
        <v>0</v>
      </c>
      <c r="AL922" s="411">
        <f t="shared" ref="AL922" si="2893">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94">Z924</f>
        <v>0</v>
      </c>
      <c r="AA925" s="411">
        <f t="shared" ref="AA925" si="2895">AA924</f>
        <v>0</v>
      </c>
      <c r="AB925" s="411">
        <f t="shared" ref="AB925" si="2896">AB924</f>
        <v>0</v>
      </c>
      <c r="AC925" s="411">
        <f t="shared" ref="AC925" si="2897">AC924</f>
        <v>0</v>
      </c>
      <c r="AD925" s="411">
        <f t="shared" ref="AD925" si="2898">AD924</f>
        <v>0</v>
      </c>
      <c r="AE925" s="411">
        <f t="shared" ref="AE925" si="2899">AE924</f>
        <v>0</v>
      </c>
      <c r="AF925" s="411">
        <f t="shared" ref="AF925" si="2900">AF924</f>
        <v>0</v>
      </c>
      <c r="AG925" s="411">
        <f t="shared" ref="AG925" si="2901">AG924</f>
        <v>0</v>
      </c>
      <c r="AH925" s="411">
        <f t="shared" ref="AH925" si="2902">AH924</f>
        <v>0</v>
      </c>
      <c r="AI925" s="411">
        <f t="shared" ref="AI925" si="2903">AI924</f>
        <v>0</v>
      </c>
      <c r="AJ925" s="411">
        <f t="shared" ref="AJ925" si="2904">AJ924</f>
        <v>0</v>
      </c>
      <c r="AK925" s="411">
        <f t="shared" ref="AK925" si="2905">AK924</f>
        <v>0</v>
      </c>
      <c r="AL925" s="411">
        <f t="shared" ref="AL925" si="2906">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907">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907"/>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907"/>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907"/>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908">Y211*Y930</f>
        <v>0</v>
      </c>
      <c r="Z935" s="378">
        <f t="shared" si="2908"/>
        <v>0</v>
      </c>
      <c r="AA935" s="378">
        <f t="shared" si="2908"/>
        <v>0</v>
      </c>
      <c r="AB935" s="378">
        <f t="shared" si="2908"/>
        <v>0</v>
      </c>
      <c r="AC935" s="378">
        <f t="shared" si="2908"/>
        <v>0</v>
      </c>
      <c r="AD935" s="378">
        <f t="shared" si="2908"/>
        <v>0</v>
      </c>
      <c r="AE935" s="378">
        <f t="shared" si="2908"/>
        <v>0</v>
      </c>
      <c r="AF935" s="378">
        <f t="shared" si="2908"/>
        <v>0</v>
      </c>
      <c r="AG935" s="378">
        <f t="shared" si="2908"/>
        <v>0</v>
      </c>
      <c r="AH935" s="378">
        <f t="shared" si="2908"/>
        <v>0</v>
      </c>
      <c r="AI935" s="378">
        <f t="shared" si="2908"/>
        <v>0</v>
      </c>
      <c r="AJ935" s="378">
        <f t="shared" si="2908"/>
        <v>0</v>
      </c>
      <c r="AK935" s="378">
        <f t="shared" si="2908"/>
        <v>0</v>
      </c>
      <c r="AL935" s="378">
        <f t="shared" si="2908"/>
        <v>0</v>
      </c>
      <c r="AM935" s="629">
        <f t="shared" si="2907"/>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909">Y394*Y930</f>
        <v>0</v>
      </c>
      <c r="Z936" s="378">
        <f t="shared" si="2909"/>
        <v>0</v>
      </c>
      <c r="AA936" s="378">
        <f t="shared" si="2909"/>
        <v>0</v>
      </c>
      <c r="AB936" s="378">
        <f t="shared" si="2909"/>
        <v>0</v>
      </c>
      <c r="AC936" s="378">
        <f t="shared" si="2909"/>
        <v>0</v>
      </c>
      <c r="AD936" s="378">
        <f t="shared" si="2909"/>
        <v>0</v>
      </c>
      <c r="AE936" s="378">
        <f t="shared" si="2909"/>
        <v>0</v>
      </c>
      <c r="AF936" s="378">
        <f t="shared" si="2909"/>
        <v>0</v>
      </c>
      <c r="AG936" s="378">
        <f t="shared" si="2909"/>
        <v>0</v>
      </c>
      <c r="AH936" s="378">
        <f t="shared" si="2909"/>
        <v>0</v>
      </c>
      <c r="AI936" s="378">
        <f t="shared" si="2909"/>
        <v>0</v>
      </c>
      <c r="AJ936" s="378">
        <f t="shared" si="2909"/>
        <v>0</v>
      </c>
      <c r="AK936" s="378">
        <f t="shared" si="2909"/>
        <v>0</v>
      </c>
      <c r="AL936" s="378">
        <f t="shared" si="2909"/>
        <v>0</v>
      </c>
      <c r="AM936" s="629">
        <f t="shared" si="2907"/>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910">Y577*Y930</f>
        <v>0</v>
      </c>
      <c r="Z937" s="378">
        <f t="shared" si="2910"/>
        <v>0</v>
      </c>
      <c r="AA937" s="378">
        <f t="shared" si="2910"/>
        <v>0</v>
      </c>
      <c r="AB937" s="378">
        <f t="shared" si="2910"/>
        <v>0</v>
      </c>
      <c r="AC937" s="378">
        <f t="shared" si="2910"/>
        <v>0</v>
      </c>
      <c r="AD937" s="378">
        <f t="shared" si="2910"/>
        <v>0</v>
      </c>
      <c r="AE937" s="378">
        <f t="shared" si="2910"/>
        <v>0</v>
      </c>
      <c r="AF937" s="378">
        <f t="shared" si="2910"/>
        <v>0</v>
      </c>
      <c r="AG937" s="378">
        <f t="shared" si="2910"/>
        <v>0</v>
      </c>
      <c r="AH937" s="378">
        <f t="shared" si="2910"/>
        <v>0</v>
      </c>
      <c r="AI937" s="378">
        <f t="shared" si="2910"/>
        <v>0</v>
      </c>
      <c r="AJ937" s="378">
        <f t="shared" si="2910"/>
        <v>0</v>
      </c>
      <c r="AK937" s="378">
        <f t="shared" si="2910"/>
        <v>0</v>
      </c>
      <c r="AL937" s="378">
        <f t="shared" si="2910"/>
        <v>0</v>
      </c>
      <c r="AM937" s="629">
        <f t="shared" si="2907"/>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911">Y760*Y930</f>
        <v>0</v>
      </c>
      <c r="Z938" s="378">
        <f t="shared" si="2911"/>
        <v>0</v>
      </c>
      <c r="AA938" s="378">
        <f t="shared" si="2911"/>
        <v>0</v>
      </c>
      <c r="AB938" s="378">
        <f t="shared" si="2911"/>
        <v>0</v>
      </c>
      <c r="AC938" s="378">
        <f t="shared" si="2911"/>
        <v>0</v>
      </c>
      <c r="AD938" s="378">
        <f t="shared" si="2911"/>
        <v>0</v>
      </c>
      <c r="AE938" s="378">
        <f t="shared" si="2911"/>
        <v>0</v>
      </c>
      <c r="AF938" s="378">
        <f t="shared" si="2911"/>
        <v>0</v>
      </c>
      <c r="AG938" s="378">
        <f t="shared" si="2911"/>
        <v>0</v>
      </c>
      <c r="AH938" s="378">
        <f t="shared" si="2911"/>
        <v>0</v>
      </c>
      <c r="AI938" s="378">
        <f t="shared" si="2911"/>
        <v>0</v>
      </c>
      <c r="AJ938" s="378">
        <f t="shared" si="2911"/>
        <v>0</v>
      </c>
      <c r="AK938" s="378">
        <f t="shared" si="2911"/>
        <v>0</v>
      </c>
      <c r="AL938" s="378">
        <f t="shared" si="2911"/>
        <v>0</v>
      </c>
      <c r="AM938" s="629">
        <f t="shared" si="2907"/>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912">Z927*Z930</f>
        <v>0</v>
      </c>
      <c r="AA939" s="378">
        <f t="shared" si="2912"/>
        <v>0</v>
      </c>
      <c r="AB939" s="378">
        <f t="shared" si="2912"/>
        <v>0</v>
      </c>
      <c r="AC939" s="378">
        <f t="shared" si="2912"/>
        <v>0</v>
      </c>
      <c r="AD939" s="378">
        <f t="shared" si="2912"/>
        <v>0</v>
      </c>
      <c r="AE939" s="378">
        <f t="shared" si="2912"/>
        <v>0</v>
      </c>
      <c r="AF939" s="378">
        <f t="shared" si="2912"/>
        <v>0</v>
      </c>
      <c r="AG939" s="378">
        <f t="shared" si="2912"/>
        <v>0</v>
      </c>
      <c r="AH939" s="378">
        <f t="shared" si="2912"/>
        <v>0</v>
      </c>
      <c r="AI939" s="378">
        <f t="shared" si="2912"/>
        <v>0</v>
      </c>
      <c r="AJ939" s="378">
        <f t="shared" si="2912"/>
        <v>0</v>
      </c>
      <c r="AK939" s="378">
        <f t="shared" si="2912"/>
        <v>0</v>
      </c>
      <c r="AL939" s="378">
        <f t="shared" si="2912"/>
        <v>0</v>
      </c>
      <c r="AM939" s="629">
        <f t="shared" si="2907"/>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913">SUM(Z931:Z939)</f>
        <v>0</v>
      </c>
      <c r="AA940" s="346">
        <f t="shared" si="2913"/>
        <v>0</v>
      </c>
      <c r="AB940" s="346">
        <f t="shared" si="2913"/>
        <v>0</v>
      </c>
      <c r="AC940" s="346">
        <f t="shared" si="2913"/>
        <v>0</v>
      </c>
      <c r="AD940" s="346">
        <f t="shared" si="2913"/>
        <v>0</v>
      </c>
      <c r="AE940" s="346">
        <f t="shared" si="2913"/>
        <v>0</v>
      </c>
      <c r="AF940" s="346">
        <f>SUM(AF931:AF939)</f>
        <v>0</v>
      </c>
      <c r="AG940" s="346">
        <f t="shared" ref="AG940:AL940" si="2914">SUM(AG931:AG939)</f>
        <v>0</v>
      </c>
      <c r="AH940" s="346">
        <f t="shared" si="2914"/>
        <v>0</v>
      </c>
      <c r="AI940" s="346">
        <f t="shared" si="2914"/>
        <v>0</v>
      </c>
      <c r="AJ940" s="346">
        <f t="shared" si="2914"/>
        <v>0</v>
      </c>
      <c r="AK940" s="346">
        <f t="shared" si="2914"/>
        <v>0</v>
      </c>
      <c r="AL940" s="346">
        <f t="shared" si="2914"/>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915">Z928*Z930</f>
        <v>0</v>
      </c>
      <c r="AA941" s="347">
        <f t="shared" si="2915"/>
        <v>0</v>
      </c>
      <c r="AB941" s="347">
        <f t="shared" si="2915"/>
        <v>0</v>
      </c>
      <c r="AC941" s="347">
        <f t="shared" si="2915"/>
        <v>0</v>
      </c>
      <c r="AD941" s="347">
        <f t="shared" si="2915"/>
        <v>0</v>
      </c>
      <c r="AE941" s="347">
        <f t="shared" si="2915"/>
        <v>0</v>
      </c>
      <c r="AF941" s="347">
        <f>AF928*AF930</f>
        <v>0</v>
      </c>
      <c r="AG941" s="347">
        <f t="shared" ref="AG941:AL941" si="2916">AG928*AG930</f>
        <v>0</v>
      </c>
      <c r="AH941" s="347">
        <f t="shared" si="2916"/>
        <v>0</v>
      </c>
      <c r="AI941" s="347">
        <f t="shared" si="2916"/>
        <v>0</v>
      </c>
      <c r="AJ941" s="347">
        <f t="shared" si="2916"/>
        <v>0</v>
      </c>
      <c r="AK941" s="347">
        <f t="shared" si="2916"/>
        <v>0</v>
      </c>
      <c r="AL941" s="347">
        <f t="shared" si="2916"/>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917">IF(AA768="kw",SUMPRODUCT($N$770:$N$925,$P$770:$P$925,AA770:AA925),SUMPRODUCT($E$770:$E$925,AA770:AA925))</f>
        <v>0</v>
      </c>
      <c r="AB944" s="326">
        <f t="shared" si="2917"/>
        <v>0</v>
      </c>
      <c r="AC944" s="326">
        <f t="shared" si="2917"/>
        <v>0</v>
      </c>
      <c r="AD944" s="326">
        <f t="shared" si="2917"/>
        <v>0</v>
      </c>
      <c r="AE944" s="326">
        <f t="shared" si="2917"/>
        <v>0</v>
      </c>
      <c r="AF944" s="326">
        <f t="shared" si="2917"/>
        <v>0</v>
      </c>
      <c r="AG944" s="326">
        <f t="shared" si="2917"/>
        <v>0</v>
      </c>
      <c r="AH944" s="326">
        <f t="shared" si="2917"/>
        <v>0</v>
      </c>
      <c r="AI944" s="326">
        <f t="shared" si="2917"/>
        <v>0</v>
      </c>
      <c r="AJ944" s="326">
        <f t="shared" si="2917"/>
        <v>0</v>
      </c>
      <c r="AK944" s="326">
        <f t="shared" si="2917"/>
        <v>0</v>
      </c>
      <c r="AL944" s="326">
        <f t="shared" si="2917"/>
        <v>0</v>
      </c>
      <c r="AM944" s="386"/>
    </row>
    <row r="945" spans="1:39" ht="18.75" customHeight="1">
      <c r="B945" s="368" t="s">
        <v>592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7" t="s">
        <v>211</v>
      </c>
      <c r="C949" s="819" t="s">
        <v>33</v>
      </c>
      <c r="D949" s="284" t="s">
        <v>422</v>
      </c>
      <c r="E949" s="821" t="s">
        <v>209</v>
      </c>
      <c r="F949" s="822"/>
      <c r="G949" s="822"/>
      <c r="H949" s="822"/>
      <c r="I949" s="822"/>
      <c r="J949" s="822"/>
      <c r="K949" s="822"/>
      <c r="L949" s="822"/>
      <c r="M949" s="823"/>
      <c r="N949" s="824" t="s">
        <v>213</v>
      </c>
      <c r="O949" s="284" t="s">
        <v>423</v>
      </c>
      <c r="P949" s="821" t="s">
        <v>212</v>
      </c>
      <c r="Q949" s="822"/>
      <c r="R949" s="822"/>
      <c r="S949" s="822"/>
      <c r="T949" s="822"/>
      <c r="U949" s="822"/>
      <c r="V949" s="822"/>
      <c r="W949" s="822"/>
      <c r="X949" s="823"/>
      <c r="Y949" s="814" t="s">
        <v>243</v>
      </c>
      <c r="Z949" s="815"/>
      <c r="AA949" s="815"/>
      <c r="AB949" s="815"/>
      <c r="AC949" s="815"/>
      <c r="AD949" s="815"/>
      <c r="AE949" s="815"/>
      <c r="AF949" s="815"/>
      <c r="AG949" s="815"/>
      <c r="AH949" s="815"/>
      <c r="AI949" s="815"/>
      <c r="AJ949" s="815"/>
      <c r="AK949" s="815"/>
      <c r="AL949" s="815"/>
      <c r="AM949" s="816"/>
    </row>
    <row r="950" spans="1:39" ht="65.25" customHeight="1">
      <c r="B950" s="818"/>
      <c r="C950" s="820"/>
      <c r="D950" s="285">
        <v>2020</v>
      </c>
      <c r="E950" s="285">
        <v>2021</v>
      </c>
      <c r="F950" s="285">
        <v>2022</v>
      </c>
      <c r="G950" s="285">
        <v>2023</v>
      </c>
      <c r="H950" s="285">
        <v>2024</v>
      </c>
      <c r="I950" s="285">
        <v>2025</v>
      </c>
      <c r="J950" s="285">
        <v>2026</v>
      </c>
      <c r="K950" s="285">
        <v>2027</v>
      </c>
      <c r="L950" s="285">
        <v>2028</v>
      </c>
      <c r="M950" s="285">
        <v>2029</v>
      </c>
      <c r="N950" s="82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Large Use</v>
      </c>
      <c r="AC950" s="285" t="str">
        <f>'1.  LRAMVA Summary'!H52</f>
        <v>Unmetered Scattered Load</v>
      </c>
      <c r="AD950" s="285" t="str">
        <f>'1.  LRAMVA Summary'!I52</f>
        <v>Sentinel Lighting</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918">Z953</f>
        <v>0</v>
      </c>
      <c r="AA954" s="411">
        <f t="shared" ref="AA954" si="2919">AA953</f>
        <v>0</v>
      </c>
      <c r="AB954" s="411">
        <f t="shared" ref="AB954" si="2920">AB953</f>
        <v>0</v>
      </c>
      <c r="AC954" s="411">
        <f t="shared" ref="AC954" si="2921">AC953</f>
        <v>0</v>
      </c>
      <c r="AD954" s="411">
        <f t="shared" ref="AD954" si="2922">AD953</f>
        <v>0</v>
      </c>
      <c r="AE954" s="411">
        <f t="shared" ref="AE954" si="2923">AE953</f>
        <v>0</v>
      </c>
      <c r="AF954" s="411">
        <f t="shared" ref="AF954" si="2924">AF953</f>
        <v>0</v>
      </c>
      <c r="AG954" s="411">
        <f t="shared" ref="AG954" si="2925">AG953</f>
        <v>0</v>
      </c>
      <c r="AH954" s="411">
        <f t="shared" ref="AH954" si="2926">AH953</f>
        <v>0</v>
      </c>
      <c r="AI954" s="411">
        <f t="shared" ref="AI954" si="2927">AI953</f>
        <v>0</v>
      </c>
      <c r="AJ954" s="411">
        <f t="shared" ref="AJ954" si="2928">AJ953</f>
        <v>0</v>
      </c>
      <c r="AK954" s="411">
        <f t="shared" ref="AK954" si="2929">AK953</f>
        <v>0</v>
      </c>
      <c r="AL954" s="411">
        <f t="shared" ref="AL954" si="2930">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931">Z956</f>
        <v>0</v>
      </c>
      <c r="AA957" s="411">
        <f t="shared" ref="AA957" si="2932">AA956</f>
        <v>0</v>
      </c>
      <c r="AB957" s="411">
        <f t="shared" ref="AB957" si="2933">AB956</f>
        <v>0</v>
      </c>
      <c r="AC957" s="411">
        <f t="shared" ref="AC957" si="2934">AC956</f>
        <v>0</v>
      </c>
      <c r="AD957" s="411">
        <f t="shared" ref="AD957" si="2935">AD956</f>
        <v>0</v>
      </c>
      <c r="AE957" s="411">
        <f t="shared" ref="AE957" si="2936">AE956</f>
        <v>0</v>
      </c>
      <c r="AF957" s="411">
        <f t="shared" ref="AF957" si="2937">AF956</f>
        <v>0</v>
      </c>
      <c r="AG957" s="411">
        <f t="shared" ref="AG957" si="2938">AG956</f>
        <v>0</v>
      </c>
      <c r="AH957" s="411">
        <f t="shared" ref="AH957" si="2939">AH956</f>
        <v>0</v>
      </c>
      <c r="AI957" s="411">
        <f t="shared" ref="AI957" si="2940">AI956</f>
        <v>0</v>
      </c>
      <c r="AJ957" s="411">
        <f t="shared" ref="AJ957" si="2941">AJ956</f>
        <v>0</v>
      </c>
      <c r="AK957" s="411">
        <f t="shared" ref="AK957" si="2942">AK956</f>
        <v>0</v>
      </c>
      <c r="AL957" s="411">
        <f t="shared" ref="AL957" si="2943">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944">Z959</f>
        <v>0</v>
      </c>
      <c r="AA960" s="411">
        <f t="shared" ref="AA960" si="2945">AA959</f>
        <v>0</v>
      </c>
      <c r="AB960" s="411">
        <f t="shared" ref="AB960" si="2946">AB959</f>
        <v>0</v>
      </c>
      <c r="AC960" s="411">
        <f t="shared" ref="AC960" si="2947">AC959</f>
        <v>0</v>
      </c>
      <c r="AD960" s="411">
        <f t="shared" ref="AD960" si="2948">AD959</f>
        <v>0</v>
      </c>
      <c r="AE960" s="411">
        <f t="shared" ref="AE960" si="2949">AE959</f>
        <v>0</v>
      </c>
      <c r="AF960" s="411">
        <f t="shared" ref="AF960" si="2950">AF959</f>
        <v>0</v>
      </c>
      <c r="AG960" s="411">
        <f t="shared" ref="AG960" si="2951">AG959</f>
        <v>0</v>
      </c>
      <c r="AH960" s="411">
        <f t="shared" ref="AH960" si="2952">AH959</f>
        <v>0</v>
      </c>
      <c r="AI960" s="411">
        <f t="shared" ref="AI960" si="2953">AI959</f>
        <v>0</v>
      </c>
      <c r="AJ960" s="411">
        <f t="shared" ref="AJ960" si="2954">AJ959</f>
        <v>0</v>
      </c>
      <c r="AK960" s="411">
        <f t="shared" ref="AK960" si="2955">AK959</f>
        <v>0</v>
      </c>
      <c r="AL960" s="411">
        <f t="shared" ref="AL960" si="2956">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57">Z962</f>
        <v>0</v>
      </c>
      <c r="AA963" s="411">
        <f t="shared" ref="AA963" si="2958">AA962</f>
        <v>0</v>
      </c>
      <c r="AB963" s="411">
        <f t="shared" ref="AB963" si="2959">AB962</f>
        <v>0</v>
      </c>
      <c r="AC963" s="411">
        <f t="shared" ref="AC963" si="2960">AC962</f>
        <v>0</v>
      </c>
      <c r="AD963" s="411">
        <f t="shared" ref="AD963" si="2961">AD962</f>
        <v>0</v>
      </c>
      <c r="AE963" s="411">
        <f t="shared" ref="AE963" si="2962">AE962</f>
        <v>0</v>
      </c>
      <c r="AF963" s="411">
        <f t="shared" ref="AF963" si="2963">AF962</f>
        <v>0</v>
      </c>
      <c r="AG963" s="411">
        <f t="shared" ref="AG963" si="2964">AG962</f>
        <v>0</v>
      </c>
      <c r="AH963" s="411">
        <f t="shared" ref="AH963" si="2965">AH962</f>
        <v>0</v>
      </c>
      <c r="AI963" s="411">
        <f t="shared" ref="AI963" si="2966">AI962</f>
        <v>0</v>
      </c>
      <c r="AJ963" s="411">
        <f t="shared" ref="AJ963" si="2967">AJ962</f>
        <v>0</v>
      </c>
      <c r="AK963" s="411">
        <f t="shared" ref="AK963" si="2968">AK962</f>
        <v>0</v>
      </c>
      <c r="AL963" s="411">
        <f t="shared" ref="AL963" si="2969">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70">Z965</f>
        <v>0</v>
      </c>
      <c r="AA966" s="411">
        <f t="shared" ref="AA966" si="2971">AA965</f>
        <v>0</v>
      </c>
      <c r="AB966" s="411">
        <f t="shared" ref="AB966" si="2972">AB965</f>
        <v>0</v>
      </c>
      <c r="AC966" s="411">
        <f t="shared" ref="AC966" si="2973">AC965</f>
        <v>0</v>
      </c>
      <c r="AD966" s="411">
        <f t="shared" ref="AD966" si="2974">AD965</f>
        <v>0</v>
      </c>
      <c r="AE966" s="411">
        <f t="shared" ref="AE966" si="2975">AE965</f>
        <v>0</v>
      </c>
      <c r="AF966" s="411">
        <f t="shared" ref="AF966" si="2976">AF965</f>
        <v>0</v>
      </c>
      <c r="AG966" s="411">
        <f t="shared" ref="AG966" si="2977">AG965</f>
        <v>0</v>
      </c>
      <c r="AH966" s="411">
        <f t="shared" ref="AH966" si="2978">AH965</f>
        <v>0</v>
      </c>
      <c r="AI966" s="411">
        <f t="shared" ref="AI966" si="2979">AI965</f>
        <v>0</v>
      </c>
      <c r="AJ966" s="411">
        <f t="shared" ref="AJ966" si="2980">AJ965</f>
        <v>0</v>
      </c>
      <c r="AK966" s="411">
        <f t="shared" ref="AK966" si="2981">AK965</f>
        <v>0</v>
      </c>
      <c r="AL966" s="411">
        <f t="shared" ref="AL966" si="2982">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83">Z969</f>
        <v>0</v>
      </c>
      <c r="AA970" s="411">
        <f t="shared" ref="AA970" si="2984">AA969</f>
        <v>0</v>
      </c>
      <c r="AB970" s="411">
        <f t="shared" ref="AB970" si="2985">AB969</f>
        <v>0</v>
      </c>
      <c r="AC970" s="411">
        <f t="shared" ref="AC970" si="2986">AC969</f>
        <v>0</v>
      </c>
      <c r="AD970" s="411">
        <f t="shared" ref="AD970" si="2987">AD969</f>
        <v>0</v>
      </c>
      <c r="AE970" s="411">
        <f t="shared" ref="AE970" si="2988">AE969</f>
        <v>0</v>
      </c>
      <c r="AF970" s="411">
        <f t="shared" ref="AF970" si="2989">AF969</f>
        <v>0</v>
      </c>
      <c r="AG970" s="411">
        <f t="shared" ref="AG970" si="2990">AG969</f>
        <v>0</v>
      </c>
      <c r="AH970" s="411">
        <f t="shared" ref="AH970" si="2991">AH969</f>
        <v>0</v>
      </c>
      <c r="AI970" s="411">
        <f t="shared" ref="AI970" si="2992">AI969</f>
        <v>0</v>
      </c>
      <c r="AJ970" s="411">
        <f t="shared" ref="AJ970" si="2993">AJ969</f>
        <v>0</v>
      </c>
      <c r="AK970" s="411">
        <f t="shared" ref="AK970" si="2994">AK969</f>
        <v>0</v>
      </c>
      <c r="AL970" s="411">
        <f t="shared" ref="AL970" si="2995">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96">Z972</f>
        <v>0</v>
      </c>
      <c r="AA973" s="411">
        <f t="shared" ref="AA973" si="2997">AA972</f>
        <v>0</v>
      </c>
      <c r="AB973" s="411">
        <f t="shared" ref="AB973" si="2998">AB972</f>
        <v>0</v>
      </c>
      <c r="AC973" s="411">
        <f t="shared" ref="AC973" si="2999">AC972</f>
        <v>0</v>
      </c>
      <c r="AD973" s="411">
        <f t="shared" ref="AD973" si="3000">AD972</f>
        <v>0</v>
      </c>
      <c r="AE973" s="411">
        <f t="shared" ref="AE973" si="3001">AE972</f>
        <v>0</v>
      </c>
      <c r="AF973" s="411">
        <f t="shared" ref="AF973" si="3002">AF972</f>
        <v>0</v>
      </c>
      <c r="AG973" s="411">
        <f t="shared" ref="AG973" si="3003">AG972</f>
        <v>0</v>
      </c>
      <c r="AH973" s="411">
        <f t="shared" ref="AH973" si="3004">AH972</f>
        <v>0</v>
      </c>
      <c r="AI973" s="411">
        <f t="shared" ref="AI973" si="3005">AI972</f>
        <v>0</v>
      </c>
      <c r="AJ973" s="411">
        <f t="shared" ref="AJ973" si="3006">AJ972</f>
        <v>0</v>
      </c>
      <c r="AK973" s="411">
        <f t="shared" ref="AK973" si="3007">AK972</f>
        <v>0</v>
      </c>
      <c r="AL973" s="411">
        <f t="shared" ref="AL973" si="3008">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3009">Z975</f>
        <v>0</v>
      </c>
      <c r="AA976" s="411">
        <f t="shared" ref="AA976" si="3010">AA975</f>
        <v>0</v>
      </c>
      <c r="AB976" s="411">
        <f t="shared" ref="AB976" si="3011">AB975</f>
        <v>0</v>
      </c>
      <c r="AC976" s="411">
        <f t="shared" ref="AC976" si="3012">AC975</f>
        <v>0</v>
      </c>
      <c r="AD976" s="411">
        <f t="shared" ref="AD976" si="3013">AD975</f>
        <v>0</v>
      </c>
      <c r="AE976" s="411">
        <f t="shared" ref="AE976" si="3014">AE975</f>
        <v>0</v>
      </c>
      <c r="AF976" s="411">
        <f t="shared" ref="AF976" si="3015">AF975</f>
        <v>0</v>
      </c>
      <c r="AG976" s="411">
        <f t="shared" ref="AG976" si="3016">AG975</f>
        <v>0</v>
      </c>
      <c r="AH976" s="411">
        <f t="shared" ref="AH976" si="3017">AH975</f>
        <v>0</v>
      </c>
      <c r="AI976" s="411">
        <f t="shared" ref="AI976" si="3018">AI975</f>
        <v>0</v>
      </c>
      <c r="AJ976" s="411">
        <f t="shared" ref="AJ976" si="3019">AJ975</f>
        <v>0</v>
      </c>
      <c r="AK976" s="411">
        <f t="shared" ref="AK976" si="3020">AK975</f>
        <v>0</v>
      </c>
      <c r="AL976" s="411">
        <f t="shared" ref="AL976" si="3021">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3022">Z978</f>
        <v>0</v>
      </c>
      <c r="AA979" s="411">
        <f t="shared" ref="AA979" si="3023">AA978</f>
        <v>0</v>
      </c>
      <c r="AB979" s="411">
        <f t="shared" ref="AB979" si="3024">AB978</f>
        <v>0</v>
      </c>
      <c r="AC979" s="411">
        <f t="shared" ref="AC979" si="3025">AC978</f>
        <v>0</v>
      </c>
      <c r="AD979" s="411">
        <f t="shared" ref="AD979" si="3026">AD978</f>
        <v>0</v>
      </c>
      <c r="AE979" s="411">
        <f t="shared" ref="AE979" si="3027">AE978</f>
        <v>0</v>
      </c>
      <c r="AF979" s="411">
        <f t="shared" ref="AF979" si="3028">AF978</f>
        <v>0</v>
      </c>
      <c r="AG979" s="411">
        <f t="shared" ref="AG979" si="3029">AG978</f>
        <v>0</v>
      </c>
      <c r="AH979" s="411">
        <f t="shared" ref="AH979" si="3030">AH978</f>
        <v>0</v>
      </c>
      <c r="AI979" s="411">
        <f t="shared" ref="AI979" si="3031">AI978</f>
        <v>0</v>
      </c>
      <c r="AJ979" s="411">
        <f t="shared" ref="AJ979" si="3032">AJ978</f>
        <v>0</v>
      </c>
      <c r="AK979" s="411">
        <f t="shared" ref="AK979" si="3033">AK978</f>
        <v>0</v>
      </c>
      <c r="AL979" s="411">
        <f t="shared" ref="AL979" si="3034">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3035">Z981</f>
        <v>0</v>
      </c>
      <c r="AA982" s="411">
        <f t="shared" ref="AA982" si="3036">AA981</f>
        <v>0</v>
      </c>
      <c r="AB982" s="411">
        <f t="shared" ref="AB982" si="3037">AB981</f>
        <v>0</v>
      </c>
      <c r="AC982" s="411">
        <f t="shared" ref="AC982" si="3038">AC981</f>
        <v>0</v>
      </c>
      <c r="AD982" s="411">
        <f t="shared" ref="AD982" si="3039">AD981</f>
        <v>0</v>
      </c>
      <c r="AE982" s="411">
        <f t="shared" ref="AE982" si="3040">AE981</f>
        <v>0</v>
      </c>
      <c r="AF982" s="411">
        <f t="shared" ref="AF982" si="3041">AF981</f>
        <v>0</v>
      </c>
      <c r="AG982" s="411">
        <f t="shared" ref="AG982" si="3042">AG981</f>
        <v>0</v>
      </c>
      <c r="AH982" s="411">
        <f t="shared" ref="AH982" si="3043">AH981</f>
        <v>0</v>
      </c>
      <c r="AI982" s="411">
        <f t="shared" ref="AI982" si="3044">AI981</f>
        <v>0</v>
      </c>
      <c r="AJ982" s="411">
        <f t="shared" ref="AJ982" si="3045">AJ981</f>
        <v>0</v>
      </c>
      <c r="AK982" s="411">
        <f t="shared" ref="AK982" si="3046">AK981</f>
        <v>0</v>
      </c>
      <c r="AL982" s="411">
        <f t="shared" ref="AL982" si="3047">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48">Z985</f>
        <v>0</v>
      </c>
      <c r="AA986" s="411">
        <f t="shared" ref="AA986" si="3049">AA985</f>
        <v>0</v>
      </c>
      <c r="AB986" s="411">
        <f t="shared" ref="AB986" si="3050">AB985</f>
        <v>0</v>
      </c>
      <c r="AC986" s="411">
        <f t="shared" ref="AC986" si="3051">AC985</f>
        <v>0</v>
      </c>
      <c r="AD986" s="411">
        <f t="shared" ref="AD986" si="3052">AD985</f>
        <v>0</v>
      </c>
      <c r="AE986" s="411">
        <f t="shared" ref="AE986" si="3053">AE985</f>
        <v>0</v>
      </c>
      <c r="AF986" s="411">
        <f t="shared" ref="AF986" si="3054">AF985</f>
        <v>0</v>
      </c>
      <c r="AG986" s="411">
        <f t="shared" ref="AG986" si="3055">AG985</f>
        <v>0</v>
      </c>
      <c r="AH986" s="411">
        <f t="shared" ref="AH986" si="3056">AH985</f>
        <v>0</v>
      </c>
      <c r="AI986" s="411">
        <f t="shared" ref="AI986" si="3057">AI985</f>
        <v>0</v>
      </c>
      <c r="AJ986" s="411">
        <f t="shared" ref="AJ986" si="3058">AJ985</f>
        <v>0</v>
      </c>
      <c r="AK986" s="411">
        <f t="shared" ref="AK986" si="3059">AK985</f>
        <v>0</v>
      </c>
      <c r="AL986" s="411">
        <f t="shared" ref="AL986" si="3060">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61">Z988</f>
        <v>0</v>
      </c>
      <c r="AA989" s="411">
        <f t="shared" ref="AA989" si="3062">AA988</f>
        <v>0</v>
      </c>
      <c r="AB989" s="411">
        <f t="shared" ref="AB989" si="3063">AB988</f>
        <v>0</v>
      </c>
      <c r="AC989" s="411">
        <f t="shared" ref="AC989" si="3064">AC988</f>
        <v>0</v>
      </c>
      <c r="AD989" s="411">
        <f t="shared" ref="AD989" si="3065">AD988</f>
        <v>0</v>
      </c>
      <c r="AE989" s="411">
        <f t="shared" ref="AE989" si="3066">AE988</f>
        <v>0</v>
      </c>
      <c r="AF989" s="411">
        <f t="shared" ref="AF989" si="3067">AF988</f>
        <v>0</v>
      </c>
      <c r="AG989" s="411">
        <f t="shared" ref="AG989" si="3068">AG988</f>
        <v>0</v>
      </c>
      <c r="AH989" s="411">
        <f t="shared" ref="AH989" si="3069">AH988</f>
        <v>0</v>
      </c>
      <c r="AI989" s="411">
        <f t="shared" ref="AI989" si="3070">AI988</f>
        <v>0</v>
      </c>
      <c r="AJ989" s="411">
        <f t="shared" ref="AJ989" si="3071">AJ988</f>
        <v>0</v>
      </c>
      <c r="AK989" s="411">
        <f t="shared" ref="AK989" si="3072">AK988</f>
        <v>0</v>
      </c>
      <c r="AL989" s="411">
        <f t="shared" ref="AL989" si="3073">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74">Z991</f>
        <v>0</v>
      </c>
      <c r="AA992" s="411">
        <f t="shared" ref="AA992" si="3075">AA991</f>
        <v>0</v>
      </c>
      <c r="AB992" s="411">
        <f t="shared" ref="AB992" si="3076">AB991</f>
        <v>0</v>
      </c>
      <c r="AC992" s="411">
        <f t="shared" ref="AC992" si="3077">AC991</f>
        <v>0</v>
      </c>
      <c r="AD992" s="411">
        <f t="shared" ref="AD992" si="3078">AD991</f>
        <v>0</v>
      </c>
      <c r="AE992" s="411">
        <f t="shared" ref="AE992" si="3079">AE991</f>
        <v>0</v>
      </c>
      <c r="AF992" s="411">
        <f t="shared" ref="AF992" si="3080">AF991</f>
        <v>0</v>
      </c>
      <c r="AG992" s="411">
        <f t="shared" ref="AG992" si="3081">AG991</f>
        <v>0</v>
      </c>
      <c r="AH992" s="411">
        <f t="shared" ref="AH992" si="3082">AH991</f>
        <v>0</v>
      </c>
      <c r="AI992" s="411">
        <f t="shared" ref="AI992" si="3083">AI991</f>
        <v>0</v>
      </c>
      <c r="AJ992" s="411">
        <f t="shared" ref="AJ992" si="3084">AJ991</f>
        <v>0</v>
      </c>
      <c r="AK992" s="411">
        <f t="shared" ref="AK992" si="3085">AK991</f>
        <v>0</v>
      </c>
      <c r="AL992" s="411">
        <f t="shared" ref="AL992" si="3086">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87">Z995</f>
        <v>0</v>
      </c>
      <c r="AA996" s="411">
        <f t="shared" ref="AA996" si="3088">AA995</f>
        <v>0</v>
      </c>
      <c r="AB996" s="411">
        <f t="shared" ref="AB996" si="3089">AB995</f>
        <v>0</v>
      </c>
      <c r="AC996" s="411">
        <f t="shared" ref="AC996" si="3090">AC995</f>
        <v>0</v>
      </c>
      <c r="AD996" s="411">
        <f t="shared" ref="AD996" si="3091">AD995</f>
        <v>0</v>
      </c>
      <c r="AE996" s="411">
        <f t="shared" ref="AE996" si="3092">AE995</f>
        <v>0</v>
      </c>
      <c r="AF996" s="411">
        <f t="shared" ref="AF996" si="3093">AF995</f>
        <v>0</v>
      </c>
      <c r="AG996" s="411">
        <f t="shared" ref="AG996" si="3094">AG995</f>
        <v>0</v>
      </c>
      <c r="AH996" s="411">
        <f t="shared" ref="AH996" si="3095">AH995</f>
        <v>0</v>
      </c>
      <c r="AI996" s="411">
        <f t="shared" ref="AI996" si="3096">AI995</f>
        <v>0</v>
      </c>
      <c r="AJ996" s="411">
        <f t="shared" ref="AJ996" si="3097">AJ995</f>
        <v>0</v>
      </c>
      <c r="AK996" s="411">
        <f t="shared" ref="AK996" si="3098">AK995</f>
        <v>0</v>
      </c>
      <c r="AL996" s="411">
        <f t="shared" ref="AL996" si="3099">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100">AA999</f>
        <v>0</v>
      </c>
      <c r="AB1000" s="411">
        <f t="shared" si="3100"/>
        <v>0</v>
      </c>
      <c r="AC1000" s="411">
        <f t="shared" si="3100"/>
        <v>0</v>
      </c>
      <c r="AD1000" s="411">
        <f>AD999</f>
        <v>0</v>
      </c>
      <c r="AE1000" s="411">
        <f t="shared" si="3100"/>
        <v>0</v>
      </c>
      <c r="AF1000" s="411">
        <f t="shared" si="3100"/>
        <v>0</v>
      </c>
      <c r="AG1000" s="411">
        <f t="shared" si="3100"/>
        <v>0</v>
      </c>
      <c r="AH1000" s="411">
        <f t="shared" si="3100"/>
        <v>0</v>
      </c>
      <c r="AI1000" s="411">
        <f t="shared" si="3100"/>
        <v>0</v>
      </c>
      <c r="AJ1000" s="411">
        <f t="shared" si="3100"/>
        <v>0</v>
      </c>
      <c r="AK1000" s="411">
        <f t="shared" si="3100"/>
        <v>0</v>
      </c>
      <c r="AL1000" s="411">
        <f t="shared" si="3100"/>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101">Z1002</f>
        <v>0</v>
      </c>
      <c r="AA1003" s="411">
        <f t="shared" si="3101"/>
        <v>0</v>
      </c>
      <c r="AB1003" s="411">
        <f t="shared" si="3101"/>
        <v>0</v>
      </c>
      <c r="AC1003" s="411">
        <f t="shared" si="3101"/>
        <v>0</v>
      </c>
      <c r="AD1003" s="411">
        <f t="shared" si="3101"/>
        <v>0</v>
      </c>
      <c r="AE1003" s="411">
        <f t="shared" si="3101"/>
        <v>0</v>
      </c>
      <c r="AF1003" s="411">
        <f t="shared" si="3101"/>
        <v>0</v>
      </c>
      <c r="AG1003" s="411">
        <f t="shared" si="3101"/>
        <v>0</v>
      </c>
      <c r="AH1003" s="411">
        <f t="shared" si="3101"/>
        <v>0</v>
      </c>
      <c r="AI1003" s="411">
        <f t="shared" si="3101"/>
        <v>0</v>
      </c>
      <c r="AJ1003" s="411">
        <f t="shared" si="3101"/>
        <v>0</v>
      </c>
      <c r="AK1003" s="411">
        <f t="shared" si="3101"/>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102">Z1006</f>
        <v>0</v>
      </c>
      <c r="AA1007" s="411">
        <f t="shared" si="3102"/>
        <v>0</v>
      </c>
      <c r="AB1007" s="411">
        <f t="shared" si="3102"/>
        <v>0</v>
      </c>
      <c r="AC1007" s="411">
        <f t="shared" si="3102"/>
        <v>0</v>
      </c>
      <c r="AD1007" s="411">
        <f t="shared" si="3102"/>
        <v>0</v>
      </c>
      <c r="AE1007" s="411">
        <f t="shared" si="3102"/>
        <v>0</v>
      </c>
      <c r="AF1007" s="411">
        <f t="shared" si="3102"/>
        <v>0</v>
      </c>
      <c r="AG1007" s="411">
        <f t="shared" si="3102"/>
        <v>0</v>
      </c>
      <c r="AH1007" s="411">
        <f t="shared" si="3102"/>
        <v>0</v>
      </c>
      <c r="AI1007" s="411">
        <f t="shared" si="3102"/>
        <v>0</v>
      </c>
      <c r="AJ1007" s="411">
        <f t="shared" si="3102"/>
        <v>0</v>
      </c>
      <c r="AK1007" s="411">
        <f t="shared" si="3102"/>
        <v>0</v>
      </c>
      <c r="AL1007" s="411">
        <f t="shared" si="3102"/>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103">Z1009</f>
        <v>0</v>
      </c>
      <c r="AA1010" s="411">
        <f t="shared" si="3103"/>
        <v>0</v>
      </c>
      <c r="AB1010" s="411">
        <f t="shared" si="3103"/>
        <v>0</v>
      </c>
      <c r="AC1010" s="411">
        <f t="shared" si="3103"/>
        <v>0</v>
      </c>
      <c r="AD1010" s="411">
        <f t="shared" si="3103"/>
        <v>0</v>
      </c>
      <c r="AE1010" s="411">
        <f t="shared" si="3103"/>
        <v>0</v>
      </c>
      <c r="AF1010" s="411">
        <f t="shared" si="3103"/>
        <v>0</v>
      </c>
      <c r="AG1010" s="411">
        <f t="shared" si="3103"/>
        <v>0</v>
      </c>
      <c r="AH1010" s="411">
        <f t="shared" si="3103"/>
        <v>0</v>
      </c>
      <c r="AI1010" s="411">
        <f t="shared" si="3103"/>
        <v>0</v>
      </c>
      <c r="AJ1010" s="411">
        <f t="shared" si="3103"/>
        <v>0</v>
      </c>
      <c r="AK1010" s="411">
        <f t="shared" si="3103"/>
        <v>0</v>
      </c>
      <c r="AL1010" s="411">
        <f t="shared" si="3103"/>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104">Z1012</f>
        <v>0</v>
      </c>
      <c r="AA1013" s="411">
        <f t="shared" si="3104"/>
        <v>0</v>
      </c>
      <c r="AB1013" s="411">
        <f t="shared" si="3104"/>
        <v>0</v>
      </c>
      <c r="AC1013" s="411">
        <f t="shared" si="3104"/>
        <v>0</v>
      </c>
      <c r="AD1013" s="411">
        <f t="shared" si="3104"/>
        <v>0</v>
      </c>
      <c r="AE1013" s="411">
        <f t="shared" si="3104"/>
        <v>0</v>
      </c>
      <c r="AF1013" s="411">
        <f t="shared" si="3104"/>
        <v>0</v>
      </c>
      <c r="AG1013" s="411">
        <f t="shared" si="3104"/>
        <v>0</v>
      </c>
      <c r="AH1013" s="411">
        <f t="shared" si="3104"/>
        <v>0</v>
      </c>
      <c r="AI1013" s="411">
        <f t="shared" si="3104"/>
        <v>0</v>
      </c>
      <c r="AJ1013" s="411">
        <f t="shared" si="3104"/>
        <v>0</v>
      </c>
      <c r="AK1013" s="411">
        <f t="shared" si="3104"/>
        <v>0</v>
      </c>
      <c r="AL1013" s="411">
        <f t="shared" si="3104"/>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105">Y1015</f>
        <v>0</v>
      </c>
      <c r="Z1016" s="411">
        <f t="shared" si="3105"/>
        <v>0</v>
      </c>
      <c r="AA1016" s="411">
        <f t="shared" si="3105"/>
        <v>0</v>
      </c>
      <c r="AB1016" s="411">
        <f t="shared" si="3105"/>
        <v>0</v>
      </c>
      <c r="AC1016" s="411">
        <f t="shared" si="3105"/>
        <v>0</v>
      </c>
      <c r="AD1016" s="411">
        <f t="shared" si="3105"/>
        <v>0</v>
      </c>
      <c r="AE1016" s="411">
        <f t="shared" si="3105"/>
        <v>0</v>
      </c>
      <c r="AF1016" s="411">
        <f t="shared" si="3105"/>
        <v>0</v>
      </c>
      <c r="AG1016" s="411">
        <f t="shared" si="3105"/>
        <v>0</v>
      </c>
      <c r="AH1016" s="411">
        <f t="shared" si="3105"/>
        <v>0</v>
      </c>
      <c r="AI1016" s="411">
        <f t="shared" si="3105"/>
        <v>0</v>
      </c>
      <c r="AJ1016" s="411">
        <f t="shared" si="3105"/>
        <v>0</v>
      </c>
      <c r="AK1016" s="411">
        <f t="shared" si="3105"/>
        <v>0</v>
      </c>
      <c r="AL1016" s="411">
        <f t="shared" si="3105"/>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106">Z1020</f>
        <v>0</v>
      </c>
      <c r="AA1021" s="411">
        <f t="shared" ref="AA1021" si="3107">AA1020</f>
        <v>0</v>
      </c>
      <c r="AB1021" s="411">
        <f t="shared" ref="AB1021" si="3108">AB1020</f>
        <v>0</v>
      </c>
      <c r="AC1021" s="411">
        <f t="shared" ref="AC1021" si="3109">AC1020</f>
        <v>0</v>
      </c>
      <c r="AD1021" s="411">
        <f t="shared" ref="AD1021" si="3110">AD1020</f>
        <v>0</v>
      </c>
      <c r="AE1021" s="411">
        <f t="shared" ref="AE1021" si="3111">AE1020</f>
        <v>0</v>
      </c>
      <c r="AF1021" s="411">
        <f t="shared" ref="AF1021" si="3112">AF1020</f>
        <v>0</v>
      </c>
      <c r="AG1021" s="411">
        <f t="shared" ref="AG1021" si="3113">AG1020</f>
        <v>0</v>
      </c>
      <c r="AH1021" s="411">
        <f t="shared" ref="AH1021" si="3114">AH1020</f>
        <v>0</v>
      </c>
      <c r="AI1021" s="411">
        <f t="shared" ref="AI1021" si="3115">AI1020</f>
        <v>0</v>
      </c>
      <c r="AJ1021" s="411">
        <f t="shared" ref="AJ1021" si="3116">AJ1020</f>
        <v>0</v>
      </c>
      <c r="AK1021" s="411">
        <f t="shared" ref="AK1021" si="3117">AK1020</f>
        <v>0</v>
      </c>
      <c r="AL1021" s="411">
        <f t="shared" ref="AL1021" si="3118">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119">Z1023</f>
        <v>0</v>
      </c>
      <c r="AA1024" s="411">
        <f t="shared" ref="AA1024" si="3120">AA1023</f>
        <v>0</v>
      </c>
      <c r="AB1024" s="411">
        <f t="shared" ref="AB1024" si="3121">AB1023</f>
        <v>0</v>
      </c>
      <c r="AC1024" s="411">
        <f t="shared" ref="AC1024" si="3122">AC1023</f>
        <v>0</v>
      </c>
      <c r="AD1024" s="411">
        <f t="shared" ref="AD1024" si="3123">AD1023</f>
        <v>0</v>
      </c>
      <c r="AE1024" s="411">
        <f t="shared" ref="AE1024" si="3124">AE1023</f>
        <v>0</v>
      </c>
      <c r="AF1024" s="411">
        <f t="shared" ref="AF1024" si="3125">AF1023</f>
        <v>0</v>
      </c>
      <c r="AG1024" s="411">
        <f t="shared" ref="AG1024" si="3126">AG1023</f>
        <v>0</v>
      </c>
      <c r="AH1024" s="411">
        <f t="shared" ref="AH1024" si="3127">AH1023</f>
        <v>0</v>
      </c>
      <c r="AI1024" s="411">
        <f t="shared" ref="AI1024" si="3128">AI1023</f>
        <v>0</v>
      </c>
      <c r="AJ1024" s="411">
        <f t="shared" ref="AJ1024" si="3129">AJ1023</f>
        <v>0</v>
      </c>
      <c r="AK1024" s="411">
        <f t="shared" ref="AK1024" si="3130">AK1023</f>
        <v>0</v>
      </c>
      <c r="AL1024" s="411">
        <f t="shared" ref="AL1024" si="3131">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132">Z1026</f>
        <v>0</v>
      </c>
      <c r="AA1027" s="411">
        <f t="shared" ref="AA1027" si="3133">AA1026</f>
        <v>0</v>
      </c>
      <c r="AB1027" s="411">
        <f t="shared" ref="AB1027" si="3134">AB1026</f>
        <v>0</v>
      </c>
      <c r="AC1027" s="411">
        <f t="shared" ref="AC1027" si="3135">AC1026</f>
        <v>0</v>
      </c>
      <c r="AD1027" s="411">
        <f t="shared" ref="AD1027" si="3136">AD1026</f>
        <v>0</v>
      </c>
      <c r="AE1027" s="411">
        <f t="shared" ref="AE1027" si="3137">AE1026</f>
        <v>0</v>
      </c>
      <c r="AF1027" s="411">
        <f t="shared" ref="AF1027" si="3138">AF1026</f>
        <v>0</v>
      </c>
      <c r="AG1027" s="411">
        <f t="shared" ref="AG1027" si="3139">AG1026</f>
        <v>0</v>
      </c>
      <c r="AH1027" s="411">
        <f t="shared" ref="AH1027" si="3140">AH1026</f>
        <v>0</v>
      </c>
      <c r="AI1027" s="411">
        <f t="shared" ref="AI1027" si="3141">AI1026</f>
        <v>0</v>
      </c>
      <c r="AJ1027" s="411">
        <f t="shared" ref="AJ1027" si="3142">AJ1026</f>
        <v>0</v>
      </c>
      <c r="AK1027" s="411">
        <f t="shared" ref="AK1027" si="3143">AK1026</f>
        <v>0</v>
      </c>
      <c r="AL1027" s="411">
        <f t="shared" ref="AL1027" si="3144">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145">Z1029</f>
        <v>0</v>
      </c>
      <c r="AA1030" s="411">
        <f t="shared" ref="AA1030" si="3146">AA1029</f>
        <v>0</v>
      </c>
      <c r="AB1030" s="411">
        <f t="shared" ref="AB1030" si="3147">AB1029</f>
        <v>0</v>
      </c>
      <c r="AC1030" s="411">
        <f t="shared" ref="AC1030" si="3148">AC1029</f>
        <v>0</v>
      </c>
      <c r="AD1030" s="411">
        <f t="shared" ref="AD1030" si="3149">AD1029</f>
        <v>0</v>
      </c>
      <c r="AE1030" s="411">
        <f t="shared" ref="AE1030" si="3150">AE1029</f>
        <v>0</v>
      </c>
      <c r="AF1030" s="411">
        <f t="shared" ref="AF1030" si="3151">AF1029</f>
        <v>0</v>
      </c>
      <c r="AG1030" s="411">
        <f t="shared" ref="AG1030" si="3152">AG1029</f>
        <v>0</v>
      </c>
      <c r="AH1030" s="411">
        <f t="shared" ref="AH1030" si="3153">AH1029</f>
        <v>0</v>
      </c>
      <c r="AI1030" s="411">
        <f t="shared" ref="AI1030" si="3154">AI1029</f>
        <v>0</v>
      </c>
      <c r="AJ1030" s="411">
        <f t="shared" ref="AJ1030" si="3155">AJ1029</f>
        <v>0</v>
      </c>
      <c r="AK1030" s="411">
        <f t="shared" ref="AK1030" si="3156">AK1029</f>
        <v>0</v>
      </c>
      <c r="AL1030" s="411">
        <f t="shared" ref="AL1030" si="3157">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58">Z1033</f>
        <v>0</v>
      </c>
      <c r="AA1034" s="411">
        <f t="shared" ref="AA1034" si="3159">AA1033</f>
        <v>0</v>
      </c>
      <c r="AB1034" s="411">
        <f t="shared" ref="AB1034" si="3160">AB1033</f>
        <v>0</v>
      </c>
      <c r="AC1034" s="411">
        <f t="shared" ref="AC1034" si="3161">AC1033</f>
        <v>0</v>
      </c>
      <c r="AD1034" s="411">
        <f t="shared" ref="AD1034" si="3162">AD1033</f>
        <v>0</v>
      </c>
      <c r="AE1034" s="411">
        <f t="shared" ref="AE1034" si="3163">AE1033</f>
        <v>0</v>
      </c>
      <c r="AF1034" s="411">
        <f t="shared" ref="AF1034" si="3164">AF1033</f>
        <v>0</v>
      </c>
      <c r="AG1034" s="411">
        <f t="shared" ref="AG1034" si="3165">AG1033</f>
        <v>0</v>
      </c>
      <c r="AH1034" s="411">
        <f t="shared" ref="AH1034" si="3166">AH1033</f>
        <v>0</v>
      </c>
      <c r="AI1034" s="411">
        <f t="shared" ref="AI1034" si="3167">AI1033</f>
        <v>0</v>
      </c>
      <c r="AJ1034" s="411">
        <f t="shared" ref="AJ1034" si="3168">AJ1033</f>
        <v>0</v>
      </c>
      <c r="AK1034" s="411">
        <f t="shared" ref="AK1034" si="3169">AK1033</f>
        <v>0</v>
      </c>
      <c r="AL1034" s="411">
        <f t="shared" ref="AL1034" si="3170">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71">Z1036</f>
        <v>0</v>
      </c>
      <c r="AA1037" s="411">
        <f t="shared" ref="AA1037" si="3172">AA1036</f>
        <v>0</v>
      </c>
      <c r="AB1037" s="411">
        <f t="shared" ref="AB1037" si="3173">AB1036</f>
        <v>0</v>
      </c>
      <c r="AC1037" s="411">
        <f t="shared" ref="AC1037" si="3174">AC1036</f>
        <v>0</v>
      </c>
      <c r="AD1037" s="411">
        <f t="shared" ref="AD1037" si="3175">AD1036</f>
        <v>0</v>
      </c>
      <c r="AE1037" s="411">
        <f t="shared" ref="AE1037" si="3176">AE1036</f>
        <v>0</v>
      </c>
      <c r="AF1037" s="411">
        <f t="shared" ref="AF1037" si="3177">AF1036</f>
        <v>0</v>
      </c>
      <c r="AG1037" s="411">
        <f t="shared" ref="AG1037" si="3178">AG1036</f>
        <v>0</v>
      </c>
      <c r="AH1037" s="411">
        <f t="shared" ref="AH1037" si="3179">AH1036</f>
        <v>0</v>
      </c>
      <c r="AI1037" s="411">
        <f t="shared" ref="AI1037" si="3180">AI1036</f>
        <v>0</v>
      </c>
      <c r="AJ1037" s="411">
        <f t="shared" ref="AJ1037" si="3181">AJ1036</f>
        <v>0</v>
      </c>
      <c r="AK1037" s="411">
        <f t="shared" ref="AK1037" si="3182">AK1036</f>
        <v>0</v>
      </c>
      <c r="AL1037" s="411">
        <f t="shared" ref="AL1037" si="3183">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84">Z1039</f>
        <v>0</v>
      </c>
      <c r="AA1040" s="411">
        <f t="shared" ref="AA1040" si="3185">AA1039</f>
        <v>0</v>
      </c>
      <c r="AB1040" s="411">
        <f t="shared" ref="AB1040" si="3186">AB1039</f>
        <v>0</v>
      </c>
      <c r="AC1040" s="411">
        <f t="shared" ref="AC1040" si="3187">AC1039</f>
        <v>0</v>
      </c>
      <c r="AD1040" s="411">
        <f t="shared" ref="AD1040" si="3188">AD1039</f>
        <v>0</v>
      </c>
      <c r="AE1040" s="411">
        <f t="shared" ref="AE1040" si="3189">AE1039</f>
        <v>0</v>
      </c>
      <c r="AF1040" s="411">
        <f t="shared" ref="AF1040" si="3190">AF1039</f>
        <v>0</v>
      </c>
      <c r="AG1040" s="411">
        <f t="shared" ref="AG1040" si="3191">AG1039</f>
        <v>0</v>
      </c>
      <c r="AH1040" s="411">
        <f t="shared" ref="AH1040" si="3192">AH1039</f>
        <v>0</v>
      </c>
      <c r="AI1040" s="411">
        <f t="shared" ref="AI1040" si="3193">AI1039</f>
        <v>0</v>
      </c>
      <c r="AJ1040" s="411">
        <f t="shared" ref="AJ1040" si="3194">AJ1039</f>
        <v>0</v>
      </c>
      <c r="AK1040" s="411">
        <f t="shared" ref="AK1040" si="3195">AK1039</f>
        <v>0</v>
      </c>
      <c r="AL1040" s="411">
        <f t="shared" ref="AL1040" si="3196">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97">AA1042</f>
        <v>0</v>
      </c>
      <c r="AB1043" s="411">
        <f t="shared" ref="AB1043" si="3198">AB1042</f>
        <v>0</v>
      </c>
      <c r="AC1043" s="411">
        <f t="shared" ref="AC1043" si="3199">AC1042</f>
        <v>0</v>
      </c>
      <c r="AD1043" s="411">
        <f t="shared" ref="AD1043" si="3200">AD1042</f>
        <v>0</v>
      </c>
      <c r="AE1043" s="411">
        <f>AE1042</f>
        <v>0</v>
      </c>
      <c r="AF1043" s="411">
        <f t="shared" ref="AF1043" si="3201">AF1042</f>
        <v>0</v>
      </c>
      <c r="AG1043" s="411">
        <f t="shared" ref="AG1043" si="3202">AG1042</f>
        <v>0</v>
      </c>
      <c r="AH1043" s="411">
        <f t="shared" ref="AH1043" si="3203">AH1042</f>
        <v>0</v>
      </c>
      <c r="AI1043" s="411">
        <f t="shared" ref="AI1043" si="3204">AI1042</f>
        <v>0</v>
      </c>
      <c r="AJ1043" s="411">
        <f t="shared" ref="AJ1043" si="3205">AJ1042</f>
        <v>0</v>
      </c>
      <c r="AK1043" s="411">
        <f t="shared" ref="AK1043" si="3206">AK1042</f>
        <v>0</v>
      </c>
      <c r="AL1043" s="411">
        <f t="shared" ref="AL1043" si="3207">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208">Z1045</f>
        <v>0</v>
      </c>
      <c r="AA1046" s="411">
        <f t="shared" ref="AA1046" si="3209">AA1045</f>
        <v>0</v>
      </c>
      <c r="AB1046" s="411">
        <f t="shared" ref="AB1046" si="3210">AB1045</f>
        <v>0</v>
      </c>
      <c r="AC1046" s="411">
        <f t="shared" ref="AC1046" si="3211">AC1045</f>
        <v>0</v>
      </c>
      <c r="AD1046" s="411">
        <f t="shared" ref="AD1046" si="3212">AD1045</f>
        <v>0</v>
      </c>
      <c r="AE1046" s="411">
        <f t="shared" ref="AE1046" si="3213">AE1045</f>
        <v>0</v>
      </c>
      <c r="AF1046" s="411">
        <f t="shared" ref="AF1046" si="3214">AF1045</f>
        <v>0</v>
      </c>
      <c r="AG1046" s="411">
        <f t="shared" ref="AG1046" si="3215">AG1045</f>
        <v>0</v>
      </c>
      <c r="AH1046" s="411">
        <f t="shared" ref="AH1046" si="3216">AH1045</f>
        <v>0</v>
      </c>
      <c r="AI1046" s="411">
        <f t="shared" ref="AI1046" si="3217">AI1045</f>
        <v>0</v>
      </c>
      <c r="AJ1046" s="411">
        <f t="shared" ref="AJ1046" si="3218">AJ1045</f>
        <v>0</v>
      </c>
      <c r="AK1046" s="411">
        <f t="shared" ref="AK1046" si="3219">AK1045</f>
        <v>0</v>
      </c>
      <c r="AL1046" s="411">
        <f t="shared" ref="AL1046" si="3220">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221">Z1048</f>
        <v>0</v>
      </c>
      <c r="AA1049" s="411">
        <f t="shared" ref="AA1049" si="3222">AA1048</f>
        <v>0</v>
      </c>
      <c r="AB1049" s="411">
        <f t="shared" ref="AB1049" si="3223">AB1048</f>
        <v>0</v>
      </c>
      <c r="AC1049" s="411">
        <f t="shared" ref="AC1049" si="3224">AC1048</f>
        <v>0</v>
      </c>
      <c r="AD1049" s="411">
        <f t="shared" ref="AD1049" si="3225">AD1048</f>
        <v>0</v>
      </c>
      <c r="AE1049" s="411">
        <f t="shared" ref="AE1049" si="3226">AE1048</f>
        <v>0</v>
      </c>
      <c r="AF1049" s="411">
        <f t="shared" ref="AF1049" si="3227">AF1048</f>
        <v>0</v>
      </c>
      <c r="AG1049" s="411">
        <f t="shared" ref="AG1049" si="3228">AG1048</f>
        <v>0</v>
      </c>
      <c r="AH1049" s="411">
        <f t="shared" ref="AH1049" si="3229">AH1048</f>
        <v>0</v>
      </c>
      <c r="AI1049" s="411">
        <f t="shared" ref="AI1049" si="3230">AI1048</f>
        <v>0</v>
      </c>
      <c r="AJ1049" s="411">
        <f t="shared" ref="AJ1049" si="3231">AJ1048</f>
        <v>0</v>
      </c>
      <c r="AK1049" s="411">
        <f t="shared" ref="AK1049" si="3232">AK1048</f>
        <v>0</v>
      </c>
      <c r="AL1049" s="411">
        <f t="shared" ref="AL1049" si="3233">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234">Z1051</f>
        <v>0</v>
      </c>
      <c r="AA1052" s="411">
        <f t="shared" ref="AA1052" si="3235">AA1051</f>
        <v>0</v>
      </c>
      <c r="AB1052" s="411">
        <f t="shared" ref="AB1052" si="3236">AB1051</f>
        <v>0</v>
      </c>
      <c r="AC1052" s="411">
        <f t="shared" ref="AC1052" si="3237">AC1051</f>
        <v>0</v>
      </c>
      <c r="AD1052" s="411">
        <f t="shared" ref="AD1052" si="3238">AD1051</f>
        <v>0</v>
      </c>
      <c r="AE1052" s="411">
        <f t="shared" ref="AE1052" si="3239">AE1051</f>
        <v>0</v>
      </c>
      <c r="AF1052" s="411">
        <f t="shared" ref="AF1052" si="3240">AF1051</f>
        <v>0</v>
      </c>
      <c r="AG1052" s="411">
        <f t="shared" ref="AG1052" si="3241">AG1051</f>
        <v>0</v>
      </c>
      <c r="AH1052" s="411">
        <f t="shared" ref="AH1052" si="3242">AH1051</f>
        <v>0</v>
      </c>
      <c r="AI1052" s="411">
        <f t="shared" ref="AI1052" si="3243">AI1051</f>
        <v>0</v>
      </c>
      <c r="AJ1052" s="411">
        <f t="shared" ref="AJ1052" si="3244">AJ1051</f>
        <v>0</v>
      </c>
      <c r="AK1052" s="411">
        <f t="shared" ref="AK1052" si="3245">AK1051</f>
        <v>0</v>
      </c>
      <c r="AL1052" s="411">
        <f t="shared" ref="AL1052" si="3246">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47">Z1054</f>
        <v>0</v>
      </c>
      <c r="AA1055" s="411">
        <f t="shared" ref="AA1055" si="3248">AA1054</f>
        <v>0</v>
      </c>
      <c r="AB1055" s="411">
        <f t="shared" ref="AB1055" si="3249">AB1054</f>
        <v>0</v>
      </c>
      <c r="AC1055" s="411">
        <f t="shared" ref="AC1055" si="3250">AC1054</f>
        <v>0</v>
      </c>
      <c r="AD1055" s="411">
        <f t="shared" ref="AD1055" si="3251">AD1054</f>
        <v>0</v>
      </c>
      <c r="AE1055" s="411">
        <f t="shared" ref="AE1055" si="3252">AE1054</f>
        <v>0</v>
      </c>
      <c r="AF1055" s="411">
        <f t="shared" ref="AF1055" si="3253">AF1054</f>
        <v>0</v>
      </c>
      <c r="AG1055" s="411">
        <f t="shared" ref="AG1055" si="3254">AG1054</f>
        <v>0</v>
      </c>
      <c r="AH1055" s="411">
        <f t="shared" ref="AH1055" si="3255">AH1054</f>
        <v>0</v>
      </c>
      <c r="AI1055" s="411">
        <f t="shared" ref="AI1055" si="3256">AI1054</f>
        <v>0</v>
      </c>
      <c r="AJ1055" s="411">
        <f t="shared" ref="AJ1055" si="3257">AJ1054</f>
        <v>0</v>
      </c>
      <c r="AK1055" s="411">
        <f t="shared" ref="AK1055" si="3258">AK1054</f>
        <v>0</v>
      </c>
      <c r="AL1055" s="411">
        <f t="shared" ref="AL1055" si="3259">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60">Z1058</f>
        <v>0</v>
      </c>
      <c r="AA1059" s="411">
        <f t="shared" ref="AA1059" si="3261">AA1058</f>
        <v>0</v>
      </c>
      <c r="AB1059" s="411">
        <f t="shared" ref="AB1059" si="3262">AB1058</f>
        <v>0</v>
      </c>
      <c r="AC1059" s="411">
        <f t="shared" ref="AC1059" si="3263">AC1058</f>
        <v>0</v>
      </c>
      <c r="AD1059" s="411">
        <f t="shared" ref="AD1059" si="3264">AD1058</f>
        <v>0</v>
      </c>
      <c r="AE1059" s="411">
        <f t="shared" ref="AE1059" si="3265">AE1058</f>
        <v>0</v>
      </c>
      <c r="AF1059" s="411">
        <f t="shared" ref="AF1059" si="3266">AF1058</f>
        <v>0</v>
      </c>
      <c r="AG1059" s="411">
        <f t="shared" ref="AG1059" si="3267">AG1058</f>
        <v>0</v>
      </c>
      <c r="AH1059" s="411">
        <f t="shared" ref="AH1059" si="3268">AH1058</f>
        <v>0</v>
      </c>
      <c r="AI1059" s="411">
        <f t="shared" ref="AI1059" si="3269">AI1058</f>
        <v>0</v>
      </c>
      <c r="AJ1059" s="411">
        <f t="shared" ref="AJ1059" si="3270">AJ1058</f>
        <v>0</v>
      </c>
      <c r="AK1059" s="411">
        <f t="shared" ref="AK1059" si="3271">AK1058</f>
        <v>0</v>
      </c>
      <c r="AL1059" s="411">
        <f t="shared" ref="AL1059" si="3272">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73">Z1061</f>
        <v>0</v>
      </c>
      <c r="AA1062" s="411">
        <f t="shared" ref="AA1062" si="3274">AA1061</f>
        <v>0</v>
      </c>
      <c r="AB1062" s="411">
        <f t="shared" ref="AB1062" si="3275">AB1061</f>
        <v>0</v>
      </c>
      <c r="AC1062" s="411">
        <f t="shared" ref="AC1062" si="3276">AC1061</f>
        <v>0</v>
      </c>
      <c r="AD1062" s="411">
        <f t="shared" ref="AD1062" si="3277">AD1061</f>
        <v>0</v>
      </c>
      <c r="AE1062" s="411">
        <f t="shared" ref="AE1062" si="3278">AE1061</f>
        <v>0</v>
      </c>
      <c r="AF1062" s="411">
        <f t="shared" ref="AF1062" si="3279">AF1061</f>
        <v>0</v>
      </c>
      <c r="AG1062" s="411">
        <f t="shared" ref="AG1062" si="3280">AG1061</f>
        <v>0</v>
      </c>
      <c r="AH1062" s="411">
        <f t="shared" ref="AH1062" si="3281">AH1061</f>
        <v>0</v>
      </c>
      <c r="AI1062" s="411">
        <f t="shared" ref="AI1062" si="3282">AI1061</f>
        <v>0</v>
      </c>
      <c r="AJ1062" s="411">
        <f t="shared" ref="AJ1062" si="3283">AJ1061</f>
        <v>0</v>
      </c>
      <c r="AK1062" s="411">
        <f t="shared" ref="AK1062" si="3284">AK1061</f>
        <v>0</v>
      </c>
      <c r="AL1062" s="411">
        <f t="shared" ref="AL1062" si="3285">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86">Z1064</f>
        <v>0</v>
      </c>
      <c r="AA1065" s="411">
        <f t="shared" ref="AA1065" si="3287">AA1064</f>
        <v>0</v>
      </c>
      <c r="AB1065" s="411">
        <f t="shared" ref="AB1065" si="3288">AB1064</f>
        <v>0</v>
      </c>
      <c r="AC1065" s="411">
        <f t="shared" ref="AC1065" si="3289">AC1064</f>
        <v>0</v>
      </c>
      <c r="AD1065" s="411">
        <f t="shared" ref="AD1065" si="3290">AD1064</f>
        <v>0</v>
      </c>
      <c r="AE1065" s="411">
        <f t="shared" ref="AE1065" si="3291">AE1064</f>
        <v>0</v>
      </c>
      <c r="AF1065" s="411">
        <f t="shared" ref="AF1065" si="3292">AF1064</f>
        <v>0</v>
      </c>
      <c r="AG1065" s="411">
        <f t="shared" ref="AG1065" si="3293">AG1064</f>
        <v>0</v>
      </c>
      <c r="AH1065" s="411">
        <f t="shared" ref="AH1065" si="3294">AH1064</f>
        <v>0</v>
      </c>
      <c r="AI1065" s="411">
        <f t="shared" ref="AI1065" si="3295">AI1064</f>
        <v>0</v>
      </c>
      <c r="AJ1065" s="411">
        <f t="shared" ref="AJ1065" si="3296">AJ1064</f>
        <v>0</v>
      </c>
      <c r="AK1065" s="411">
        <f t="shared" ref="AK1065" si="3297">AK1064</f>
        <v>0</v>
      </c>
      <c r="AL1065" s="411">
        <f t="shared" ref="AL1065" si="3298">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99">Z1068</f>
        <v>0</v>
      </c>
      <c r="AA1069" s="411">
        <f t="shared" ref="AA1069" si="3300">AA1068</f>
        <v>0</v>
      </c>
      <c r="AB1069" s="411">
        <f t="shared" ref="AB1069" si="3301">AB1068</f>
        <v>0</v>
      </c>
      <c r="AC1069" s="411">
        <f t="shared" ref="AC1069" si="3302">AC1068</f>
        <v>0</v>
      </c>
      <c r="AD1069" s="411">
        <f t="shared" ref="AD1069" si="3303">AD1068</f>
        <v>0</v>
      </c>
      <c r="AE1069" s="411">
        <f t="shared" ref="AE1069" si="3304">AE1068</f>
        <v>0</v>
      </c>
      <c r="AF1069" s="411">
        <f t="shared" ref="AF1069" si="3305">AF1068</f>
        <v>0</v>
      </c>
      <c r="AG1069" s="411">
        <f t="shared" ref="AG1069" si="3306">AG1068</f>
        <v>0</v>
      </c>
      <c r="AH1069" s="411">
        <f t="shared" ref="AH1069" si="3307">AH1068</f>
        <v>0</v>
      </c>
      <c r="AI1069" s="411">
        <f t="shared" ref="AI1069" si="3308">AI1068</f>
        <v>0</v>
      </c>
      <c r="AJ1069" s="411">
        <f t="shared" ref="AJ1069" si="3309">AJ1068</f>
        <v>0</v>
      </c>
      <c r="AK1069" s="411">
        <f t="shared" ref="AK1069" si="3310">AK1068</f>
        <v>0</v>
      </c>
      <c r="AL1069" s="411">
        <f t="shared" ref="AL1069" si="3311">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312">Z1071</f>
        <v>0</v>
      </c>
      <c r="AA1072" s="411">
        <f t="shared" ref="AA1072" si="3313">AA1071</f>
        <v>0</v>
      </c>
      <c r="AB1072" s="411">
        <f t="shared" ref="AB1072" si="3314">AB1071</f>
        <v>0</v>
      </c>
      <c r="AC1072" s="411">
        <f t="shared" ref="AC1072" si="3315">AC1071</f>
        <v>0</v>
      </c>
      <c r="AD1072" s="411">
        <f t="shared" ref="AD1072" si="3316">AD1071</f>
        <v>0</v>
      </c>
      <c r="AE1072" s="411">
        <f t="shared" ref="AE1072" si="3317">AE1071</f>
        <v>0</v>
      </c>
      <c r="AF1072" s="411">
        <f t="shared" ref="AF1072" si="3318">AF1071</f>
        <v>0</v>
      </c>
      <c r="AG1072" s="411">
        <f t="shared" ref="AG1072" si="3319">AG1071</f>
        <v>0</v>
      </c>
      <c r="AH1072" s="411">
        <f t="shared" ref="AH1072" si="3320">AH1071</f>
        <v>0</v>
      </c>
      <c r="AI1072" s="411">
        <f t="shared" ref="AI1072" si="3321">AI1071</f>
        <v>0</v>
      </c>
      <c r="AJ1072" s="411">
        <f t="shared" ref="AJ1072" si="3322">AJ1071</f>
        <v>0</v>
      </c>
      <c r="AK1072" s="411">
        <f t="shared" ref="AK1072" si="3323">AK1071</f>
        <v>0</v>
      </c>
      <c r="AL1072" s="411">
        <f t="shared" ref="AL1072" si="3324">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325">Z1074</f>
        <v>0</v>
      </c>
      <c r="AA1075" s="411">
        <f t="shared" ref="AA1075" si="3326">AA1074</f>
        <v>0</v>
      </c>
      <c r="AB1075" s="411">
        <f t="shared" ref="AB1075" si="3327">AB1074</f>
        <v>0</v>
      </c>
      <c r="AC1075" s="411">
        <f t="shared" ref="AC1075" si="3328">AC1074</f>
        <v>0</v>
      </c>
      <c r="AD1075" s="411">
        <f t="shared" ref="AD1075" si="3329">AD1074</f>
        <v>0</v>
      </c>
      <c r="AE1075" s="411">
        <f t="shared" ref="AE1075" si="3330">AE1074</f>
        <v>0</v>
      </c>
      <c r="AF1075" s="411">
        <f t="shared" ref="AF1075" si="3331">AF1074</f>
        <v>0</v>
      </c>
      <c r="AG1075" s="411">
        <f t="shared" ref="AG1075" si="3332">AG1074</f>
        <v>0</v>
      </c>
      <c r="AH1075" s="411">
        <f t="shared" ref="AH1075" si="3333">AH1074</f>
        <v>0</v>
      </c>
      <c r="AI1075" s="411">
        <f t="shared" ref="AI1075" si="3334">AI1074</f>
        <v>0</v>
      </c>
      <c r="AJ1075" s="411">
        <f t="shared" ref="AJ1075" si="3335">AJ1074</f>
        <v>0</v>
      </c>
      <c r="AK1075" s="411">
        <f t="shared" ref="AK1075" si="3336">AK1074</f>
        <v>0</v>
      </c>
      <c r="AL1075" s="411">
        <f t="shared" ref="AL1075" si="3337">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338">Z1077</f>
        <v>0</v>
      </c>
      <c r="AA1078" s="411">
        <f t="shared" ref="AA1078" si="3339">AA1077</f>
        <v>0</v>
      </c>
      <c r="AB1078" s="411">
        <f t="shared" ref="AB1078" si="3340">AB1077</f>
        <v>0</v>
      </c>
      <c r="AC1078" s="411">
        <f t="shared" ref="AC1078" si="3341">AC1077</f>
        <v>0</v>
      </c>
      <c r="AD1078" s="411">
        <f t="shared" ref="AD1078" si="3342">AD1077</f>
        <v>0</v>
      </c>
      <c r="AE1078" s="411">
        <f t="shared" ref="AE1078" si="3343">AE1077</f>
        <v>0</v>
      </c>
      <c r="AF1078" s="411">
        <f t="shared" ref="AF1078" si="3344">AF1077</f>
        <v>0</v>
      </c>
      <c r="AG1078" s="411">
        <f t="shared" ref="AG1078" si="3345">AG1077</f>
        <v>0</v>
      </c>
      <c r="AH1078" s="411">
        <f t="shared" ref="AH1078" si="3346">AH1077</f>
        <v>0</v>
      </c>
      <c r="AI1078" s="411">
        <f t="shared" ref="AI1078" si="3347">AI1077</f>
        <v>0</v>
      </c>
      <c r="AJ1078" s="411">
        <f t="shared" ref="AJ1078" si="3348">AJ1077</f>
        <v>0</v>
      </c>
      <c r="AK1078" s="411">
        <f t="shared" ref="AK1078" si="3349">AK1077</f>
        <v>0</v>
      </c>
      <c r="AL1078" s="411">
        <f t="shared" ref="AL1078" si="3350">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51">Z1080</f>
        <v>0</v>
      </c>
      <c r="AA1081" s="411">
        <f t="shared" ref="AA1081" si="3352">AA1080</f>
        <v>0</v>
      </c>
      <c r="AB1081" s="411">
        <f t="shared" ref="AB1081" si="3353">AB1080</f>
        <v>0</v>
      </c>
      <c r="AC1081" s="411">
        <f t="shared" ref="AC1081" si="3354">AC1080</f>
        <v>0</v>
      </c>
      <c r="AD1081" s="411">
        <f t="shared" ref="AD1081" si="3355">AD1080</f>
        <v>0</v>
      </c>
      <c r="AE1081" s="411">
        <f t="shared" ref="AE1081" si="3356">AE1080</f>
        <v>0</v>
      </c>
      <c r="AF1081" s="411">
        <f t="shared" ref="AF1081" si="3357">AF1080</f>
        <v>0</v>
      </c>
      <c r="AG1081" s="411">
        <f t="shared" ref="AG1081" si="3358">AG1080</f>
        <v>0</v>
      </c>
      <c r="AH1081" s="411">
        <f t="shared" ref="AH1081" si="3359">AH1080</f>
        <v>0</v>
      </c>
      <c r="AI1081" s="411">
        <f t="shared" ref="AI1081" si="3360">AI1080</f>
        <v>0</v>
      </c>
      <c r="AJ1081" s="411">
        <f t="shared" ref="AJ1081" si="3361">AJ1080</f>
        <v>0</v>
      </c>
      <c r="AK1081" s="411">
        <f t="shared" ref="AK1081" si="3362">AK1080</f>
        <v>0</v>
      </c>
      <c r="AL1081" s="411">
        <f t="shared" ref="AL1081" si="3363">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64">Z1083</f>
        <v>0</v>
      </c>
      <c r="AA1084" s="411">
        <f t="shared" ref="AA1084" si="3365">AA1083</f>
        <v>0</v>
      </c>
      <c r="AB1084" s="411">
        <f t="shared" ref="AB1084" si="3366">AB1083</f>
        <v>0</v>
      </c>
      <c r="AC1084" s="411">
        <f t="shared" ref="AC1084" si="3367">AC1083</f>
        <v>0</v>
      </c>
      <c r="AD1084" s="411">
        <f t="shared" ref="AD1084" si="3368">AD1083</f>
        <v>0</v>
      </c>
      <c r="AE1084" s="411">
        <f t="shared" ref="AE1084" si="3369">AE1083</f>
        <v>0</v>
      </c>
      <c r="AF1084" s="411">
        <f t="shared" ref="AF1084" si="3370">AF1083</f>
        <v>0</v>
      </c>
      <c r="AG1084" s="411">
        <f t="shared" ref="AG1084" si="3371">AG1083</f>
        <v>0</v>
      </c>
      <c r="AH1084" s="411">
        <f t="shared" ref="AH1084" si="3372">AH1083</f>
        <v>0</v>
      </c>
      <c r="AI1084" s="411">
        <f t="shared" ref="AI1084" si="3373">AI1083</f>
        <v>0</v>
      </c>
      <c r="AJ1084" s="411">
        <f t="shared" ref="AJ1084" si="3374">AJ1083</f>
        <v>0</v>
      </c>
      <c r="AK1084" s="411">
        <f t="shared" ref="AK1084" si="3375">AK1083</f>
        <v>0</v>
      </c>
      <c r="AL1084" s="411">
        <f t="shared" ref="AL1084" si="3376">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77">Z1086</f>
        <v>0</v>
      </c>
      <c r="AA1087" s="411">
        <f t="shared" ref="AA1087" si="3378">AA1086</f>
        <v>0</v>
      </c>
      <c r="AB1087" s="411">
        <f t="shared" ref="AB1087" si="3379">AB1086</f>
        <v>0</v>
      </c>
      <c r="AC1087" s="411">
        <f t="shared" ref="AC1087" si="3380">AC1086</f>
        <v>0</v>
      </c>
      <c r="AD1087" s="411">
        <f t="shared" ref="AD1087" si="3381">AD1086</f>
        <v>0</v>
      </c>
      <c r="AE1087" s="411">
        <f t="shared" ref="AE1087" si="3382">AE1086</f>
        <v>0</v>
      </c>
      <c r="AF1087" s="411">
        <f t="shared" ref="AF1087" si="3383">AF1086</f>
        <v>0</v>
      </c>
      <c r="AG1087" s="411">
        <f t="shared" ref="AG1087" si="3384">AG1086</f>
        <v>0</v>
      </c>
      <c r="AH1087" s="411">
        <f t="shared" ref="AH1087" si="3385">AH1086</f>
        <v>0</v>
      </c>
      <c r="AI1087" s="411">
        <f t="shared" ref="AI1087" si="3386">AI1086</f>
        <v>0</v>
      </c>
      <c r="AJ1087" s="411">
        <f t="shared" ref="AJ1087" si="3387">AJ1086</f>
        <v>0</v>
      </c>
      <c r="AK1087" s="411">
        <f t="shared" ref="AK1087" si="3388">AK1086</f>
        <v>0</v>
      </c>
      <c r="AL1087" s="411">
        <f t="shared" ref="AL1087" si="3389">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90">Z1089</f>
        <v>0</v>
      </c>
      <c r="AA1090" s="411">
        <f t="shared" ref="AA1090" si="3391">AA1089</f>
        <v>0</v>
      </c>
      <c r="AB1090" s="411">
        <f t="shared" ref="AB1090" si="3392">AB1089</f>
        <v>0</v>
      </c>
      <c r="AC1090" s="411">
        <f t="shared" ref="AC1090" si="3393">AC1089</f>
        <v>0</v>
      </c>
      <c r="AD1090" s="411">
        <f t="shared" ref="AD1090" si="3394">AD1089</f>
        <v>0</v>
      </c>
      <c r="AE1090" s="411">
        <f t="shared" ref="AE1090" si="3395">AE1089</f>
        <v>0</v>
      </c>
      <c r="AF1090" s="411">
        <f t="shared" ref="AF1090" si="3396">AF1089</f>
        <v>0</v>
      </c>
      <c r="AG1090" s="411">
        <f t="shared" ref="AG1090" si="3397">AG1089</f>
        <v>0</v>
      </c>
      <c r="AH1090" s="411">
        <f t="shared" ref="AH1090" si="3398">AH1089</f>
        <v>0</v>
      </c>
      <c r="AI1090" s="411">
        <f t="shared" ref="AI1090" si="3399">AI1089</f>
        <v>0</v>
      </c>
      <c r="AJ1090" s="411">
        <f t="shared" ref="AJ1090" si="3400">AJ1089</f>
        <v>0</v>
      </c>
      <c r="AK1090" s="411">
        <f t="shared" ref="AK1090" si="3401">AK1089</f>
        <v>0</v>
      </c>
      <c r="AL1090" s="411">
        <f t="shared" ref="AL1090" si="3402">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403">Z1092</f>
        <v>0</v>
      </c>
      <c r="AA1093" s="411">
        <f t="shared" ref="AA1093" si="3404">AA1092</f>
        <v>0</v>
      </c>
      <c r="AB1093" s="411">
        <f t="shared" ref="AB1093" si="3405">AB1092</f>
        <v>0</v>
      </c>
      <c r="AC1093" s="411">
        <f t="shared" ref="AC1093" si="3406">AC1092</f>
        <v>0</v>
      </c>
      <c r="AD1093" s="411">
        <f t="shared" ref="AD1093" si="3407">AD1092</f>
        <v>0</v>
      </c>
      <c r="AE1093" s="411">
        <f t="shared" ref="AE1093" si="3408">AE1092</f>
        <v>0</v>
      </c>
      <c r="AF1093" s="411">
        <f t="shared" ref="AF1093" si="3409">AF1092</f>
        <v>0</v>
      </c>
      <c r="AG1093" s="411">
        <f t="shared" ref="AG1093" si="3410">AG1092</f>
        <v>0</v>
      </c>
      <c r="AH1093" s="411">
        <f t="shared" ref="AH1093" si="3411">AH1092</f>
        <v>0</v>
      </c>
      <c r="AI1093" s="411">
        <f t="shared" ref="AI1093" si="3412">AI1092</f>
        <v>0</v>
      </c>
      <c r="AJ1093" s="411">
        <f t="shared" ref="AJ1093" si="3413">AJ1092</f>
        <v>0</v>
      </c>
      <c r="AK1093" s="411">
        <f t="shared" ref="AK1093" si="3414">AK1092</f>
        <v>0</v>
      </c>
      <c r="AL1093" s="411">
        <f t="shared" ref="AL1093" si="3415">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416">Z1095</f>
        <v>0</v>
      </c>
      <c r="AA1096" s="411">
        <f t="shared" ref="AA1096" si="3417">AA1095</f>
        <v>0</v>
      </c>
      <c r="AB1096" s="411">
        <f t="shared" ref="AB1096" si="3418">AB1095</f>
        <v>0</v>
      </c>
      <c r="AC1096" s="411">
        <f t="shared" ref="AC1096" si="3419">AC1095</f>
        <v>0</v>
      </c>
      <c r="AD1096" s="411">
        <f t="shared" ref="AD1096" si="3420">AD1095</f>
        <v>0</v>
      </c>
      <c r="AE1096" s="411">
        <f t="shared" ref="AE1096" si="3421">AE1095</f>
        <v>0</v>
      </c>
      <c r="AF1096" s="411">
        <f t="shared" ref="AF1096" si="3422">AF1095</f>
        <v>0</v>
      </c>
      <c r="AG1096" s="411">
        <f t="shared" ref="AG1096" si="3423">AG1095</f>
        <v>0</v>
      </c>
      <c r="AH1096" s="411">
        <f t="shared" ref="AH1096" si="3424">AH1095</f>
        <v>0</v>
      </c>
      <c r="AI1096" s="411">
        <f t="shared" ref="AI1096" si="3425">AI1095</f>
        <v>0</v>
      </c>
      <c r="AJ1096" s="411">
        <f t="shared" ref="AJ1096" si="3426">AJ1095</f>
        <v>0</v>
      </c>
      <c r="AK1096" s="411">
        <f t="shared" ref="AK1096" si="3427">AK1095</f>
        <v>0</v>
      </c>
      <c r="AL1096" s="411">
        <f t="shared" ref="AL1096" si="3428">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429">Z1098</f>
        <v>0</v>
      </c>
      <c r="AA1099" s="411">
        <f t="shared" ref="AA1099" si="3430">AA1098</f>
        <v>0</v>
      </c>
      <c r="AB1099" s="411">
        <f t="shared" ref="AB1099" si="3431">AB1098</f>
        <v>0</v>
      </c>
      <c r="AC1099" s="411">
        <f t="shared" ref="AC1099" si="3432">AC1098</f>
        <v>0</v>
      </c>
      <c r="AD1099" s="411">
        <f t="shared" ref="AD1099" si="3433">AD1098</f>
        <v>0</v>
      </c>
      <c r="AE1099" s="411">
        <f t="shared" ref="AE1099" si="3434">AE1098</f>
        <v>0</v>
      </c>
      <c r="AF1099" s="411">
        <f t="shared" ref="AF1099" si="3435">AF1098</f>
        <v>0</v>
      </c>
      <c r="AG1099" s="411">
        <f t="shared" ref="AG1099" si="3436">AG1098</f>
        <v>0</v>
      </c>
      <c r="AH1099" s="411">
        <f t="shared" ref="AH1099" si="3437">AH1098</f>
        <v>0</v>
      </c>
      <c r="AI1099" s="411">
        <f t="shared" ref="AI1099" si="3438">AI1098</f>
        <v>0</v>
      </c>
      <c r="AJ1099" s="411">
        <f t="shared" ref="AJ1099" si="3439">AJ1098</f>
        <v>0</v>
      </c>
      <c r="AK1099" s="411">
        <f t="shared" ref="AK1099" si="3440">AK1098</f>
        <v>0</v>
      </c>
      <c r="AL1099" s="411">
        <f t="shared" ref="AL1099" si="3441">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442">Z1101</f>
        <v>0</v>
      </c>
      <c r="AA1102" s="411">
        <f t="shared" ref="AA1102" si="3443">AA1101</f>
        <v>0</v>
      </c>
      <c r="AB1102" s="411">
        <f t="shared" ref="AB1102" si="3444">AB1101</f>
        <v>0</v>
      </c>
      <c r="AC1102" s="411">
        <f t="shared" ref="AC1102" si="3445">AC1101</f>
        <v>0</v>
      </c>
      <c r="AD1102" s="411">
        <f t="shared" ref="AD1102" si="3446">AD1101</f>
        <v>0</v>
      </c>
      <c r="AE1102" s="411">
        <f t="shared" ref="AE1102" si="3447">AE1101</f>
        <v>0</v>
      </c>
      <c r="AF1102" s="411">
        <f t="shared" ref="AF1102" si="3448">AF1101</f>
        <v>0</v>
      </c>
      <c r="AG1102" s="411">
        <f t="shared" ref="AG1102" si="3449">AG1101</f>
        <v>0</v>
      </c>
      <c r="AH1102" s="411">
        <f t="shared" ref="AH1102" si="3450">AH1101</f>
        <v>0</v>
      </c>
      <c r="AI1102" s="411">
        <f t="shared" ref="AI1102" si="3451">AI1101</f>
        <v>0</v>
      </c>
      <c r="AJ1102" s="411">
        <f t="shared" ref="AJ1102" si="3452">AJ1101</f>
        <v>0</v>
      </c>
      <c r="AK1102" s="411">
        <f t="shared" ref="AK1102" si="3453">AK1101</f>
        <v>0</v>
      </c>
      <c r="AL1102" s="411">
        <f t="shared" ref="AL1102" si="3454">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55">Z1104</f>
        <v>0</v>
      </c>
      <c r="AA1105" s="411">
        <f t="shared" ref="AA1105" si="3456">AA1104</f>
        <v>0</v>
      </c>
      <c r="AB1105" s="411">
        <f t="shared" ref="AB1105" si="3457">AB1104</f>
        <v>0</v>
      </c>
      <c r="AC1105" s="411">
        <f t="shared" ref="AC1105" si="3458">AC1104</f>
        <v>0</v>
      </c>
      <c r="AD1105" s="411">
        <f t="shared" ref="AD1105" si="3459">AD1104</f>
        <v>0</v>
      </c>
      <c r="AE1105" s="411">
        <f t="shared" ref="AE1105" si="3460">AE1104</f>
        <v>0</v>
      </c>
      <c r="AF1105" s="411">
        <f t="shared" ref="AF1105" si="3461">AF1104</f>
        <v>0</v>
      </c>
      <c r="AG1105" s="411">
        <f t="shared" ref="AG1105" si="3462">AG1104</f>
        <v>0</v>
      </c>
      <c r="AH1105" s="411">
        <f t="shared" ref="AH1105" si="3463">AH1104</f>
        <v>0</v>
      </c>
      <c r="AI1105" s="411">
        <f t="shared" ref="AI1105" si="3464">AI1104</f>
        <v>0</v>
      </c>
      <c r="AJ1105" s="411">
        <f t="shared" ref="AJ1105" si="3465">AJ1104</f>
        <v>0</v>
      </c>
      <c r="AK1105" s="411">
        <f t="shared" ref="AK1105" si="3466">AK1104</f>
        <v>0</v>
      </c>
      <c r="AL1105" s="411">
        <f t="shared" ref="AL1105" si="3467">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68">Z1107</f>
        <v>0</v>
      </c>
      <c r="AA1108" s="411">
        <f t="shared" ref="AA1108" si="3469">AA1107</f>
        <v>0</v>
      </c>
      <c r="AB1108" s="411">
        <f t="shared" ref="AB1108" si="3470">AB1107</f>
        <v>0</v>
      </c>
      <c r="AC1108" s="411">
        <f t="shared" ref="AC1108" si="3471">AC1107</f>
        <v>0</v>
      </c>
      <c r="AD1108" s="411">
        <f t="shared" ref="AD1108" si="3472">AD1107</f>
        <v>0</v>
      </c>
      <c r="AE1108" s="411">
        <f t="shared" ref="AE1108" si="3473">AE1107</f>
        <v>0</v>
      </c>
      <c r="AF1108" s="411">
        <f t="shared" ref="AF1108" si="3474">AF1107</f>
        <v>0</v>
      </c>
      <c r="AG1108" s="411">
        <f t="shared" ref="AG1108" si="3475">AG1107</f>
        <v>0</v>
      </c>
      <c r="AH1108" s="411">
        <f t="shared" ref="AH1108" si="3476">AH1107</f>
        <v>0</v>
      </c>
      <c r="AI1108" s="411">
        <f t="shared" ref="AI1108" si="3477">AI1107</f>
        <v>0</v>
      </c>
      <c r="AJ1108" s="411">
        <f t="shared" ref="AJ1108" si="3478">AJ1107</f>
        <v>0</v>
      </c>
      <c r="AK1108" s="411">
        <f t="shared" ref="AK1108" si="3479">AK1107</f>
        <v>0</v>
      </c>
      <c r="AL1108" s="411">
        <f t="shared" ref="AL1108" si="3480">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81">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81"/>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81"/>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81"/>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82">Y212*Y1113</f>
        <v>0</v>
      </c>
      <c r="Z1118" s="378">
        <f t="shared" si="3482"/>
        <v>0</v>
      </c>
      <c r="AA1118" s="378">
        <f t="shared" si="3482"/>
        <v>0</v>
      </c>
      <c r="AB1118" s="378">
        <f t="shared" si="3482"/>
        <v>0</v>
      </c>
      <c r="AC1118" s="378">
        <f t="shared" si="3482"/>
        <v>0</v>
      </c>
      <c r="AD1118" s="378">
        <f t="shared" si="3482"/>
        <v>0</v>
      </c>
      <c r="AE1118" s="378">
        <f t="shared" si="3482"/>
        <v>0</v>
      </c>
      <c r="AF1118" s="378">
        <f t="shared" si="3482"/>
        <v>0</v>
      </c>
      <c r="AG1118" s="378">
        <f t="shared" si="3482"/>
        <v>0</v>
      </c>
      <c r="AH1118" s="378">
        <f t="shared" si="3482"/>
        <v>0</v>
      </c>
      <c r="AI1118" s="378">
        <f t="shared" si="3482"/>
        <v>0</v>
      </c>
      <c r="AJ1118" s="378">
        <f t="shared" si="3482"/>
        <v>0</v>
      </c>
      <c r="AK1118" s="378">
        <f t="shared" si="3482"/>
        <v>0</v>
      </c>
      <c r="AL1118" s="378">
        <f t="shared" si="3482"/>
        <v>0</v>
      </c>
      <c r="AM1118" s="629">
        <f t="shared" si="3481"/>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83">Y395*Y1113</f>
        <v>0</v>
      </c>
      <c r="Z1119" s="378">
        <f t="shared" si="3483"/>
        <v>0</v>
      </c>
      <c r="AA1119" s="378">
        <f t="shared" si="3483"/>
        <v>0</v>
      </c>
      <c r="AB1119" s="378">
        <f t="shared" si="3483"/>
        <v>0</v>
      </c>
      <c r="AC1119" s="378">
        <f t="shared" si="3483"/>
        <v>0</v>
      </c>
      <c r="AD1119" s="378">
        <f t="shared" si="3483"/>
        <v>0</v>
      </c>
      <c r="AE1119" s="378">
        <f t="shared" si="3483"/>
        <v>0</v>
      </c>
      <c r="AF1119" s="378">
        <f t="shared" si="3483"/>
        <v>0</v>
      </c>
      <c r="AG1119" s="378">
        <f t="shared" si="3483"/>
        <v>0</v>
      </c>
      <c r="AH1119" s="378">
        <f t="shared" si="3483"/>
        <v>0</v>
      </c>
      <c r="AI1119" s="378">
        <f t="shared" si="3483"/>
        <v>0</v>
      </c>
      <c r="AJ1119" s="378">
        <f t="shared" si="3483"/>
        <v>0</v>
      </c>
      <c r="AK1119" s="378">
        <f t="shared" si="3483"/>
        <v>0</v>
      </c>
      <c r="AL1119" s="378">
        <f t="shared" si="3483"/>
        <v>0</v>
      </c>
      <c r="AM1119" s="629">
        <f t="shared" si="3481"/>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84">Y578*Y1113</f>
        <v>0</v>
      </c>
      <c r="Z1120" s="378">
        <f t="shared" si="3484"/>
        <v>0</v>
      </c>
      <c r="AA1120" s="378">
        <f t="shared" si="3484"/>
        <v>0</v>
      </c>
      <c r="AB1120" s="378">
        <f t="shared" si="3484"/>
        <v>0</v>
      </c>
      <c r="AC1120" s="378">
        <f t="shared" si="3484"/>
        <v>0</v>
      </c>
      <c r="AD1120" s="378">
        <f t="shared" si="3484"/>
        <v>0</v>
      </c>
      <c r="AE1120" s="378">
        <f t="shared" si="3484"/>
        <v>0</v>
      </c>
      <c r="AF1120" s="378">
        <f t="shared" si="3484"/>
        <v>0</v>
      </c>
      <c r="AG1120" s="378">
        <f t="shared" si="3484"/>
        <v>0</v>
      </c>
      <c r="AH1120" s="378">
        <f t="shared" si="3484"/>
        <v>0</v>
      </c>
      <c r="AI1120" s="378">
        <f t="shared" si="3484"/>
        <v>0</v>
      </c>
      <c r="AJ1120" s="378">
        <f t="shared" si="3484"/>
        <v>0</v>
      </c>
      <c r="AK1120" s="378">
        <f t="shared" si="3484"/>
        <v>0</v>
      </c>
      <c r="AL1120" s="378">
        <f t="shared" si="3484"/>
        <v>0</v>
      </c>
      <c r="AM1120" s="629">
        <f t="shared" si="3481"/>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85">Y761*Y1113</f>
        <v>0</v>
      </c>
      <c r="Z1121" s="378">
        <f t="shared" si="3485"/>
        <v>0</v>
      </c>
      <c r="AA1121" s="378">
        <f t="shared" si="3485"/>
        <v>0</v>
      </c>
      <c r="AB1121" s="378">
        <f t="shared" si="3485"/>
        <v>0</v>
      </c>
      <c r="AC1121" s="378">
        <f t="shared" si="3485"/>
        <v>0</v>
      </c>
      <c r="AD1121" s="378">
        <f t="shared" si="3485"/>
        <v>0</v>
      </c>
      <c r="AE1121" s="378">
        <f t="shared" si="3485"/>
        <v>0</v>
      </c>
      <c r="AF1121" s="378">
        <f t="shared" si="3485"/>
        <v>0</v>
      </c>
      <c r="AG1121" s="378">
        <f t="shared" si="3485"/>
        <v>0</v>
      </c>
      <c r="AH1121" s="378">
        <f t="shared" si="3485"/>
        <v>0</v>
      </c>
      <c r="AI1121" s="378">
        <f t="shared" si="3485"/>
        <v>0</v>
      </c>
      <c r="AJ1121" s="378">
        <f t="shared" si="3485"/>
        <v>0</v>
      </c>
      <c r="AK1121" s="378">
        <f t="shared" si="3485"/>
        <v>0</v>
      </c>
      <c r="AL1121" s="378">
        <f t="shared" si="3485"/>
        <v>0</v>
      </c>
      <c r="AM1121" s="629">
        <f t="shared" si="3481"/>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86">Y944*Y1113</f>
        <v>0</v>
      </c>
      <c r="Z1122" s="378">
        <f t="shared" si="3486"/>
        <v>0</v>
      </c>
      <c r="AA1122" s="378">
        <f t="shared" si="3486"/>
        <v>0</v>
      </c>
      <c r="AB1122" s="378">
        <f t="shared" si="3486"/>
        <v>0</v>
      </c>
      <c r="AC1122" s="378">
        <f t="shared" si="3486"/>
        <v>0</v>
      </c>
      <c r="AD1122" s="378">
        <f t="shared" si="3486"/>
        <v>0</v>
      </c>
      <c r="AE1122" s="378">
        <f t="shared" si="3486"/>
        <v>0</v>
      </c>
      <c r="AF1122" s="378">
        <f t="shared" si="3486"/>
        <v>0</v>
      </c>
      <c r="AG1122" s="378">
        <f t="shared" si="3486"/>
        <v>0</v>
      </c>
      <c r="AH1122" s="378">
        <f t="shared" si="3486"/>
        <v>0</v>
      </c>
      <c r="AI1122" s="378">
        <f t="shared" si="3486"/>
        <v>0</v>
      </c>
      <c r="AJ1122" s="378">
        <f t="shared" si="3486"/>
        <v>0</v>
      </c>
      <c r="AK1122" s="378">
        <f t="shared" si="3486"/>
        <v>0</v>
      </c>
      <c r="AL1122" s="378">
        <f t="shared" si="3486"/>
        <v>0</v>
      </c>
      <c r="AM1122" s="629">
        <f t="shared" si="3481"/>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87">AA1110*AA1113</f>
        <v>0</v>
      </c>
      <c r="AB1123" s="378">
        <f t="shared" si="3487"/>
        <v>0</v>
      </c>
      <c r="AC1123" s="378">
        <f t="shared" si="3487"/>
        <v>0</v>
      </c>
      <c r="AD1123" s="378">
        <f t="shared" si="3487"/>
        <v>0</v>
      </c>
      <c r="AE1123" s="378">
        <f t="shared" si="3487"/>
        <v>0</v>
      </c>
      <c r="AF1123" s="378">
        <f t="shared" si="3487"/>
        <v>0</v>
      </c>
      <c r="AG1123" s="378">
        <f t="shared" si="3487"/>
        <v>0</v>
      </c>
      <c r="AH1123" s="378">
        <f t="shared" si="3487"/>
        <v>0</v>
      </c>
      <c r="AI1123" s="378">
        <f t="shared" si="3487"/>
        <v>0</v>
      </c>
      <c r="AJ1123" s="378">
        <f t="shared" si="3487"/>
        <v>0</v>
      </c>
      <c r="AK1123" s="378">
        <f t="shared" si="3487"/>
        <v>0</v>
      </c>
      <c r="AL1123" s="378">
        <f t="shared" si="3487"/>
        <v>0</v>
      </c>
      <c r="AM1123" s="629">
        <f t="shared" si="3481"/>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88">SUM(Z1114:Z1123)</f>
        <v>0</v>
      </c>
      <c r="AA1124" s="346">
        <f t="shared" si="3488"/>
        <v>0</v>
      </c>
      <c r="AB1124" s="346">
        <f t="shared" si="3488"/>
        <v>0</v>
      </c>
      <c r="AC1124" s="346">
        <f t="shared" si="3488"/>
        <v>0</v>
      </c>
      <c r="AD1124" s="346">
        <f t="shared" si="3488"/>
        <v>0</v>
      </c>
      <c r="AE1124" s="346">
        <f t="shared" si="3488"/>
        <v>0</v>
      </c>
      <c r="AF1124" s="346">
        <f>SUM(AF1114:AF1123)</f>
        <v>0</v>
      </c>
      <c r="AG1124" s="346">
        <f t="shared" ref="AG1124:AL1124" si="3489">SUM(AG1114:AG1123)</f>
        <v>0</v>
      </c>
      <c r="AH1124" s="346">
        <f t="shared" si="3489"/>
        <v>0</v>
      </c>
      <c r="AI1124" s="346">
        <f t="shared" si="3489"/>
        <v>0</v>
      </c>
      <c r="AJ1124" s="346">
        <f t="shared" si="3489"/>
        <v>0</v>
      </c>
      <c r="AK1124" s="346">
        <f t="shared" si="3489"/>
        <v>0</v>
      </c>
      <c r="AL1124" s="346">
        <f t="shared" si="3489"/>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90">Z1111*Z1113</f>
        <v>0</v>
      </c>
      <c r="AA1125" s="347">
        <f>AA1111*AA1113</f>
        <v>0</v>
      </c>
      <c r="AB1125" s="347">
        <f t="shared" si="3490"/>
        <v>0</v>
      </c>
      <c r="AC1125" s="347">
        <f t="shared" si="3490"/>
        <v>0</v>
      </c>
      <c r="AD1125" s="347">
        <f t="shared" si="3490"/>
        <v>0</v>
      </c>
      <c r="AE1125" s="347">
        <f t="shared" si="3490"/>
        <v>0</v>
      </c>
      <c r="AF1125" s="347">
        <f t="shared" ref="AF1125:AL1125" si="3491">AF1111*AF1113</f>
        <v>0</v>
      </c>
      <c r="AG1125" s="347">
        <f t="shared" si="3491"/>
        <v>0</v>
      </c>
      <c r="AH1125" s="347">
        <f t="shared" si="3491"/>
        <v>0</v>
      </c>
      <c r="AI1125" s="347">
        <f t="shared" si="3491"/>
        <v>0</v>
      </c>
      <c r="AJ1125" s="347">
        <f t="shared" si="3491"/>
        <v>0</v>
      </c>
      <c r="AK1125" s="347">
        <f t="shared" si="3491"/>
        <v>0</v>
      </c>
      <c r="AL1125" s="347">
        <f t="shared" si="3491"/>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43" zoomScale="90" zoomScaleNormal="90" workbookViewId="0">
      <selection activeCell="C54" sqref="C5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9" t="s">
        <v>669</v>
      </c>
      <c r="D8" s="829"/>
      <c r="E8" s="829"/>
      <c r="F8" s="829"/>
      <c r="G8" s="829"/>
      <c r="H8" s="829"/>
      <c r="I8" s="829"/>
      <c r="J8" s="829"/>
      <c r="K8" s="829"/>
      <c r="L8" s="829"/>
      <c r="M8" s="829"/>
      <c r="N8" s="829"/>
      <c r="O8" s="829"/>
      <c r="P8" s="829"/>
      <c r="Q8" s="829"/>
      <c r="R8" s="829"/>
      <c r="S8" s="829"/>
      <c r="T8" s="105"/>
      <c r="U8" s="105"/>
      <c r="V8" s="105"/>
      <c r="W8" s="105"/>
    </row>
    <row r="9" spans="1:28" s="9" customFormat="1" ht="47.1" customHeight="1">
      <c r="B9" s="55"/>
      <c r="C9" s="790" t="s">
        <v>680</v>
      </c>
      <c r="D9" s="790"/>
      <c r="E9" s="790"/>
      <c r="F9" s="790"/>
      <c r="G9" s="790"/>
      <c r="H9" s="790"/>
      <c r="I9" s="790"/>
      <c r="J9" s="790"/>
      <c r="K9" s="790"/>
      <c r="L9" s="790"/>
      <c r="M9" s="790"/>
      <c r="N9" s="790"/>
      <c r="O9" s="790"/>
      <c r="P9" s="790"/>
      <c r="Q9" s="790"/>
      <c r="R9" s="790"/>
      <c r="S9" s="790"/>
      <c r="T9" s="105"/>
      <c r="U9" s="105"/>
      <c r="V9" s="105"/>
      <c r="W9" s="105"/>
    </row>
    <row r="10" spans="1:28" s="9" customFormat="1" ht="38.1" customHeight="1">
      <c r="B10" s="88"/>
      <c r="C10" s="811" t="s">
        <v>681</v>
      </c>
      <c r="D10" s="790"/>
      <c r="E10" s="790"/>
      <c r="F10" s="790"/>
      <c r="G10" s="790"/>
      <c r="H10" s="790"/>
      <c r="I10" s="790"/>
      <c r="J10" s="790"/>
      <c r="K10" s="790"/>
      <c r="L10" s="790"/>
      <c r="M10" s="790"/>
      <c r="N10" s="790"/>
      <c r="O10" s="790"/>
      <c r="P10" s="790"/>
      <c r="Q10" s="790"/>
      <c r="R10" s="790"/>
      <c r="S10" s="790"/>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8" t="s">
        <v>235</v>
      </c>
      <c r="C12" s="82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Large Use</v>
      </c>
      <c r="M14" s="204" t="str">
        <f>'1.  LRAMVA Summary'!H52</f>
        <v>Unmetered Scattered Load</v>
      </c>
      <c r="N14" s="204" t="str">
        <f>'1.  LRAMVA Summary'!I52</f>
        <v>Sentinel Lighting</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4">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709</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710</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711</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712</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713</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714</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715</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716</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727</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728</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729</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730</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732</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733</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734</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735</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736</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737</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738</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739</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184.17609485201717</v>
      </c>
      <c r="J121" s="230">
        <f>(SUM('1.  LRAMVA Summary'!E$54:E$74)+SUM('1.  LRAMVA Summary'!E$75:E$76)*(MONTH($E121)-1)/12)*$H121</f>
        <v>42.401690064671492</v>
      </c>
      <c r="K121" s="230">
        <f>(SUM('1.  LRAMVA Summary'!F$54:F$74)+SUM('1.  LRAMVA Summary'!F$75:F$76)*(MONTH($E121)-1)/12)*$H121</f>
        <v>185.92447769459901</v>
      </c>
      <c r="L121" s="230">
        <f>(SUM('1.  LRAMVA Summary'!G$54:G$74)+SUM('1.  LRAMVA Summary'!G$75:G$76)*(MONTH($E121)-1)/12)*$H121</f>
        <v>3.2514778534301962</v>
      </c>
      <c r="M121" s="230">
        <f>(SUM('1.  LRAMVA Summary'!H$54:H$74)+SUM('1.  LRAMVA Summary'!H$75:H$76)*(MONTH($E121)-1)/12)*$H121</f>
        <v>3.6855669576817934E-2</v>
      </c>
      <c r="N121" s="230">
        <f>(SUM('1.  LRAMVA Summary'!I$54:I$74)+SUM('1.  LRAMVA Summary'!I$75:I$76)*(MONTH($E121)-1)/12)*$H121</f>
        <v>7.6333925664439944E-2</v>
      </c>
      <c r="O121" s="230">
        <f>(SUM('1.  LRAMVA Summary'!J$54:J$74)+SUM('1.  LRAMVA Summary'!J$75:J$76)*(MONTH($E121)-1)/12)*$H121</f>
        <v>-5.2475176582453393</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410.61941240171376</v>
      </c>
    </row>
    <row r="122" spans="2:23" s="9" customFormat="1">
      <c r="B122" s="66"/>
      <c r="E122" s="214">
        <v>43160</v>
      </c>
      <c r="F122" s="214" t="s">
        <v>185</v>
      </c>
      <c r="G122" s="215" t="s">
        <v>65</v>
      </c>
      <c r="H122" s="240">
        <f t="shared" si="62"/>
        <v>1.25E-3</v>
      </c>
      <c r="I122" s="230">
        <f>(SUM('1.  LRAMVA Summary'!D$54:D$74)+SUM('1.  LRAMVA Summary'!D$75:D$76)*(MONTH($E122)-1)/12)*$H122</f>
        <v>368.35218970403434</v>
      </c>
      <c r="J122" s="230">
        <f>(SUM('1.  LRAMVA Summary'!E$54:E$74)+SUM('1.  LRAMVA Summary'!E$75:E$76)*(MONTH($E122)-1)/12)*$H122</f>
        <v>84.803380129342983</v>
      </c>
      <c r="K122" s="230">
        <f>(SUM('1.  LRAMVA Summary'!F$54:F$74)+SUM('1.  LRAMVA Summary'!F$75:F$76)*(MONTH($E122)-1)/12)*$H122</f>
        <v>371.84895538919801</v>
      </c>
      <c r="L122" s="230">
        <f>(SUM('1.  LRAMVA Summary'!G$54:G$74)+SUM('1.  LRAMVA Summary'!G$75:G$76)*(MONTH($E122)-1)/12)*$H122</f>
        <v>6.5029557068603925</v>
      </c>
      <c r="M122" s="230">
        <f>(SUM('1.  LRAMVA Summary'!H$54:H$74)+SUM('1.  LRAMVA Summary'!H$75:H$76)*(MONTH($E122)-1)/12)*$H122</f>
        <v>7.3711339153635869E-2</v>
      </c>
      <c r="N122" s="230">
        <f>(SUM('1.  LRAMVA Summary'!I$54:I$74)+SUM('1.  LRAMVA Summary'!I$75:I$76)*(MONTH($E122)-1)/12)*$H122</f>
        <v>0.15266785132887989</v>
      </c>
      <c r="O122" s="230">
        <f>(SUM('1.  LRAMVA Summary'!J$54:J$74)+SUM('1.  LRAMVA Summary'!J$75:J$76)*(MONTH($E122)-1)/12)*$H122</f>
        <v>-10.495035316490679</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821.23882480342752</v>
      </c>
    </row>
    <row r="123" spans="2:23" s="8" customFormat="1">
      <c r="B123" s="239"/>
      <c r="E123" s="214">
        <v>43191</v>
      </c>
      <c r="F123" s="214" t="s">
        <v>185</v>
      </c>
      <c r="G123" s="215" t="s">
        <v>66</v>
      </c>
      <c r="H123" s="240">
        <f>$C$44/12</f>
        <v>1.575E-3</v>
      </c>
      <c r="I123" s="230">
        <f>(SUM('1.  LRAMVA Summary'!D$54:D$74)+SUM('1.  LRAMVA Summary'!D$75:D$76)*(MONTH($E123)-1)/12)*$H123</f>
        <v>696.18563854062484</v>
      </c>
      <c r="J123" s="230">
        <f>(SUM('1.  LRAMVA Summary'!E$54:E$74)+SUM('1.  LRAMVA Summary'!E$75:E$76)*(MONTH($E123)-1)/12)*$H123</f>
        <v>160.27838844445824</v>
      </c>
      <c r="K123" s="230">
        <f>(SUM('1.  LRAMVA Summary'!F$54:F$74)+SUM('1.  LRAMVA Summary'!F$75:F$76)*(MONTH($E123)-1)/12)*$H123</f>
        <v>702.79452568558418</v>
      </c>
      <c r="L123" s="230">
        <f>(SUM('1.  LRAMVA Summary'!G$54:G$74)+SUM('1.  LRAMVA Summary'!G$75:G$76)*(MONTH($E123)-1)/12)*$H123</f>
        <v>12.290586285966139</v>
      </c>
      <c r="M123" s="230">
        <f>(SUM('1.  LRAMVA Summary'!H$54:H$74)+SUM('1.  LRAMVA Summary'!H$75:H$76)*(MONTH($E123)-1)/12)*$H123</f>
        <v>0.1393144310003718</v>
      </c>
      <c r="N123" s="230">
        <f>(SUM('1.  LRAMVA Summary'!I$54:I$74)+SUM('1.  LRAMVA Summary'!I$75:I$76)*(MONTH($E123)-1)/12)*$H123</f>
        <v>0.28854223901158305</v>
      </c>
      <c r="O123" s="230">
        <f>(SUM('1.  LRAMVA Summary'!J$54:J$74)+SUM('1.  LRAMVA Summary'!J$75:J$76)*(MONTH($E123)-1)/12)*$H123</f>
        <v>-19.835616748167382</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1552.141378878478</v>
      </c>
    </row>
    <row r="124" spans="2:23" s="9" customFormat="1">
      <c r="B124" s="66"/>
      <c r="E124" s="214">
        <v>43221</v>
      </c>
      <c r="F124" s="214" t="s">
        <v>185</v>
      </c>
      <c r="G124" s="215" t="s">
        <v>66</v>
      </c>
      <c r="H124" s="240">
        <f t="shared" ref="H124:H125" si="64">$C$44/12</f>
        <v>1.575E-3</v>
      </c>
      <c r="I124" s="230">
        <f>(SUM('1.  LRAMVA Summary'!D$54:D$74)+SUM('1.  LRAMVA Summary'!D$75:D$76)*(MONTH($E124)-1)/12)*$H124</f>
        <v>928.24751805416645</v>
      </c>
      <c r="J124" s="230">
        <f>(SUM('1.  LRAMVA Summary'!E$54:E$74)+SUM('1.  LRAMVA Summary'!E$75:E$76)*(MONTH($E124)-1)/12)*$H124</f>
        <v>213.70451792594432</v>
      </c>
      <c r="K124" s="230">
        <f>(SUM('1.  LRAMVA Summary'!F$54:F$74)+SUM('1.  LRAMVA Summary'!F$75:F$76)*(MONTH($E124)-1)/12)*$H124</f>
        <v>937.05936758077905</v>
      </c>
      <c r="L124" s="230">
        <f>(SUM('1.  LRAMVA Summary'!G$54:G$74)+SUM('1.  LRAMVA Summary'!G$75:G$76)*(MONTH($E124)-1)/12)*$H124</f>
        <v>16.387448381288188</v>
      </c>
      <c r="M124" s="230">
        <f>(SUM('1.  LRAMVA Summary'!H$54:H$74)+SUM('1.  LRAMVA Summary'!H$75:H$76)*(MONTH($E124)-1)/12)*$H124</f>
        <v>0.18575257466716238</v>
      </c>
      <c r="N124" s="230">
        <f>(SUM('1.  LRAMVA Summary'!I$54:I$74)+SUM('1.  LRAMVA Summary'!I$75:I$76)*(MONTH($E124)-1)/12)*$H124</f>
        <v>0.3847229853487773</v>
      </c>
      <c r="O124" s="230">
        <f>(SUM('1.  LRAMVA Summary'!J$54:J$74)+SUM('1.  LRAMVA Summary'!J$75:J$76)*(MONTH($E124)-1)/12)*$H124</f>
        <v>-26.447488997556508</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2069.5218385046378</v>
      </c>
    </row>
    <row r="125" spans="2:23" s="238" customFormat="1">
      <c r="B125" s="237"/>
      <c r="E125" s="214">
        <v>43252</v>
      </c>
      <c r="F125" s="214" t="s">
        <v>185</v>
      </c>
      <c r="G125" s="215" t="s">
        <v>66</v>
      </c>
      <c r="H125" s="240">
        <f t="shared" si="64"/>
        <v>1.575E-3</v>
      </c>
      <c r="I125" s="230">
        <f>(SUM('1.  LRAMVA Summary'!D$54:D$74)+SUM('1.  LRAMVA Summary'!D$75:D$76)*(MONTH($E125)-1)/12)*$H125</f>
        <v>1160.3093975677082</v>
      </c>
      <c r="J125" s="230">
        <f>(SUM('1.  LRAMVA Summary'!E$54:E$74)+SUM('1.  LRAMVA Summary'!E$75:E$76)*(MONTH($E125)-1)/12)*$H125</f>
        <v>267.13064740743039</v>
      </c>
      <c r="K125" s="230">
        <f>(SUM('1.  LRAMVA Summary'!F$54:F$74)+SUM('1.  LRAMVA Summary'!F$75:F$76)*(MONTH($E125)-1)/12)*$H125</f>
        <v>1171.3242094759737</v>
      </c>
      <c r="L125" s="230">
        <f>(SUM('1.  LRAMVA Summary'!G$54:G$74)+SUM('1.  LRAMVA Summary'!G$75:G$76)*(MONTH($E125)-1)/12)*$H125</f>
        <v>20.484310476610236</v>
      </c>
      <c r="M125" s="230">
        <f>(SUM('1.  LRAMVA Summary'!H$54:H$74)+SUM('1.  LRAMVA Summary'!H$75:H$76)*(MONTH($E125)-1)/12)*$H125</f>
        <v>0.23219071833395302</v>
      </c>
      <c r="N125" s="230">
        <f>(SUM('1.  LRAMVA Summary'!I$54:I$74)+SUM('1.  LRAMVA Summary'!I$75:I$76)*(MONTH($E125)-1)/12)*$H125</f>
        <v>0.48090373168597167</v>
      </c>
      <c r="O125" s="230">
        <f>(SUM('1.  LRAMVA Summary'!J$54:J$74)+SUM('1.  LRAMVA Summary'!J$75:J$76)*(MONTH($E125)-1)/12)*$H125</f>
        <v>-33.059361246945642</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2586.9022981307967</v>
      </c>
    </row>
    <row r="126" spans="2:23" s="9" customFormat="1">
      <c r="B126" s="66"/>
      <c r="E126" s="214">
        <v>43282</v>
      </c>
      <c r="F126" s="214" t="s">
        <v>185</v>
      </c>
      <c r="G126" s="215" t="s">
        <v>68</v>
      </c>
      <c r="H126" s="240">
        <f>$C$45/12</f>
        <v>1.575E-3</v>
      </c>
      <c r="I126" s="230">
        <f>(SUM('1.  LRAMVA Summary'!D$54:D$74)+SUM('1.  LRAMVA Summary'!D$75:D$76)*(MONTH($E126)-1)/12)*$H126</f>
        <v>1392.3712770812497</v>
      </c>
      <c r="J126" s="230">
        <f>(SUM('1.  LRAMVA Summary'!E$54:E$74)+SUM('1.  LRAMVA Summary'!E$75:E$76)*(MONTH($E126)-1)/12)*$H126</f>
        <v>320.55677688891649</v>
      </c>
      <c r="K126" s="230">
        <f>(SUM('1.  LRAMVA Summary'!F$54:F$74)+SUM('1.  LRAMVA Summary'!F$75:F$76)*(MONTH($E126)-1)/12)*$H126</f>
        <v>1405.5890513711684</v>
      </c>
      <c r="L126" s="230">
        <f>(SUM('1.  LRAMVA Summary'!G$54:G$74)+SUM('1.  LRAMVA Summary'!G$75:G$76)*(MONTH($E126)-1)/12)*$H126</f>
        <v>24.581172571932278</v>
      </c>
      <c r="M126" s="230">
        <f>(SUM('1.  LRAMVA Summary'!H$54:H$74)+SUM('1.  LRAMVA Summary'!H$75:H$76)*(MONTH($E126)-1)/12)*$H126</f>
        <v>0.2786288620007436</v>
      </c>
      <c r="N126" s="230">
        <f>(SUM('1.  LRAMVA Summary'!I$54:I$74)+SUM('1.  LRAMVA Summary'!I$75:I$76)*(MONTH($E126)-1)/12)*$H126</f>
        <v>0.57708447802316609</v>
      </c>
      <c r="O126" s="230">
        <f>(SUM('1.  LRAMVA Summary'!J$54:J$74)+SUM('1.  LRAMVA Summary'!J$75:J$76)*(MONTH($E126)-1)/12)*$H126</f>
        <v>-39.671233496334764</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3104.282757756956</v>
      </c>
    </row>
    <row r="127" spans="2:23" s="9" customFormat="1">
      <c r="B127" s="66"/>
      <c r="E127" s="214">
        <v>43313</v>
      </c>
      <c r="F127" s="214" t="s">
        <v>185</v>
      </c>
      <c r="G127" s="215" t="s">
        <v>68</v>
      </c>
      <c r="H127" s="240">
        <f t="shared" ref="H127:H128" si="65">$C$45/12</f>
        <v>1.575E-3</v>
      </c>
      <c r="I127" s="230">
        <f>(SUM('1.  LRAMVA Summary'!D$54:D$74)+SUM('1.  LRAMVA Summary'!D$75:D$76)*(MONTH($E127)-1)/12)*$H127</f>
        <v>1624.4331565947912</v>
      </c>
      <c r="J127" s="230">
        <f>(SUM('1.  LRAMVA Summary'!E$54:E$74)+SUM('1.  LRAMVA Summary'!E$75:E$76)*(MONTH($E127)-1)/12)*$H127</f>
        <v>373.98290637040265</v>
      </c>
      <c r="K127" s="230">
        <f>(SUM('1.  LRAMVA Summary'!F$54:F$74)+SUM('1.  LRAMVA Summary'!F$75:F$76)*(MONTH($E127)-1)/12)*$H127</f>
        <v>1639.8538932663632</v>
      </c>
      <c r="L127" s="230">
        <f>(SUM('1.  LRAMVA Summary'!G$54:G$74)+SUM('1.  LRAMVA Summary'!G$75:G$76)*(MONTH($E127)-1)/12)*$H127</f>
        <v>28.67803466725433</v>
      </c>
      <c r="M127" s="230">
        <f>(SUM('1.  LRAMVA Summary'!H$54:H$74)+SUM('1.  LRAMVA Summary'!H$75:H$76)*(MONTH($E127)-1)/12)*$H127</f>
        <v>0.32506700566753421</v>
      </c>
      <c r="N127" s="230">
        <f>(SUM('1.  LRAMVA Summary'!I$54:I$74)+SUM('1.  LRAMVA Summary'!I$75:I$76)*(MONTH($E127)-1)/12)*$H127</f>
        <v>0.67326522436036029</v>
      </c>
      <c r="O127" s="230">
        <f>(SUM('1.  LRAMVA Summary'!J$54:J$74)+SUM('1.  LRAMVA Summary'!J$75:J$76)*(MONTH($E127)-1)/12)*$H127</f>
        <v>-46.283105745723894</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3621.6632173831158</v>
      </c>
    </row>
    <row r="128" spans="2:23" s="9" customFormat="1">
      <c r="B128" s="66"/>
      <c r="E128" s="214">
        <v>43344</v>
      </c>
      <c r="F128" s="214" t="s">
        <v>185</v>
      </c>
      <c r="G128" s="215" t="s">
        <v>68</v>
      </c>
      <c r="H128" s="240">
        <f t="shared" si="65"/>
        <v>1.575E-3</v>
      </c>
      <c r="I128" s="230">
        <f>(SUM('1.  LRAMVA Summary'!D$54:D$74)+SUM('1.  LRAMVA Summary'!D$75:D$76)*(MONTH($E128)-1)/12)*$H128</f>
        <v>1856.4950361083329</v>
      </c>
      <c r="J128" s="230">
        <f>(SUM('1.  LRAMVA Summary'!E$54:E$74)+SUM('1.  LRAMVA Summary'!E$75:E$76)*(MONTH($E128)-1)/12)*$H128</f>
        <v>427.40903585188863</v>
      </c>
      <c r="K128" s="230">
        <f>(SUM('1.  LRAMVA Summary'!F$54:F$74)+SUM('1.  LRAMVA Summary'!F$75:F$76)*(MONTH($E128)-1)/12)*$H128</f>
        <v>1874.1187351615581</v>
      </c>
      <c r="L128" s="230">
        <f>(SUM('1.  LRAMVA Summary'!G$54:G$74)+SUM('1.  LRAMVA Summary'!G$75:G$76)*(MONTH($E128)-1)/12)*$H128</f>
        <v>32.774896762576375</v>
      </c>
      <c r="M128" s="230">
        <f>(SUM('1.  LRAMVA Summary'!H$54:H$74)+SUM('1.  LRAMVA Summary'!H$75:H$76)*(MONTH($E128)-1)/12)*$H128</f>
        <v>0.37150514933432477</v>
      </c>
      <c r="N128" s="230">
        <f>(SUM('1.  LRAMVA Summary'!I$54:I$74)+SUM('1.  LRAMVA Summary'!I$75:I$76)*(MONTH($E128)-1)/12)*$H128</f>
        <v>0.7694459706975546</v>
      </c>
      <c r="O128" s="230">
        <f>(SUM('1.  LRAMVA Summary'!J$54:J$74)+SUM('1.  LRAMVA Summary'!J$75:J$76)*(MONTH($E128)-1)/12)*$H128</f>
        <v>-52.894977995113017</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4139.0436770092756</v>
      </c>
    </row>
    <row r="129" spans="2:23" s="9" customFormat="1">
      <c r="B129" s="66"/>
      <c r="E129" s="214">
        <v>43374</v>
      </c>
      <c r="F129" s="214" t="s">
        <v>185</v>
      </c>
      <c r="G129" s="215" t="s">
        <v>69</v>
      </c>
      <c r="H129" s="240">
        <f>$C$46/12</f>
        <v>1.8083333333333335E-3</v>
      </c>
      <c r="I129" s="230">
        <f>(SUM('1.  LRAMVA Summary'!D$54:D$74)+SUM('1.  LRAMVA Summary'!D$75:D$76)*(MONTH($E129)-1)/12)*$H129</f>
        <v>2397.9727549732634</v>
      </c>
      <c r="J129" s="230">
        <f>(SUM('1.  LRAMVA Summary'!E$54:E$74)+SUM('1.  LRAMVA Summary'!E$75:E$76)*(MONTH($E129)-1)/12)*$H129</f>
        <v>552.07000464202292</v>
      </c>
      <c r="K129" s="230">
        <f>(SUM('1.  LRAMVA Summary'!F$54:F$74)+SUM('1.  LRAMVA Summary'!F$75:F$76)*(MONTH($E129)-1)/12)*$H129</f>
        <v>2420.7366995836792</v>
      </c>
      <c r="L129" s="230">
        <f>(SUM('1.  LRAMVA Summary'!G$54:G$74)+SUM('1.  LRAMVA Summary'!G$75:G$76)*(MONTH($E129)-1)/12)*$H129</f>
        <v>42.334241651661152</v>
      </c>
      <c r="M129" s="230">
        <f>(SUM('1.  LRAMVA Summary'!H$54:H$74)+SUM('1.  LRAMVA Summary'!H$75:H$76)*(MONTH($E129)-1)/12)*$H129</f>
        <v>0.4798608178901696</v>
      </c>
      <c r="N129" s="230">
        <f>(SUM('1.  LRAMVA Summary'!I$54:I$74)+SUM('1.  LRAMVA Summary'!I$75:I$76)*(MONTH($E129)-1)/12)*$H129</f>
        <v>0.993867712151008</v>
      </c>
      <c r="O129" s="230">
        <f>(SUM('1.  LRAMVA Summary'!J$54:J$74)+SUM('1.  LRAMVA Summary'!J$75:J$76)*(MONTH($E129)-1)/12)*$H129</f>
        <v>-68.322679910354324</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5346.2647494703133</v>
      </c>
    </row>
    <row r="130" spans="2:23" s="9" customFormat="1">
      <c r="B130" s="66"/>
      <c r="E130" s="214">
        <v>43405</v>
      </c>
      <c r="F130" s="214" t="s">
        <v>185</v>
      </c>
      <c r="G130" s="215" t="s">
        <v>69</v>
      </c>
      <c r="H130" s="240">
        <f t="shared" ref="H130:H131" si="66">$C$46/12</f>
        <v>1.8083333333333335E-3</v>
      </c>
      <c r="I130" s="230">
        <f>(SUM('1.  LRAMVA Summary'!D$54:D$74)+SUM('1.  LRAMVA Summary'!D$75:D$76)*(MONTH($E130)-1)/12)*$H130</f>
        <v>2664.4141721925148</v>
      </c>
      <c r="J130" s="230">
        <f>(SUM('1.  LRAMVA Summary'!E$54:E$74)+SUM('1.  LRAMVA Summary'!E$75:E$76)*(MONTH($E130)-1)/12)*$H130</f>
        <v>613.41111626891427</v>
      </c>
      <c r="K130" s="230">
        <f>(SUM('1.  LRAMVA Summary'!F$54:F$74)+SUM('1.  LRAMVA Summary'!F$75:F$76)*(MONTH($E130)-1)/12)*$H130</f>
        <v>2689.7074439818657</v>
      </c>
      <c r="L130" s="230">
        <f>(SUM('1.  LRAMVA Summary'!G$54:G$74)+SUM('1.  LRAMVA Summary'!G$75:G$76)*(MONTH($E130)-1)/12)*$H130</f>
        <v>47.038046279623508</v>
      </c>
      <c r="M130" s="230">
        <f>(SUM('1.  LRAMVA Summary'!H$54:H$74)+SUM('1.  LRAMVA Summary'!H$75:H$76)*(MONTH($E130)-1)/12)*$H130</f>
        <v>0.53317868654463285</v>
      </c>
      <c r="N130" s="230">
        <f>(SUM('1.  LRAMVA Summary'!I$54:I$74)+SUM('1.  LRAMVA Summary'!I$75:I$76)*(MONTH($E130)-1)/12)*$H130</f>
        <v>1.1042974579455647</v>
      </c>
      <c r="O130" s="230">
        <f>(SUM('1.  LRAMVA Summary'!J$54:J$74)+SUM('1.  LRAMVA Summary'!J$75:J$76)*(MONTH($E130)-1)/12)*$H130</f>
        <v>-75.914088789282587</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5940.2941660781262</v>
      </c>
    </row>
    <row r="131" spans="2:23" s="9" customFormat="1">
      <c r="B131" s="66"/>
      <c r="E131" s="214">
        <v>43435</v>
      </c>
      <c r="F131" s="214" t="s">
        <v>185</v>
      </c>
      <c r="G131" s="215" t="s">
        <v>69</v>
      </c>
      <c r="H131" s="240">
        <f t="shared" si="66"/>
        <v>1.8083333333333335E-3</v>
      </c>
      <c r="I131" s="230">
        <f>(SUM('1.  LRAMVA Summary'!D$54:D$74)+SUM('1.  LRAMVA Summary'!D$75:D$76)*(MONTH($E131)-1)/12)*$H131</f>
        <v>2930.8555894117662</v>
      </c>
      <c r="J131" s="230">
        <f>(SUM('1.  LRAMVA Summary'!E$54:E$74)+SUM('1.  LRAMVA Summary'!E$75:E$76)*(MONTH($E131)-1)/12)*$H131</f>
        <v>674.75222789580573</v>
      </c>
      <c r="K131" s="230">
        <f>(SUM('1.  LRAMVA Summary'!F$54:F$74)+SUM('1.  LRAMVA Summary'!F$75:F$76)*(MONTH($E131)-1)/12)*$H131</f>
        <v>2958.6781883800522</v>
      </c>
      <c r="L131" s="230">
        <f>(SUM('1.  LRAMVA Summary'!G$54:G$74)+SUM('1.  LRAMVA Summary'!G$75:G$76)*(MONTH($E131)-1)/12)*$H131</f>
        <v>51.741850907585857</v>
      </c>
      <c r="M131" s="230">
        <f>(SUM('1.  LRAMVA Summary'!H$54:H$74)+SUM('1.  LRAMVA Summary'!H$75:H$76)*(MONTH($E131)-1)/12)*$H131</f>
        <v>0.58649655519909616</v>
      </c>
      <c r="N131" s="230">
        <f>(SUM('1.  LRAMVA Summary'!I$54:I$74)+SUM('1.  LRAMVA Summary'!I$75:I$76)*(MONTH($E131)-1)/12)*$H131</f>
        <v>1.2147272037401211</v>
      </c>
      <c r="O131" s="230">
        <f>(SUM('1.  LRAMVA Summary'!J$54:J$74)+SUM('1.  LRAMVA Summary'!J$75:J$76)*(MONTH($E131)-1)/12)*$H131</f>
        <v>-83.505497668210836</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6534.3235826859391</v>
      </c>
    </row>
    <row r="132" spans="2:23" s="9" customFormat="1" ht="15.75" thickBot="1">
      <c r="B132" s="66"/>
      <c r="E132" s="216" t="s">
        <v>468</v>
      </c>
      <c r="F132" s="216"/>
      <c r="G132" s="217"/>
      <c r="H132" s="218"/>
      <c r="I132" s="219">
        <f>SUM(I119:I131)</f>
        <v>16203.812825080469</v>
      </c>
      <c r="J132" s="219">
        <f>SUM(J119:J131)</f>
        <v>3730.500691889798</v>
      </c>
      <c r="K132" s="219">
        <f t="shared" ref="K132:O132" si="67">SUM(K119:K131)</f>
        <v>16357.635547570822</v>
      </c>
      <c r="L132" s="219">
        <f t="shared" si="67"/>
        <v>286.06502154478869</v>
      </c>
      <c r="M132" s="219">
        <f t="shared" si="67"/>
        <v>3.2425618093684418</v>
      </c>
      <c r="N132" s="219">
        <f t="shared" si="67"/>
        <v>6.7158587799574274</v>
      </c>
      <c r="O132" s="219">
        <f t="shared" si="67"/>
        <v>-461.67660357242494</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36126.295903102779</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16203.812825080469</v>
      </c>
      <c r="J134" s="228">
        <f t="shared" ref="J134" si="69">J132+J133</f>
        <v>3730.500691889798</v>
      </c>
      <c r="K134" s="228">
        <f t="shared" ref="K134" si="70">K132+K133</f>
        <v>16357.635547570822</v>
      </c>
      <c r="L134" s="228">
        <f t="shared" ref="L134" si="71">L132+L133</f>
        <v>286.06502154478869</v>
      </c>
      <c r="M134" s="228">
        <f t="shared" ref="M134" si="72">M132+M133</f>
        <v>3.2425618093684418</v>
      </c>
      <c r="N134" s="228">
        <f t="shared" ref="N134" si="73">N132+N133</f>
        <v>6.7158587799574274</v>
      </c>
      <c r="O134" s="228">
        <f t="shared" ref="O134:V134" si="74">O132+O133</f>
        <v>-461.67660357242494</v>
      </c>
      <c r="P134" s="228">
        <f t="shared" si="74"/>
        <v>0</v>
      </c>
      <c r="Q134" s="228">
        <f t="shared" si="74"/>
        <v>0</v>
      </c>
      <c r="R134" s="228">
        <f t="shared" si="74"/>
        <v>0</v>
      </c>
      <c r="S134" s="228">
        <f t="shared" si="74"/>
        <v>0</v>
      </c>
      <c r="T134" s="228">
        <f t="shared" si="74"/>
        <v>0</v>
      </c>
      <c r="U134" s="228">
        <f t="shared" si="74"/>
        <v>0</v>
      </c>
      <c r="V134" s="228">
        <f t="shared" si="74"/>
        <v>0</v>
      </c>
      <c r="W134" s="228">
        <f>W132+W133</f>
        <v>36126.295903102779</v>
      </c>
    </row>
    <row r="135" spans="2:23" s="9" customFormat="1">
      <c r="B135" s="66"/>
      <c r="E135" s="214">
        <v>43466</v>
      </c>
      <c r="F135" s="214" t="s">
        <v>186</v>
      </c>
      <c r="G135" s="215" t="s">
        <v>65</v>
      </c>
      <c r="H135" s="240">
        <f>$C$47/12</f>
        <v>2.0416666666666669E-3</v>
      </c>
      <c r="I135" s="230">
        <f>(SUM('1.  LRAMVA Summary'!D$54:D$77)+SUM('1.  LRAMVA Summary'!D$78:D$79)*(MONTH($E135)-1)/12)*$H135</f>
        <v>3609.8514590995364</v>
      </c>
      <c r="J135" s="230">
        <f>(SUM('1.  LRAMVA Summary'!E$54:E$77)+SUM('1.  LRAMVA Summary'!E$78:E$79)*(MONTH($E135)-1)/12)*$H135</f>
        <v>831.07312526756141</v>
      </c>
      <c r="K135" s="230">
        <f>(SUM('1.  LRAMVA Summary'!F$54:F$77)+SUM('1.  LRAMVA Summary'!F$78:F$79)*(MONTH($E135)-1)/12)*$H135</f>
        <v>3644.1197628141408</v>
      </c>
      <c r="L135" s="230">
        <f>(SUM('1.  LRAMVA Summary'!G$54:G$77)+SUM('1.  LRAMVA Summary'!G$78:G$79)*(MONTH($E135)-1)/12)*$H135</f>
        <v>63.728965927231847</v>
      </c>
      <c r="M135" s="230">
        <f>(SUM('1.  LRAMVA Summary'!H$54:H$77)+SUM('1.  LRAMVA Summary'!H$78:H$79)*(MONTH($E135)-1)/12)*$H135</f>
        <v>0.72237112370563161</v>
      </c>
      <c r="N135" s="230">
        <f>(SUM('1.  LRAMVA Summary'!I$54:I$77)+SUM('1.  LRAMVA Summary'!I$78:I$79)*(MONTH($E135)-1)/12)*$H135</f>
        <v>1.4961449430230231</v>
      </c>
      <c r="O135" s="230">
        <f>(SUM('1.  LRAMVA Summary'!J$54:J$77)+SUM('1.  LRAMVA Summary'!J$78:J$79)*(MONTH($E135)-1)/12)*$H135</f>
        <v>-102.85134610160866</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8048.140483073591</v>
      </c>
    </row>
    <row r="136" spans="2:23" s="9" customFormat="1">
      <c r="B136" s="66"/>
      <c r="E136" s="214">
        <v>43497</v>
      </c>
      <c r="F136" s="214" t="s">
        <v>186</v>
      </c>
      <c r="G136" s="215" t="s">
        <v>65</v>
      </c>
      <c r="H136" s="240">
        <f t="shared" ref="H136:H137" si="75">$C$47/12</f>
        <v>2.0416666666666669E-3</v>
      </c>
      <c r="I136" s="230">
        <f>(SUM('1.  LRAMVA Summary'!D$54:D$77)+SUM('1.  LRAMVA Summary'!D$78:D$79)*(MONTH($E136)-1)/12)*$H136</f>
        <v>3609.8514590995364</v>
      </c>
      <c r="J136" s="230">
        <f>(SUM('1.  LRAMVA Summary'!E$54:E$77)+SUM('1.  LRAMVA Summary'!E$78:E$79)*(MONTH($E136)-1)/12)*$H136</f>
        <v>831.07312526756141</v>
      </c>
      <c r="K136" s="230">
        <f>(SUM('1.  LRAMVA Summary'!F$54:F$77)+SUM('1.  LRAMVA Summary'!F$78:F$79)*(MONTH($E136)-1)/12)*$H136</f>
        <v>3644.1197628141408</v>
      </c>
      <c r="L136" s="230">
        <f>(SUM('1.  LRAMVA Summary'!G$54:G$77)+SUM('1.  LRAMVA Summary'!G$78:G$79)*(MONTH($E136)-1)/12)*$H136</f>
        <v>63.728965927231847</v>
      </c>
      <c r="M136" s="230">
        <f>(SUM('1.  LRAMVA Summary'!H$54:H$77)+SUM('1.  LRAMVA Summary'!H$78:H$79)*(MONTH($E136)-1)/12)*$H136</f>
        <v>0.72237112370563161</v>
      </c>
      <c r="N136" s="230">
        <f>(SUM('1.  LRAMVA Summary'!I$54:I$77)+SUM('1.  LRAMVA Summary'!I$78:I$79)*(MONTH($E136)-1)/12)*$H136</f>
        <v>1.4961449430230231</v>
      </c>
      <c r="O136" s="230">
        <f>(SUM('1.  LRAMVA Summary'!J$54:J$77)+SUM('1.  LRAMVA Summary'!J$78:J$79)*(MONTH($E136)-1)/12)*$H136</f>
        <v>-102.85134610160866</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8048.140483073591</v>
      </c>
    </row>
    <row r="137" spans="2:23" s="9" customFormat="1">
      <c r="B137" s="66"/>
      <c r="E137" s="214">
        <v>43525</v>
      </c>
      <c r="F137" s="214" t="s">
        <v>186</v>
      </c>
      <c r="G137" s="215" t="s">
        <v>65</v>
      </c>
      <c r="H137" s="240">
        <f t="shared" si="75"/>
        <v>2.0416666666666669E-3</v>
      </c>
      <c r="I137" s="230">
        <f>(SUM('1.  LRAMVA Summary'!D$54:D$77)+SUM('1.  LRAMVA Summary'!D$78:D$79)*(MONTH($E137)-1)/12)*$H137</f>
        <v>3609.8514590995364</v>
      </c>
      <c r="J137" s="230">
        <f>(SUM('1.  LRAMVA Summary'!E$54:E$77)+SUM('1.  LRAMVA Summary'!E$78:E$79)*(MONTH($E137)-1)/12)*$H137</f>
        <v>831.07312526756141</v>
      </c>
      <c r="K137" s="230">
        <f>(SUM('1.  LRAMVA Summary'!F$54:F$77)+SUM('1.  LRAMVA Summary'!F$78:F$79)*(MONTH($E137)-1)/12)*$H137</f>
        <v>3644.1197628141408</v>
      </c>
      <c r="L137" s="230">
        <f>(SUM('1.  LRAMVA Summary'!G$54:G$77)+SUM('1.  LRAMVA Summary'!G$78:G$79)*(MONTH($E137)-1)/12)*$H137</f>
        <v>63.728965927231847</v>
      </c>
      <c r="M137" s="230">
        <f>(SUM('1.  LRAMVA Summary'!H$54:H$77)+SUM('1.  LRAMVA Summary'!H$78:H$79)*(MONTH($E137)-1)/12)*$H137</f>
        <v>0.72237112370563161</v>
      </c>
      <c r="N137" s="230">
        <f>(SUM('1.  LRAMVA Summary'!I$54:I$77)+SUM('1.  LRAMVA Summary'!I$78:I$79)*(MONTH($E137)-1)/12)*$H137</f>
        <v>1.4961449430230231</v>
      </c>
      <c r="O137" s="230">
        <f>(SUM('1.  LRAMVA Summary'!J$54:J$77)+SUM('1.  LRAMVA Summary'!J$78:J$79)*(MONTH($E137)-1)/12)*$H137</f>
        <v>-102.85134610160866</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8048.140483073591</v>
      </c>
    </row>
    <row r="138" spans="2:23" s="8" customFormat="1">
      <c r="B138" s="239"/>
      <c r="E138" s="214">
        <v>43556</v>
      </c>
      <c r="F138" s="214" t="s">
        <v>186</v>
      </c>
      <c r="G138" s="215" t="s">
        <v>66</v>
      </c>
      <c r="H138" s="240">
        <f>$C$48/12</f>
        <v>1.8166666666666667E-3</v>
      </c>
      <c r="I138" s="230">
        <f>(SUM('1.  LRAMVA Summary'!D$54:D$77)+SUM('1.  LRAMVA Summary'!D$78:D$79)*(MONTH($E138)-1)/12)*$H138</f>
        <v>3212.0310942191791</v>
      </c>
      <c r="J138" s="230">
        <f>(SUM('1.  LRAMVA Summary'!E$54:E$77)+SUM('1.  LRAMVA Summary'!E$78:E$79)*(MONTH($E138)-1)/12)*$H138</f>
        <v>739.48547472787084</v>
      </c>
      <c r="K138" s="230">
        <f>(SUM('1.  LRAMVA Summary'!F$54:F$77)+SUM('1.  LRAMVA Summary'!F$78:F$79)*(MONTH($E138)-1)/12)*$H138</f>
        <v>3242.5228909938064</v>
      </c>
      <c r="L138" s="230">
        <f>(SUM('1.  LRAMVA Summary'!G$54:G$77)+SUM('1.  LRAMVA Summary'!G$78:G$79)*(MONTH($E138)-1)/12)*$H138</f>
        <v>56.70577376382262</v>
      </c>
      <c r="M138" s="230">
        <f>(SUM('1.  LRAMVA Summary'!H$54:H$77)+SUM('1.  LRAMVA Summary'!H$78:H$79)*(MONTH($E138)-1)/12)*$H138</f>
        <v>0.64276287741970484</v>
      </c>
      <c r="N138" s="230">
        <f>(SUM('1.  LRAMVA Summary'!I$54:I$77)+SUM('1.  LRAMVA Summary'!I$78:I$79)*(MONTH($E138)-1)/12)*$H138</f>
        <v>1.3312636635878328</v>
      </c>
      <c r="O138" s="230">
        <f>(SUM('1.  LRAMVA Summary'!J$54:J$77)+SUM('1.  LRAMVA Summary'!J$78:J$79)*(MONTH($E138)-1)/12)*$H138</f>
        <v>-91.516707959798723</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7161.2025522858876</v>
      </c>
    </row>
    <row r="139" spans="2:23" s="9" customFormat="1">
      <c r="B139" s="66"/>
      <c r="E139" s="214">
        <v>43586</v>
      </c>
      <c r="F139" s="214" t="s">
        <v>186</v>
      </c>
      <c r="G139" s="215" t="s">
        <v>66</v>
      </c>
      <c r="H139" s="240">
        <f>$C$48/12</f>
        <v>1.8166666666666667E-3</v>
      </c>
      <c r="I139" s="230">
        <f>(SUM('1.  LRAMVA Summary'!D$54:D$77)+SUM('1.  LRAMVA Summary'!D$78:D$79)*(MONTH($E139)-1)/12)*$H139</f>
        <v>3212.0310942191791</v>
      </c>
      <c r="J139" s="230">
        <f>(SUM('1.  LRAMVA Summary'!E$54:E$77)+SUM('1.  LRAMVA Summary'!E$78:E$79)*(MONTH($E139)-1)/12)*$H139</f>
        <v>739.48547472787084</v>
      </c>
      <c r="K139" s="230">
        <f>(SUM('1.  LRAMVA Summary'!F$54:F$77)+SUM('1.  LRAMVA Summary'!F$78:F$79)*(MONTH($E139)-1)/12)*$H139</f>
        <v>3242.5228909938064</v>
      </c>
      <c r="L139" s="230">
        <f>(SUM('1.  LRAMVA Summary'!G$54:G$77)+SUM('1.  LRAMVA Summary'!G$78:G$79)*(MONTH($E139)-1)/12)*$H139</f>
        <v>56.70577376382262</v>
      </c>
      <c r="M139" s="230">
        <f>(SUM('1.  LRAMVA Summary'!H$54:H$77)+SUM('1.  LRAMVA Summary'!H$78:H$79)*(MONTH($E139)-1)/12)*$H139</f>
        <v>0.64276287741970484</v>
      </c>
      <c r="N139" s="230">
        <f>(SUM('1.  LRAMVA Summary'!I$54:I$77)+SUM('1.  LRAMVA Summary'!I$78:I$79)*(MONTH($E139)-1)/12)*$H139</f>
        <v>1.3312636635878328</v>
      </c>
      <c r="O139" s="230">
        <f>(SUM('1.  LRAMVA Summary'!J$54:J$77)+SUM('1.  LRAMVA Summary'!J$78:J$79)*(MONTH($E139)-1)/12)*$H139</f>
        <v>-91.516707959798723</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7161.2025522858876</v>
      </c>
    </row>
    <row r="140" spans="2:23" s="9" customFormat="1">
      <c r="B140" s="66"/>
      <c r="E140" s="214">
        <v>43617</v>
      </c>
      <c r="F140" s="214" t="s">
        <v>186</v>
      </c>
      <c r="G140" s="215" t="s">
        <v>66</v>
      </c>
      <c r="H140" s="240">
        <f t="shared" ref="H140" si="77">$C$48/12</f>
        <v>1.8166666666666667E-3</v>
      </c>
      <c r="I140" s="230">
        <f>(SUM('1.  LRAMVA Summary'!D$54:D$77)+SUM('1.  LRAMVA Summary'!D$78:D$79)*(MONTH($E140)-1)/12)*$H140</f>
        <v>3212.0310942191791</v>
      </c>
      <c r="J140" s="230">
        <f>(SUM('1.  LRAMVA Summary'!E$54:E$77)+SUM('1.  LRAMVA Summary'!E$78:E$79)*(MONTH($E140)-1)/12)*$H140</f>
        <v>739.48547472787084</v>
      </c>
      <c r="K140" s="230">
        <f>(SUM('1.  LRAMVA Summary'!F$54:F$77)+SUM('1.  LRAMVA Summary'!F$78:F$79)*(MONTH($E140)-1)/12)*$H140</f>
        <v>3242.5228909938064</v>
      </c>
      <c r="L140" s="230">
        <f>(SUM('1.  LRAMVA Summary'!G$54:G$77)+SUM('1.  LRAMVA Summary'!G$78:G$79)*(MONTH($E140)-1)/12)*$H140</f>
        <v>56.70577376382262</v>
      </c>
      <c r="M140" s="230">
        <f>(SUM('1.  LRAMVA Summary'!H$54:H$77)+SUM('1.  LRAMVA Summary'!H$78:H$79)*(MONTH($E140)-1)/12)*$H140</f>
        <v>0.64276287741970484</v>
      </c>
      <c r="N140" s="230">
        <f>(SUM('1.  LRAMVA Summary'!I$54:I$77)+SUM('1.  LRAMVA Summary'!I$78:I$79)*(MONTH($E140)-1)/12)*$H140</f>
        <v>1.3312636635878328</v>
      </c>
      <c r="O140" s="230">
        <f>(SUM('1.  LRAMVA Summary'!J$54:J$77)+SUM('1.  LRAMVA Summary'!J$78:J$79)*(MONTH($E140)-1)/12)*$H140</f>
        <v>-91.516707959798723</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7161.2025522858876</v>
      </c>
    </row>
    <row r="141" spans="2:23" s="9" customFormat="1">
      <c r="B141" s="66"/>
      <c r="E141" s="214">
        <v>43647</v>
      </c>
      <c r="F141" s="214" t="s">
        <v>186</v>
      </c>
      <c r="G141" s="215" t="s">
        <v>68</v>
      </c>
      <c r="H141" s="240">
        <f>$C$49/12</f>
        <v>1.8166666666666667E-3</v>
      </c>
      <c r="I141" s="230">
        <f>(SUM('1.  LRAMVA Summary'!D$54:D$77)+SUM('1.  LRAMVA Summary'!D$78:D$79)*(MONTH($E141)-1)/12)*$H141</f>
        <v>3212.0310942191791</v>
      </c>
      <c r="J141" s="230">
        <f>(SUM('1.  LRAMVA Summary'!E$54:E$77)+SUM('1.  LRAMVA Summary'!E$78:E$79)*(MONTH($E141)-1)/12)*$H141</f>
        <v>739.48547472787084</v>
      </c>
      <c r="K141" s="230">
        <f>(SUM('1.  LRAMVA Summary'!F$54:F$77)+SUM('1.  LRAMVA Summary'!F$78:F$79)*(MONTH($E141)-1)/12)*$H141</f>
        <v>3242.5228909938064</v>
      </c>
      <c r="L141" s="230">
        <f>(SUM('1.  LRAMVA Summary'!G$54:G$77)+SUM('1.  LRAMVA Summary'!G$78:G$79)*(MONTH($E141)-1)/12)*$H141</f>
        <v>56.70577376382262</v>
      </c>
      <c r="M141" s="230">
        <f>(SUM('1.  LRAMVA Summary'!H$54:H$77)+SUM('1.  LRAMVA Summary'!H$78:H$79)*(MONTH($E141)-1)/12)*$H141</f>
        <v>0.64276287741970484</v>
      </c>
      <c r="N141" s="230">
        <f>(SUM('1.  LRAMVA Summary'!I$54:I$77)+SUM('1.  LRAMVA Summary'!I$78:I$79)*(MONTH($E141)-1)/12)*$H141</f>
        <v>1.3312636635878328</v>
      </c>
      <c r="O141" s="230">
        <f>(SUM('1.  LRAMVA Summary'!J$54:J$77)+SUM('1.  LRAMVA Summary'!J$78:J$79)*(MONTH($E141)-1)/12)*$H141</f>
        <v>-91.516707959798723</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7161.2025522858876</v>
      </c>
    </row>
    <row r="142" spans="2:23" s="9" customFormat="1">
      <c r="B142" s="66"/>
      <c r="E142" s="214">
        <v>43678</v>
      </c>
      <c r="F142" s="214" t="s">
        <v>186</v>
      </c>
      <c r="G142" s="215" t="s">
        <v>68</v>
      </c>
      <c r="H142" s="240">
        <f t="shared" ref="H142" si="78">$C$49/12</f>
        <v>1.8166666666666667E-3</v>
      </c>
      <c r="I142" s="230">
        <f>(SUM('1.  LRAMVA Summary'!D$54:D$77)+SUM('1.  LRAMVA Summary'!D$78:D$79)*(MONTH($E142)-1)/12)*$H142</f>
        <v>3212.0310942191791</v>
      </c>
      <c r="J142" s="230">
        <f>(SUM('1.  LRAMVA Summary'!E$54:E$77)+SUM('1.  LRAMVA Summary'!E$78:E$79)*(MONTH($E142)-1)/12)*$H142</f>
        <v>739.48547472787084</v>
      </c>
      <c r="K142" s="230">
        <f>(SUM('1.  LRAMVA Summary'!F$54:F$77)+SUM('1.  LRAMVA Summary'!F$78:F$79)*(MONTH($E142)-1)/12)*$H142</f>
        <v>3242.5228909938064</v>
      </c>
      <c r="L142" s="230">
        <f>(SUM('1.  LRAMVA Summary'!G$54:G$77)+SUM('1.  LRAMVA Summary'!G$78:G$79)*(MONTH($E142)-1)/12)*$H142</f>
        <v>56.70577376382262</v>
      </c>
      <c r="M142" s="230">
        <f>(SUM('1.  LRAMVA Summary'!H$54:H$77)+SUM('1.  LRAMVA Summary'!H$78:H$79)*(MONTH($E142)-1)/12)*$H142</f>
        <v>0.64276287741970484</v>
      </c>
      <c r="N142" s="230">
        <f>(SUM('1.  LRAMVA Summary'!I$54:I$77)+SUM('1.  LRAMVA Summary'!I$78:I$79)*(MONTH($E142)-1)/12)*$H142</f>
        <v>1.3312636635878328</v>
      </c>
      <c r="O142" s="230">
        <f>(SUM('1.  LRAMVA Summary'!J$54:J$77)+SUM('1.  LRAMVA Summary'!J$78:J$79)*(MONTH($E142)-1)/12)*$H142</f>
        <v>-91.516707959798723</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7161.2025522858876</v>
      </c>
    </row>
    <row r="143" spans="2:23" s="9" customFormat="1">
      <c r="B143" s="66"/>
      <c r="E143" s="214">
        <v>43709</v>
      </c>
      <c r="F143" s="214" t="s">
        <v>186</v>
      </c>
      <c r="G143" s="215" t="s">
        <v>68</v>
      </c>
      <c r="H143" s="240">
        <f>$C$49/12</f>
        <v>1.8166666666666667E-3</v>
      </c>
      <c r="I143" s="230">
        <f>(SUM('1.  LRAMVA Summary'!D$54:D$77)+SUM('1.  LRAMVA Summary'!D$78:D$79)*(MONTH($E143)-1)/12)*$H143</f>
        <v>3212.0310942191791</v>
      </c>
      <c r="J143" s="230">
        <f>(SUM('1.  LRAMVA Summary'!E$54:E$77)+SUM('1.  LRAMVA Summary'!E$78:E$79)*(MONTH($E143)-1)/12)*$H143</f>
        <v>739.48547472787084</v>
      </c>
      <c r="K143" s="230">
        <f>(SUM('1.  LRAMVA Summary'!F$54:F$77)+SUM('1.  LRAMVA Summary'!F$78:F$79)*(MONTH($E143)-1)/12)*$H143</f>
        <v>3242.5228909938064</v>
      </c>
      <c r="L143" s="230">
        <f>(SUM('1.  LRAMVA Summary'!G$54:G$77)+SUM('1.  LRAMVA Summary'!G$78:G$79)*(MONTH($E143)-1)/12)*$H143</f>
        <v>56.70577376382262</v>
      </c>
      <c r="M143" s="230">
        <f>(SUM('1.  LRAMVA Summary'!H$54:H$77)+SUM('1.  LRAMVA Summary'!H$78:H$79)*(MONTH($E143)-1)/12)*$H143</f>
        <v>0.64276287741970484</v>
      </c>
      <c r="N143" s="230">
        <f>(SUM('1.  LRAMVA Summary'!I$54:I$77)+SUM('1.  LRAMVA Summary'!I$78:I$79)*(MONTH($E143)-1)/12)*$H143</f>
        <v>1.3312636635878328</v>
      </c>
      <c r="O143" s="230">
        <f>(SUM('1.  LRAMVA Summary'!J$54:J$77)+SUM('1.  LRAMVA Summary'!J$78:J$79)*(MONTH($E143)-1)/12)*$H143</f>
        <v>-91.516707959798723</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7161.2025522858876</v>
      </c>
    </row>
    <row r="144" spans="2:23" s="9" customFormat="1">
      <c r="B144" s="66"/>
      <c r="E144" s="214">
        <v>43739</v>
      </c>
      <c r="F144" s="214" t="s">
        <v>186</v>
      </c>
      <c r="G144" s="215" t="s">
        <v>69</v>
      </c>
      <c r="H144" s="240">
        <f>$C$50/12</f>
        <v>1.8166666666666667E-3</v>
      </c>
      <c r="I144" s="230">
        <f>(SUM('1.  LRAMVA Summary'!D$54:D$77)+SUM('1.  LRAMVA Summary'!D$78:D$79)*(MONTH($E144)-1)/12)*$H144</f>
        <v>3212.0310942191791</v>
      </c>
      <c r="J144" s="230">
        <f>(SUM('1.  LRAMVA Summary'!E$54:E$77)+SUM('1.  LRAMVA Summary'!E$78:E$79)*(MONTH($E144)-1)/12)*$H144</f>
        <v>739.48547472787084</v>
      </c>
      <c r="K144" s="230">
        <f>(SUM('1.  LRAMVA Summary'!F$54:F$77)+SUM('1.  LRAMVA Summary'!F$78:F$79)*(MONTH($E144)-1)/12)*$H144</f>
        <v>3242.5228909938064</v>
      </c>
      <c r="L144" s="230">
        <f>(SUM('1.  LRAMVA Summary'!G$54:G$77)+SUM('1.  LRAMVA Summary'!G$78:G$79)*(MONTH($E144)-1)/12)*$H144</f>
        <v>56.70577376382262</v>
      </c>
      <c r="M144" s="230">
        <f>(SUM('1.  LRAMVA Summary'!H$54:H$77)+SUM('1.  LRAMVA Summary'!H$78:H$79)*(MONTH($E144)-1)/12)*$H144</f>
        <v>0.64276287741970484</v>
      </c>
      <c r="N144" s="230">
        <f>(SUM('1.  LRAMVA Summary'!I$54:I$77)+SUM('1.  LRAMVA Summary'!I$78:I$79)*(MONTH($E144)-1)/12)*$H144</f>
        <v>1.3312636635878328</v>
      </c>
      <c r="O144" s="230">
        <f>(SUM('1.  LRAMVA Summary'!J$54:J$77)+SUM('1.  LRAMVA Summary'!J$78:J$79)*(MONTH($E144)-1)/12)*$H144</f>
        <v>-91.516707959798723</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7161.2025522858876</v>
      </c>
    </row>
    <row r="145" spans="2:23" s="9" customFormat="1">
      <c r="B145" s="66"/>
      <c r="E145" s="214">
        <v>43770</v>
      </c>
      <c r="F145" s="214" t="s">
        <v>186</v>
      </c>
      <c r="G145" s="215" t="s">
        <v>69</v>
      </c>
      <c r="H145" s="240">
        <f t="shared" ref="H145:H146" si="79">$C$50/12</f>
        <v>1.8166666666666667E-3</v>
      </c>
      <c r="I145" s="230">
        <f>(SUM('1.  LRAMVA Summary'!D$54:D$77)+SUM('1.  LRAMVA Summary'!D$78:D$79)*(MONTH($E145)-1)/12)*$H145</f>
        <v>3212.0310942191791</v>
      </c>
      <c r="J145" s="230">
        <f>(SUM('1.  LRAMVA Summary'!E$54:E$77)+SUM('1.  LRAMVA Summary'!E$78:E$79)*(MONTH($E145)-1)/12)*$H145</f>
        <v>739.48547472787084</v>
      </c>
      <c r="K145" s="230">
        <f>(SUM('1.  LRAMVA Summary'!F$54:F$77)+SUM('1.  LRAMVA Summary'!F$78:F$79)*(MONTH($E145)-1)/12)*$H145</f>
        <v>3242.5228909938064</v>
      </c>
      <c r="L145" s="230">
        <f>(SUM('1.  LRAMVA Summary'!G$54:G$77)+SUM('1.  LRAMVA Summary'!G$78:G$79)*(MONTH($E145)-1)/12)*$H145</f>
        <v>56.70577376382262</v>
      </c>
      <c r="M145" s="230">
        <f>(SUM('1.  LRAMVA Summary'!H$54:H$77)+SUM('1.  LRAMVA Summary'!H$78:H$79)*(MONTH($E145)-1)/12)*$H145</f>
        <v>0.64276287741970484</v>
      </c>
      <c r="N145" s="230">
        <f>(SUM('1.  LRAMVA Summary'!I$54:I$77)+SUM('1.  LRAMVA Summary'!I$78:I$79)*(MONTH($E145)-1)/12)*$H145</f>
        <v>1.3312636635878328</v>
      </c>
      <c r="O145" s="230">
        <f>(SUM('1.  LRAMVA Summary'!J$54:J$77)+SUM('1.  LRAMVA Summary'!J$78:J$79)*(MONTH($E145)-1)/12)*$H145</f>
        <v>-91.516707959798723</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7161.2025522858876</v>
      </c>
    </row>
    <row r="146" spans="2:23" s="9" customFormat="1">
      <c r="B146" s="66"/>
      <c r="E146" s="214">
        <v>43800</v>
      </c>
      <c r="F146" s="214" t="s">
        <v>186</v>
      </c>
      <c r="G146" s="215" t="s">
        <v>69</v>
      </c>
      <c r="H146" s="240">
        <f t="shared" si="79"/>
        <v>1.8166666666666667E-3</v>
      </c>
      <c r="I146" s="230">
        <f>(SUM('1.  LRAMVA Summary'!D$54:D$77)+SUM('1.  LRAMVA Summary'!D$78:D$79)*(MONTH($E146)-1)/12)*$H146</f>
        <v>3212.0310942191791</v>
      </c>
      <c r="J146" s="230">
        <f>(SUM('1.  LRAMVA Summary'!E$54:E$77)+SUM('1.  LRAMVA Summary'!E$78:E$79)*(MONTH($E146)-1)/12)*$H146</f>
        <v>739.48547472787084</v>
      </c>
      <c r="K146" s="230">
        <f>(SUM('1.  LRAMVA Summary'!F$54:F$77)+SUM('1.  LRAMVA Summary'!F$78:F$79)*(MONTH($E146)-1)/12)*$H146</f>
        <v>3242.5228909938064</v>
      </c>
      <c r="L146" s="230">
        <f>(SUM('1.  LRAMVA Summary'!G$54:G$77)+SUM('1.  LRAMVA Summary'!G$78:G$79)*(MONTH($E146)-1)/12)*$H146</f>
        <v>56.70577376382262</v>
      </c>
      <c r="M146" s="230">
        <f>(SUM('1.  LRAMVA Summary'!H$54:H$77)+SUM('1.  LRAMVA Summary'!H$78:H$79)*(MONTH($E146)-1)/12)*$H146</f>
        <v>0.64276287741970484</v>
      </c>
      <c r="N146" s="230">
        <f>(SUM('1.  LRAMVA Summary'!I$54:I$77)+SUM('1.  LRAMVA Summary'!I$78:I$79)*(MONTH($E146)-1)/12)*$H146</f>
        <v>1.3312636635878328</v>
      </c>
      <c r="O146" s="230">
        <f>(SUM('1.  LRAMVA Summary'!J$54:J$77)+SUM('1.  LRAMVA Summary'!J$78:J$79)*(MONTH($E146)-1)/12)*$H146</f>
        <v>-91.516707959798723</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7161.2025522858876</v>
      </c>
    </row>
    <row r="147" spans="2:23" s="9" customFormat="1" ht="15.75" thickBot="1">
      <c r="B147" s="66"/>
      <c r="E147" s="216" t="s">
        <v>469</v>
      </c>
      <c r="F147" s="216"/>
      <c r="G147" s="217"/>
      <c r="H147" s="218"/>
      <c r="I147" s="219">
        <f>SUM(I134:I146)</f>
        <v>55941.64705035169</v>
      </c>
      <c r="J147" s="219">
        <f>SUM(J134:J146)</f>
        <v>12879.089340243323</v>
      </c>
      <c r="K147" s="219">
        <f t="shared" ref="K147:O147" si="80">SUM(K134:K146)</f>
        <v>56472.700854957518</v>
      </c>
      <c r="L147" s="219">
        <f t="shared" si="80"/>
        <v>987.60388320088816</v>
      </c>
      <c r="M147" s="219">
        <f t="shared" si="80"/>
        <v>11.194541077262679</v>
      </c>
      <c r="N147" s="219">
        <f t="shared" si="80"/>
        <v>23.185666581316994</v>
      </c>
      <c r="O147" s="219">
        <f t="shared" si="80"/>
        <v>-1593.8810135154388</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124721.54032289656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55941.64705035169</v>
      </c>
      <c r="J149" s="228">
        <f t="shared" ref="J149" si="82">J147+J148</f>
        <v>12879.089340243323</v>
      </c>
      <c r="K149" s="228">
        <f t="shared" ref="K149" si="83">K147+K148</f>
        <v>56472.700854957518</v>
      </c>
      <c r="L149" s="228">
        <f t="shared" ref="L149" si="84">L147+L148</f>
        <v>987.60388320088816</v>
      </c>
      <c r="M149" s="228">
        <f t="shared" ref="M149" si="85">M147+M148</f>
        <v>11.194541077262679</v>
      </c>
      <c r="N149" s="228">
        <f t="shared" ref="N149" si="86">N147+N148</f>
        <v>23.185666581316994</v>
      </c>
      <c r="O149" s="228">
        <f t="shared" ref="O149:V149" si="87">O147+O148</f>
        <v>-1593.8810135154388</v>
      </c>
      <c r="P149" s="228">
        <f t="shared" si="87"/>
        <v>0</v>
      </c>
      <c r="Q149" s="228">
        <f t="shared" si="87"/>
        <v>0</v>
      </c>
      <c r="R149" s="228">
        <f t="shared" si="87"/>
        <v>0</v>
      </c>
      <c r="S149" s="228">
        <f t="shared" si="87"/>
        <v>0</v>
      </c>
      <c r="T149" s="228">
        <f t="shared" si="87"/>
        <v>0</v>
      </c>
      <c r="U149" s="228">
        <f t="shared" si="87"/>
        <v>0</v>
      </c>
      <c r="V149" s="228">
        <f t="shared" si="87"/>
        <v>0</v>
      </c>
      <c r="W149" s="228">
        <f>W147+W148</f>
        <v>124721.54032289656</v>
      </c>
    </row>
    <row r="150" spans="2:23" s="9" customFormat="1">
      <c r="B150" s="66"/>
      <c r="E150" s="214">
        <v>43831</v>
      </c>
      <c r="F150" s="214" t="s">
        <v>187</v>
      </c>
      <c r="G150" s="215" t="s">
        <v>65</v>
      </c>
      <c r="H150" s="240">
        <f>$C$51/12</f>
        <v>1.8166666666666667E-3</v>
      </c>
      <c r="I150" s="230">
        <f>(SUM('1.  LRAMVA Summary'!D$54:D$80)+SUM('1.  LRAMVA Summary'!D$81:D$82)*(MONTH($E150)-1)/12)*$H150</f>
        <v>3212.0310942191791</v>
      </c>
      <c r="J150" s="230">
        <f>(SUM('1.  LRAMVA Summary'!E$54:E$80)+SUM('1.  LRAMVA Summary'!E$81:E$82)*(MONTH($E150)-1)/12)*$H150</f>
        <v>739.48547472787084</v>
      </c>
      <c r="K150" s="230">
        <f>(SUM('1.  LRAMVA Summary'!F$54:F$80)+SUM('1.  LRAMVA Summary'!F$81:F$82)*(MONTH($E150)-1)/12)*$H150</f>
        <v>3242.5228909938064</v>
      </c>
      <c r="L150" s="230">
        <f>(SUM('1.  LRAMVA Summary'!G$54:G$80)+SUM('1.  LRAMVA Summary'!G$81:G$82)*(MONTH($E150)-1)/12)*$H150</f>
        <v>56.70577376382262</v>
      </c>
      <c r="M150" s="230">
        <f>(SUM('1.  LRAMVA Summary'!H$54:H$80)+SUM('1.  LRAMVA Summary'!H$81:H$82)*(MONTH($E150)-1)/12)*$H150</f>
        <v>0.64276287741970484</v>
      </c>
      <c r="N150" s="230">
        <f>(SUM('1.  LRAMVA Summary'!I$54:I$80)+SUM('1.  LRAMVA Summary'!I$81:I$82)*(MONTH($E150)-1)/12)*$H150</f>
        <v>1.3312636635878328</v>
      </c>
      <c r="O150" s="230">
        <f>(SUM('1.  LRAMVA Summary'!J$54:J$80)+SUM('1.  LRAMVA Summary'!J$81:J$82)*(MONTH($E150)-1)/12)*$H150</f>
        <v>-91.516707959798723</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7161.2025522858876</v>
      </c>
    </row>
    <row r="151" spans="2:23" s="9" customFormat="1">
      <c r="B151" s="66"/>
      <c r="E151" s="214">
        <v>43862</v>
      </c>
      <c r="F151" s="214" t="s">
        <v>187</v>
      </c>
      <c r="G151" s="215" t="s">
        <v>65</v>
      </c>
      <c r="H151" s="240">
        <f t="shared" ref="H151:H152" si="88">$C$51/12</f>
        <v>1.8166666666666667E-3</v>
      </c>
      <c r="I151" s="230">
        <f>(SUM('1.  LRAMVA Summary'!D$54:D$80)+SUM('1.  LRAMVA Summary'!D$81:D$82)*(MONTH($E151)-1)/12)*$H151</f>
        <v>3212.0310942191791</v>
      </c>
      <c r="J151" s="230">
        <f>(SUM('1.  LRAMVA Summary'!E$54:E$80)+SUM('1.  LRAMVA Summary'!E$81:E$82)*(MONTH($E151)-1)/12)*$H151</f>
        <v>739.48547472787084</v>
      </c>
      <c r="K151" s="230">
        <f>(SUM('1.  LRAMVA Summary'!F$54:F$80)+SUM('1.  LRAMVA Summary'!F$81:F$82)*(MONTH($E151)-1)/12)*$H151</f>
        <v>3242.5228909938064</v>
      </c>
      <c r="L151" s="230">
        <f>(SUM('1.  LRAMVA Summary'!G$54:G$80)+SUM('1.  LRAMVA Summary'!G$81:G$82)*(MONTH($E151)-1)/12)*$H151</f>
        <v>56.70577376382262</v>
      </c>
      <c r="M151" s="230">
        <f>(SUM('1.  LRAMVA Summary'!H$54:H$80)+SUM('1.  LRAMVA Summary'!H$81:H$82)*(MONTH($E151)-1)/12)*$H151</f>
        <v>0.64276287741970484</v>
      </c>
      <c r="N151" s="230">
        <f>(SUM('1.  LRAMVA Summary'!I$54:I$80)+SUM('1.  LRAMVA Summary'!I$81:I$82)*(MONTH($E151)-1)/12)*$H151</f>
        <v>1.3312636635878328</v>
      </c>
      <c r="O151" s="230">
        <f>(SUM('1.  LRAMVA Summary'!J$54:J$80)+SUM('1.  LRAMVA Summary'!J$81:J$82)*(MONTH($E151)-1)/12)*$H151</f>
        <v>-91.516707959798723</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7161.2025522858876</v>
      </c>
    </row>
    <row r="152" spans="2:23" s="9" customFormat="1">
      <c r="B152" s="66"/>
      <c r="E152" s="214">
        <v>43891</v>
      </c>
      <c r="F152" s="214" t="s">
        <v>187</v>
      </c>
      <c r="G152" s="215" t="s">
        <v>65</v>
      </c>
      <c r="H152" s="240">
        <f t="shared" si="88"/>
        <v>1.8166666666666667E-3</v>
      </c>
      <c r="I152" s="230">
        <f>(SUM('1.  LRAMVA Summary'!D$54:D$80)+SUM('1.  LRAMVA Summary'!D$81:D$82)*(MONTH($E152)-1)/12)*$H152</f>
        <v>3212.0310942191791</v>
      </c>
      <c r="J152" s="230">
        <f>(SUM('1.  LRAMVA Summary'!E$54:E$80)+SUM('1.  LRAMVA Summary'!E$81:E$82)*(MONTH($E152)-1)/12)*$H152</f>
        <v>739.48547472787084</v>
      </c>
      <c r="K152" s="230">
        <f>(SUM('1.  LRAMVA Summary'!F$54:F$80)+SUM('1.  LRAMVA Summary'!F$81:F$82)*(MONTH($E152)-1)/12)*$H152</f>
        <v>3242.5228909938064</v>
      </c>
      <c r="L152" s="230">
        <f>(SUM('1.  LRAMVA Summary'!G$54:G$80)+SUM('1.  LRAMVA Summary'!G$81:G$82)*(MONTH($E152)-1)/12)*$H152</f>
        <v>56.70577376382262</v>
      </c>
      <c r="M152" s="230">
        <f>(SUM('1.  LRAMVA Summary'!H$54:H$80)+SUM('1.  LRAMVA Summary'!H$81:H$82)*(MONTH($E152)-1)/12)*$H152</f>
        <v>0.64276287741970484</v>
      </c>
      <c r="N152" s="230">
        <f>(SUM('1.  LRAMVA Summary'!I$54:I$80)+SUM('1.  LRAMVA Summary'!I$81:I$82)*(MONTH($E152)-1)/12)*$H152</f>
        <v>1.3312636635878328</v>
      </c>
      <c r="O152" s="230">
        <f>(SUM('1.  LRAMVA Summary'!J$54:J$80)+SUM('1.  LRAMVA Summary'!J$81:J$82)*(MONTH($E152)-1)/12)*$H152</f>
        <v>-91.516707959798723</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7161.2025522858876</v>
      </c>
    </row>
    <row r="153" spans="2:23" s="9" customFormat="1">
      <c r="B153" s="66"/>
      <c r="E153" s="214">
        <v>43922</v>
      </c>
      <c r="F153" s="214" t="s">
        <v>187</v>
      </c>
      <c r="G153" s="215" t="s">
        <v>66</v>
      </c>
      <c r="H153" s="240">
        <f>$C$52/12</f>
        <v>1.8166666666666667E-3</v>
      </c>
      <c r="I153" s="230">
        <f>(SUM('1.  LRAMVA Summary'!D$54:D$80)+SUM('1.  LRAMVA Summary'!D$81:D$82)*(MONTH($E153)-1)/12)*$H153</f>
        <v>3212.0310942191791</v>
      </c>
      <c r="J153" s="230">
        <f>(SUM('1.  LRAMVA Summary'!E$54:E$80)+SUM('1.  LRAMVA Summary'!E$81:E$82)*(MONTH($E153)-1)/12)*$H153</f>
        <v>739.48547472787084</v>
      </c>
      <c r="K153" s="230">
        <f>(SUM('1.  LRAMVA Summary'!F$54:F$80)+SUM('1.  LRAMVA Summary'!F$81:F$82)*(MONTH($E153)-1)/12)*$H153</f>
        <v>3242.5228909938064</v>
      </c>
      <c r="L153" s="230">
        <f>(SUM('1.  LRAMVA Summary'!G$54:G$80)+SUM('1.  LRAMVA Summary'!G$81:G$82)*(MONTH($E153)-1)/12)*$H153</f>
        <v>56.70577376382262</v>
      </c>
      <c r="M153" s="230">
        <f>(SUM('1.  LRAMVA Summary'!H$54:H$80)+SUM('1.  LRAMVA Summary'!H$81:H$82)*(MONTH($E153)-1)/12)*$H153</f>
        <v>0.64276287741970484</v>
      </c>
      <c r="N153" s="230">
        <f>(SUM('1.  LRAMVA Summary'!I$54:I$80)+SUM('1.  LRAMVA Summary'!I$81:I$82)*(MONTH($E153)-1)/12)*$H153</f>
        <v>1.3312636635878328</v>
      </c>
      <c r="O153" s="230">
        <f>(SUM('1.  LRAMVA Summary'!J$54:J$80)+SUM('1.  LRAMVA Summary'!J$81:J$82)*(MONTH($E153)-1)/12)*$H153</f>
        <v>-91.516707959798723</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7161.2025522858876</v>
      </c>
    </row>
    <row r="154" spans="2:23" s="9" customFormat="1">
      <c r="B154" s="66"/>
      <c r="E154" s="214">
        <v>43952</v>
      </c>
      <c r="F154" s="214" t="s">
        <v>187</v>
      </c>
      <c r="G154" s="215" t="s">
        <v>66</v>
      </c>
      <c r="H154" s="240">
        <f t="shared" ref="H154:H155" si="90">$C$52/12</f>
        <v>1.8166666666666667E-3</v>
      </c>
      <c r="I154" s="230">
        <f>(SUM('1.  LRAMVA Summary'!D$54:D$80)+SUM('1.  LRAMVA Summary'!D$81:D$82)*(MONTH($E154)-1)/12)*$H154</f>
        <v>3212.0310942191791</v>
      </c>
      <c r="J154" s="230">
        <f>(SUM('1.  LRAMVA Summary'!E$54:E$80)+SUM('1.  LRAMVA Summary'!E$81:E$82)*(MONTH($E154)-1)/12)*$H154</f>
        <v>739.48547472787084</v>
      </c>
      <c r="K154" s="230">
        <f>(SUM('1.  LRAMVA Summary'!F$54:F$80)+SUM('1.  LRAMVA Summary'!F$81:F$82)*(MONTH($E154)-1)/12)*$H154</f>
        <v>3242.5228909938064</v>
      </c>
      <c r="L154" s="230">
        <f>(SUM('1.  LRAMVA Summary'!G$54:G$80)+SUM('1.  LRAMVA Summary'!G$81:G$82)*(MONTH($E154)-1)/12)*$H154</f>
        <v>56.70577376382262</v>
      </c>
      <c r="M154" s="230">
        <f>(SUM('1.  LRAMVA Summary'!H$54:H$80)+SUM('1.  LRAMVA Summary'!H$81:H$82)*(MONTH($E154)-1)/12)*$H154</f>
        <v>0.64276287741970484</v>
      </c>
      <c r="N154" s="230">
        <f>(SUM('1.  LRAMVA Summary'!I$54:I$80)+SUM('1.  LRAMVA Summary'!I$81:I$82)*(MONTH($E154)-1)/12)*$H154</f>
        <v>1.3312636635878328</v>
      </c>
      <c r="O154" s="230">
        <f>(SUM('1.  LRAMVA Summary'!J$54:J$80)+SUM('1.  LRAMVA Summary'!J$81:J$82)*(MONTH($E154)-1)/12)*$H154</f>
        <v>-91.516707959798723</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7161.2025522858876</v>
      </c>
    </row>
    <row r="155" spans="2:23" s="9" customFormat="1">
      <c r="B155" s="66"/>
      <c r="E155" s="214">
        <v>43983</v>
      </c>
      <c r="F155" s="214" t="s">
        <v>187</v>
      </c>
      <c r="G155" s="215" t="s">
        <v>66</v>
      </c>
      <c r="H155" s="240">
        <f t="shared" si="90"/>
        <v>1.8166666666666667E-3</v>
      </c>
      <c r="I155" s="230">
        <f>(SUM('1.  LRAMVA Summary'!D$54:D$80)+SUM('1.  LRAMVA Summary'!D$81:D$82)*(MONTH($E155)-1)/12)*$H155</f>
        <v>3212.0310942191791</v>
      </c>
      <c r="J155" s="230">
        <f>(SUM('1.  LRAMVA Summary'!E$54:E$80)+SUM('1.  LRAMVA Summary'!E$81:E$82)*(MONTH($E155)-1)/12)*$H155</f>
        <v>739.48547472787084</v>
      </c>
      <c r="K155" s="230">
        <f>(SUM('1.  LRAMVA Summary'!F$54:F$80)+SUM('1.  LRAMVA Summary'!F$81:F$82)*(MONTH($E155)-1)/12)*$H155</f>
        <v>3242.5228909938064</v>
      </c>
      <c r="L155" s="230">
        <f>(SUM('1.  LRAMVA Summary'!G$54:G$80)+SUM('1.  LRAMVA Summary'!G$81:G$82)*(MONTH($E155)-1)/12)*$H155</f>
        <v>56.70577376382262</v>
      </c>
      <c r="M155" s="230">
        <f>(SUM('1.  LRAMVA Summary'!H$54:H$80)+SUM('1.  LRAMVA Summary'!H$81:H$82)*(MONTH($E155)-1)/12)*$H155</f>
        <v>0.64276287741970484</v>
      </c>
      <c r="N155" s="230">
        <f>(SUM('1.  LRAMVA Summary'!I$54:I$80)+SUM('1.  LRAMVA Summary'!I$81:I$82)*(MONTH($E155)-1)/12)*$H155</f>
        <v>1.3312636635878328</v>
      </c>
      <c r="O155" s="230">
        <f>(SUM('1.  LRAMVA Summary'!J$54:J$80)+SUM('1.  LRAMVA Summary'!J$81:J$82)*(MONTH($E155)-1)/12)*$H155</f>
        <v>-91.516707959798723</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7161.2025522858876</v>
      </c>
    </row>
    <row r="156" spans="2:23" s="9" customFormat="1">
      <c r="B156" s="66"/>
      <c r="E156" s="214">
        <v>44013</v>
      </c>
      <c r="F156" s="214" t="s">
        <v>187</v>
      </c>
      <c r="G156" s="215" t="s">
        <v>68</v>
      </c>
      <c r="H156" s="240">
        <f>$C$53/12</f>
        <v>4.75E-4</v>
      </c>
      <c r="I156" s="230">
        <f>(SUM('1.  LRAMVA Summary'!D$54:D$80)+SUM('1.  LRAMVA Summary'!D$81:D$82)*(MONTH($E156)-1)/12)*$H156</f>
        <v>839.84299252519816</v>
      </c>
      <c r="J156" s="230">
        <f>(SUM('1.  LRAMVA Summary'!E$54:E$80)+SUM('1.  LRAMVA Summary'!E$81:E$82)*(MONTH($E156)-1)/12)*$H156</f>
        <v>193.35170669490202</v>
      </c>
      <c r="K156" s="230">
        <f>(SUM('1.  LRAMVA Summary'!F$54:F$80)+SUM('1.  LRAMVA Summary'!F$81:F$82)*(MONTH($E156)-1)/12)*$H156</f>
        <v>847.81561828737142</v>
      </c>
      <c r="L156" s="230">
        <f>(SUM('1.  LRAMVA Summary'!G$54:G$80)+SUM('1.  LRAMVA Summary'!G$81:G$82)*(MONTH($E156)-1)/12)*$H156</f>
        <v>14.826739011641694</v>
      </c>
      <c r="M156" s="230">
        <f>(SUM('1.  LRAMVA Summary'!H$54:H$80)+SUM('1.  LRAMVA Summary'!H$81:H$82)*(MONTH($E156)-1)/12)*$H156</f>
        <v>0.1680618532702898</v>
      </c>
      <c r="N156" s="230">
        <f>(SUM('1.  LRAMVA Summary'!I$54:I$80)+SUM('1.  LRAMVA Summary'!I$81:I$82)*(MONTH($E156)-1)/12)*$H156</f>
        <v>0.34808270102984618</v>
      </c>
      <c r="O156" s="230">
        <f>(SUM('1.  LRAMVA Summary'!J$54:J$80)+SUM('1.  LRAMVA Summary'!J$81:J$82)*(MONTH($E156)-1)/12)*$H156</f>
        <v>-23.928680521598746</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1872.4245205518143</v>
      </c>
    </row>
    <row r="157" spans="2:23" s="9" customFormat="1">
      <c r="B157" s="66"/>
      <c r="E157" s="214">
        <v>44044</v>
      </c>
      <c r="F157" s="214" t="s">
        <v>187</v>
      </c>
      <c r="G157" s="215" t="s">
        <v>68</v>
      </c>
      <c r="H157" s="240">
        <f t="shared" ref="H157:H158" si="91">$C$53/12</f>
        <v>4.75E-4</v>
      </c>
      <c r="I157" s="230">
        <f>(SUM('1.  LRAMVA Summary'!D$54:D$80)+SUM('1.  LRAMVA Summary'!D$81:D$82)*(MONTH($E157)-1)/12)*$H157</f>
        <v>839.84299252519816</v>
      </c>
      <c r="J157" s="230">
        <f>(SUM('1.  LRAMVA Summary'!E$54:E$80)+SUM('1.  LRAMVA Summary'!E$81:E$82)*(MONTH($E157)-1)/12)*$H157</f>
        <v>193.35170669490202</v>
      </c>
      <c r="K157" s="230">
        <f>(SUM('1.  LRAMVA Summary'!F$54:F$80)+SUM('1.  LRAMVA Summary'!F$81:F$82)*(MONTH($E157)-1)/12)*$H157</f>
        <v>847.81561828737142</v>
      </c>
      <c r="L157" s="230">
        <f>(SUM('1.  LRAMVA Summary'!G$54:G$80)+SUM('1.  LRAMVA Summary'!G$81:G$82)*(MONTH($E157)-1)/12)*$H157</f>
        <v>14.826739011641694</v>
      </c>
      <c r="M157" s="230">
        <f>(SUM('1.  LRAMVA Summary'!H$54:H$80)+SUM('1.  LRAMVA Summary'!H$81:H$82)*(MONTH($E157)-1)/12)*$H157</f>
        <v>0.1680618532702898</v>
      </c>
      <c r="N157" s="230">
        <f>(SUM('1.  LRAMVA Summary'!I$54:I$80)+SUM('1.  LRAMVA Summary'!I$81:I$82)*(MONTH($E157)-1)/12)*$H157</f>
        <v>0.34808270102984618</v>
      </c>
      <c r="O157" s="230">
        <f>(SUM('1.  LRAMVA Summary'!J$54:J$80)+SUM('1.  LRAMVA Summary'!J$81:J$82)*(MONTH($E157)-1)/12)*$H157</f>
        <v>-23.928680521598746</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1872.4245205518143</v>
      </c>
    </row>
    <row r="158" spans="2:23" s="9" customFormat="1">
      <c r="B158" s="66"/>
      <c r="E158" s="214">
        <v>44075</v>
      </c>
      <c r="F158" s="214" t="s">
        <v>187</v>
      </c>
      <c r="G158" s="215" t="s">
        <v>68</v>
      </c>
      <c r="H158" s="240">
        <f t="shared" si="91"/>
        <v>4.75E-4</v>
      </c>
      <c r="I158" s="230">
        <f>(SUM('1.  LRAMVA Summary'!D$54:D$80)+SUM('1.  LRAMVA Summary'!D$81:D$82)*(MONTH($E158)-1)/12)*$H158</f>
        <v>839.84299252519816</v>
      </c>
      <c r="J158" s="230">
        <f>(SUM('1.  LRAMVA Summary'!E$54:E$80)+SUM('1.  LRAMVA Summary'!E$81:E$82)*(MONTH($E158)-1)/12)*$H158</f>
        <v>193.35170669490202</v>
      </c>
      <c r="K158" s="230">
        <f>(SUM('1.  LRAMVA Summary'!F$54:F$80)+SUM('1.  LRAMVA Summary'!F$81:F$82)*(MONTH($E158)-1)/12)*$H158</f>
        <v>847.81561828737142</v>
      </c>
      <c r="L158" s="230">
        <f>(SUM('1.  LRAMVA Summary'!G$54:G$80)+SUM('1.  LRAMVA Summary'!G$81:G$82)*(MONTH($E158)-1)/12)*$H158</f>
        <v>14.826739011641694</v>
      </c>
      <c r="M158" s="230">
        <f>(SUM('1.  LRAMVA Summary'!H$54:H$80)+SUM('1.  LRAMVA Summary'!H$81:H$82)*(MONTH($E158)-1)/12)*$H158</f>
        <v>0.1680618532702898</v>
      </c>
      <c r="N158" s="230">
        <f>(SUM('1.  LRAMVA Summary'!I$54:I$80)+SUM('1.  LRAMVA Summary'!I$81:I$82)*(MONTH($E158)-1)/12)*$H158</f>
        <v>0.34808270102984618</v>
      </c>
      <c r="O158" s="230">
        <f>(SUM('1.  LRAMVA Summary'!J$54:J$80)+SUM('1.  LRAMVA Summary'!J$81:J$82)*(MONTH($E158)-1)/12)*$H158</f>
        <v>-23.928680521598746</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1872.4245205518143</v>
      </c>
    </row>
    <row r="159" spans="2:23" s="9" customFormat="1">
      <c r="B159" s="66"/>
      <c r="E159" s="214">
        <v>44105</v>
      </c>
      <c r="F159" s="214" t="s">
        <v>187</v>
      </c>
      <c r="G159" s="215" t="s">
        <v>69</v>
      </c>
      <c r="H159" s="240">
        <f>$C$54/12</f>
        <v>4.75E-4</v>
      </c>
      <c r="I159" s="230">
        <f>(SUM('1.  LRAMVA Summary'!D$54:D$80)+SUM('1.  LRAMVA Summary'!D$81:D$82)*(MONTH($E159)-1)/12)*$H159</f>
        <v>839.84299252519816</v>
      </c>
      <c r="J159" s="230">
        <f>(SUM('1.  LRAMVA Summary'!E$54:E$80)+SUM('1.  LRAMVA Summary'!E$81:E$82)*(MONTH($E159)-1)/12)*$H159</f>
        <v>193.35170669490202</v>
      </c>
      <c r="K159" s="230">
        <f>(SUM('1.  LRAMVA Summary'!F$54:F$80)+SUM('1.  LRAMVA Summary'!F$81:F$82)*(MONTH($E159)-1)/12)*$H159</f>
        <v>847.81561828737142</v>
      </c>
      <c r="L159" s="230">
        <f>(SUM('1.  LRAMVA Summary'!G$54:G$80)+SUM('1.  LRAMVA Summary'!G$81:G$82)*(MONTH($E159)-1)/12)*$H159</f>
        <v>14.826739011641694</v>
      </c>
      <c r="M159" s="230">
        <f>(SUM('1.  LRAMVA Summary'!H$54:H$80)+SUM('1.  LRAMVA Summary'!H$81:H$82)*(MONTH($E159)-1)/12)*$H159</f>
        <v>0.1680618532702898</v>
      </c>
      <c r="N159" s="230">
        <f>(SUM('1.  LRAMVA Summary'!I$54:I$80)+SUM('1.  LRAMVA Summary'!I$81:I$82)*(MONTH($E159)-1)/12)*$H159</f>
        <v>0.34808270102984618</v>
      </c>
      <c r="O159" s="230">
        <f>(SUM('1.  LRAMVA Summary'!J$54:J$80)+SUM('1.  LRAMVA Summary'!J$81:J$82)*(MONTH($E159)-1)/12)*$H159</f>
        <v>-23.928680521598746</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1872.4245205518143</v>
      </c>
    </row>
    <row r="160" spans="2:23" s="9" customFormat="1">
      <c r="B160" s="66"/>
      <c r="E160" s="214">
        <v>44136</v>
      </c>
      <c r="F160" s="214" t="s">
        <v>187</v>
      </c>
      <c r="G160" s="215" t="s">
        <v>69</v>
      </c>
      <c r="H160" s="240">
        <f t="shared" ref="H160:H161" si="92">$C$54/12</f>
        <v>4.75E-4</v>
      </c>
      <c r="I160" s="230">
        <f>(SUM('1.  LRAMVA Summary'!D$54:D$80)+SUM('1.  LRAMVA Summary'!D$81:D$82)*(MONTH($E160)-1)/12)*$H160</f>
        <v>839.84299252519816</v>
      </c>
      <c r="J160" s="230">
        <f>(SUM('1.  LRAMVA Summary'!E$54:E$80)+SUM('1.  LRAMVA Summary'!E$81:E$82)*(MONTH($E160)-1)/12)*$H160</f>
        <v>193.35170669490202</v>
      </c>
      <c r="K160" s="230">
        <f>(SUM('1.  LRAMVA Summary'!F$54:F$80)+SUM('1.  LRAMVA Summary'!F$81:F$82)*(MONTH($E160)-1)/12)*$H160</f>
        <v>847.81561828737142</v>
      </c>
      <c r="L160" s="230">
        <f>(SUM('1.  LRAMVA Summary'!G$54:G$80)+SUM('1.  LRAMVA Summary'!G$81:G$82)*(MONTH($E160)-1)/12)*$H160</f>
        <v>14.826739011641694</v>
      </c>
      <c r="M160" s="230">
        <f>(SUM('1.  LRAMVA Summary'!H$54:H$80)+SUM('1.  LRAMVA Summary'!H$81:H$82)*(MONTH($E160)-1)/12)*$H160</f>
        <v>0.1680618532702898</v>
      </c>
      <c r="N160" s="230">
        <f>(SUM('1.  LRAMVA Summary'!I$54:I$80)+SUM('1.  LRAMVA Summary'!I$81:I$82)*(MONTH($E160)-1)/12)*$H160</f>
        <v>0.34808270102984618</v>
      </c>
      <c r="O160" s="230">
        <f>(SUM('1.  LRAMVA Summary'!J$54:J$80)+SUM('1.  LRAMVA Summary'!J$81:J$82)*(MONTH($E160)-1)/12)*$H160</f>
        <v>-23.928680521598746</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1872.4245205518143</v>
      </c>
    </row>
    <row r="161" spans="2:23" s="9" customFormat="1">
      <c r="B161" s="66"/>
      <c r="E161" s="214">
        <v>44166</v>
      </c>
      <c r="F161" s="214" t="s">
        <v>187</v>
      </c>
      <c r="G161" s="215" t="s">
        <v>69</v>
      </c>
      <c r="H161" s="240">
        <f t="shared" si="92"/>
        <v>4.75E-4</v>
      </c>
      <c r="I161" s="230">
        <f>(SUM('1.  LRAMVA Summary'!D$54:D$80)+SUM('1.  LRAMVA Summary'!D$81:D$82)*(MONTH($E161)-1)/12)*$H161</f>
        <v>839.84299252519816</v>
      </c>
      <c r="J161" s="230">
        <f>(SUM('1.  LRAMVA Summary'!E$54:E$80)+SUM('1.  LRAMVA Summary'!E$81:E$82)*(MONTH($E161)-1)/12)*$H161</f>
        <v>193.35170669490202</v>
      </c>
      <c r="K161" s="230">
        <f>(SUM('1.  LRAMVA Summary'!F$54:F$80)+SUM('1.  LRAMVA Summary'!F$81:F$82)*(MONTH($E161)-1)/12)*$H161</f>
        <v>847.81561828737142</v>
      </c>
      <c r="L161" s="230">
        <f>(SUM('1.  LRAMVA Summary'!G$54:G$80)+SUM('1.  LRAMVA Summary'!G$81:G$82)*(MONTH($E161)-1)/12)*$H161</f>
        <v>14.826739011641694</v>
      </c>
      <c r="M161" s="230">
        <f>(SUM('1.  LRAMVA Summary'!H$54:H$80)+SUM('1.  LRAMVA Summary'!H$81:H$82)*(MONTH($E161)-1)/12)*$H161</f>
        <v>0.1680618532702898</v>
      </c>
      <c r="N161" s="230">
        <f>(SUM('1.  LRAMVA Summary'!I$54:I$80)+SUM('1.  LRAMVA Summary'!I$81:I$82)*(MONTH($E161)-1)/12)*$H161</f>
        <v>0.34808270102984618</v>
      </c>
      <c r="O161" s="230">
        <f>(SUM('1.  LRAMVA Summary'!J$54:J$80)+SUM('1.  LRAMVA Summary'!J$81:J$82)*(MONTH($E161)-1)/12)*$H161</f>
        <v>-23.928680521598746</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1872.4245205518143</v>
      </c>
    </row>
    <row r="162" spans="2:23" s="9" customFormat="1" ht="15.75" thickBot="1">
      <c r="B162" s="66"/>
      <c r="E162" s="216" t="s">
        <v>470</v>
      </c>
      <c r="F162" s="216"/>
      <c r="G162" s="217"/>
      <c r="H162" s="218"/>
      <c r="I162" s="219">
        <f>SUM(I149:I161)</f>
        <v>80252.89157081797</v>
      </c>
      <c r="J162" s="219">
        <f>SUM(J149:J161)</f>
        <v>18476.112428779965</v>
      </c>
      <c r="K162" s="219">
        <f t="shared" ref="K162:O162" si="93">SUM(K149:K161)</f>
        <v>81014.731910644536</v>
      </c>
      <c r="L162" s="219">
        <f t="shared" si="93"/>
        <v>1416.7989598536738</v>
      </c>
      <c r="M162" s="219">
        <f t="shared" si="93"/>
        <v>16.059489461402645</v>
      </c>
      <c r="N162" s="219">
        <f t="shared" si="93"/>
        <v>33.261744769023068</v>
      </c>
      <c r="O162" s="219">
        <f t="shared" si="93"/>
        <v>-2286.5533444038238</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178923.30275992275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717</v>
      </c>
      <c r="F164" s="225"/>
      <c r="G164" s="226"/>
      <c r="H164" s="227"/>
      <c r="I164" s="228">
        <f>I162+I163</f>
        <v>80252.89157081797</v>
      </c>
      <c r="J164" s="228">
        <f t="shared" ref="J164:U164" si="95">J162+J163</f>
        <v>18476.112428779965</v>
      </c>
      <c r="K164" s="228">
        <f t="shared" si="95"/>
        <v>81014.731910644536</v>
      </c>
      <c r="L164" s="228">
        <f t="shared" si="95"/>
        <v>1416.7989598536738</v>
      </c>
      <c r="M164" s="228">
        <f t="shared" si="95"/>
        <v>16.059489461402645</v>
      </c>
      <c r="N164" s="228">
        <f t="shared" si="95"/>
        <v>33.261744769023068</v>
      </c>
      <c r="O164" s="228">
        <f t="shared" si="95"/>
        <v>-2286.5533444038238</v>
      </c>
      <c r="P164" s="228">
        <f t="shared" si="95"/>
        <v>0</v>
      </c>
      <c r="Q164" s="228">
        <f t="shared" si="95"/>
        <v>0</v>
      </c>
      <c r="R164" s="228">
        <f t="shared" si="95"/>
        <v>0</v>
      </c>
      <c r="S164" s="228">
        <f t="shared" si="95"/>
        <v>0</v>
      </c>
      <c r="T164" s="228">
        <f t="shared" si="95"/>
        <v>0</v>
      </c>
      <c r="U164" s="228">
        <f t="shared" si="95"/>
        <v>0</v>
      </c>
      <c r="V164" s="228">
        <f>V162+V163</f>
        <v>0</v>
      </c>
      <c r="W164" s="228">
        <f>W162+W163</f>
        <v>178923.30275992275</v>
      </c>
    </row>
    <row r="165" spans="2:23">
      <c r="E165" s="214">
        <v>44197</v>
      </c>
      <c r="F165" s="214" t="s">
        <v>723</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723</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723</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723</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723</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723</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723</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723</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723</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723</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723</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723</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718</v>
      </c>
      <c r="F177" s="216"/>
      <c r="G177" s="217"/>
      <c r="H177" s="218"/>
      <c r="I177" s="219">
        <f>SUM(I164:I176)</f>
        <v>80252.89157081797</v>
      </c>
      <c r="J177" s="219">
        <f>SUM(J164:J176)</f>
        <v>18476.112428779965</v>
      </c>
      <c r="K177" s="219">
        <f t="shared" ref="K177:V177" si="97">SUM(K164:K176)</f>
        <v>81014.731910644536</v>
      </c>
      <c r="L177" s="219">
        <f t="shared" si="97"/>
        <v>1416.7989598536738</v>
      </c>
      <c r="M177" s="219">
        <f t="shared" si="97"/>
        <v>16.059489461402645</v>
      </c>
      <c r="N177" s="219">
        <f t="shared" si="97"/>
        <v>33.261744769023068</v>
      </c>
      <c r="O177" s="219">
        <f t="shared" si="97"/>
        <v>-2286.5533444038238</v>
      </c>
      <c r="P177" s="219">
        <f t="shared" si="97"/>
        <v>0</v>
      </c>
      <c r="Q177" s="219">
        <f t="shared" si="97"/>
        <v>0</v>
      </c>
      <c r="R177" s="219">
        <f t="shared" si="97"/>
        <v>0</v>
      </c>
      <c r="S177" s="219">
        <f t="shared" si="97"/>
        <v>0</v>
      </c>
      <c r="T177" s="219">
        <f t="shared" si="97"/>
        <v>0</v>
      </c>
      <c r="U177" s="219">
        <f t="shared" si="97"/>
        <v>0</v>
      </c>
      <c r="V177" s="219">
        <f t="shared" si="97"/>
        <v>0</v>
      </c>
      <c r="W177" s="219">
        <f>SUM(W164:W176)</f>
        <v>178923.30275992275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719</v>
      </c>
      <c r="F179" s="225"/>
      <c r="G179" s="226"/>
      <c r="H179" s="227"/>
      <c r="I179" s="228">
        <f>I177+I178</f>
        <v>80252.89157081797</v>
      </c>
      <c r="J179" s="228">
        <f t="shared" ref="J179:U179" si="98">J177+J178</f>
        <v>18476.112428779965</v>
      </c>
      <c r="K179" s="228">
        <f t="shared" si="98"/>
        <v>81014.731910644536</v>
      </c>
      <c r="L179" s="228">
        <f t="shared" si="98"/>
        <v>1416.7989598536738</v>
      </c>
      <c r="M179" s="228">
        <f t="shared" si="98"/>
        <v>16.059489461402645</v>
      </c>
      <c r="N179" s="228">
        <f t="shared" si="98"/>
        <v>33.261744769023068</v>
      </c>
      <c r="O179" s="228">
        <f t="shared" si="98"/>
        <v>-2286.5533444038238</v>
      </c>
      <c r="P179" s="228">
        <f t="shared" si="98"/>
        <v>0</v>
      </c>
      <c r="Q179" s="228">
        <f t="shared" si="98"/>
        <v>0</v>
      </c>
      <c r="R179" s="228">
        <f t="shared" si="98"/>
        <v>0</v>
      </c>
      <c r="S179" s="228">
        <f t="shared" si="98"/>
        <v>0</v>
      </c>
      <c r="T179" s="228">
        <f t="shared" si="98"/>
        <v>0</v>
      </c>
      <c r="U179" s="228">
        <f t="shared" si="98"/>
        <v>0</v>
      </c>
      <c r="V179" s="228">
        <f>V177+V178</f>
        <v>0</v>
      </c>
      <c r="W179" s="228">
        <f>W177+W178</f>
        <v>178923.30275992275</v>
      </c>
    </row>
    <row r="180" spans="5:23">
      <c r="E180" s="214">
        <v>44562</v>
      </c>
      <c r="F180" s="214" t="s">
        <v>724</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724</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724</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724</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724</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724</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724</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724</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724</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724</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724</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724</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720</v>
      </c>
      <c r="F192" s="216"/>
      <c r="G192" s="217"/>
      <c r="H192" s="218"/>
      <c r="I192" s="219">
        <f>SUM(I179:I191)</f>
        <v>80252.89157081797</v>
      </c>
      <c r="J192" s="219">
        <f>SUM(J179:J191)</f>
        <v>18476.112428779965</v>
      </c>
      <c r="K192" s="219">
        <f t="shared" ref="K192:V192" si="100">SUM(K179:K191)</f>
        <v>81014.731910644536</v>
      </c>
      <c r="L192" s="219">
        <f t="shared" si="100"/>
        <v>1416.7989598536738</v>
      </c>
      <c r="M192" s="219">
        <f t="shared" si="100"/>
        <v>16.059489461402645</v>
      </c>
      <c r="N192" s="219">
        <f t="shared" si="100"/>
        <v>33.261744769023068</v>
      </c>
      <c r="O192" s="219">
        <f t="shared" si="100"/>
        <v>-2286.5533444038238</v>
      </c>
      <c r="P192" s="219">
        <f t="shared" si="100"/>
        <v>0</v>
      </c>
      <c r="Q192" s="219">
        <f t="shared" si="100"/>
        <v>0</v>
      </c>
      <c r="R192" s="219">
        <f t="shared" si="100"/>
        <v>0</v>
      </c>
      <c r="S192" s="219">
        <f t="shared" si="100"/>
        <v>0</v>
      </c>
      <c r="T192" s="219">
        <f t="shared" si="100"/>
        <v>0</v>
      </c>
      <c r="U192" s="219">
        <f t="shared" si="100"/>
        <v>0</v>
      </c>
      <c r="V192" s="219">
        <f t="shared" si="100"/>
        <v>0</v>
      </c>
      <c r="W192" s="219">
        <f>SUM(W179:W191)</f>
        <v>178923.30275992275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721</v>
      </c>
      <c r="F194" s="225"/>
      <c r="G194" s="226"/>
      <c r="H194" s="227"/>
      <c r="I194" s="228">
        <f>I192+I193</f>
        <v>80252.89157081797</v>
      </c>
      <c r="J194" s="228">
        <f t="shared" ref="J194:U194" si="101">J192+J193</f>
        <v>18476.112428779965</v>
      </c>
      <c r="K194" s="228">
        <f t="shared" si="101"/>
        <v>81014.731910644536</v>
      </c>
      <c r="L194" s="228">
        <f t="shared" si="101"/>
        <v>1416.7989598536738</v>
      </c>
      <c r="M194" s="228">
        <f t="shared" si="101"/>
        <v>16.059489461402645</v>
      </c>
      <c r="N194" s="228">
        <f t="shared" si="101"/>
        <v>33.261744769023068</v>
      </c>
      <c r="O194" s="228">
        <f t="shared" si="101"/>
        <v>-2286.5533444038238</v>
      </c>
      <c r="P194" s="228">
        <f t="shared" si="101"/>
        <v>0</v>
      </c>
      <c r="Q194" s="228">
        <f t="shared" si="101"/>
        <v>0</v>
      </c>
      <c r="R194" s="228">
        <f t="shared" si="101"/>
        <v>0</v>
      </c>
      <c r="S194" s="228">
        <f t="shared" si="101"/>
        <v>0</v>
      </c>
      <c r="T194" s="228">
        <f t="shared" si="101"/>
        <v>0</v>
      </c>
      <c r="U194" s="228">
        <f t="shared" si="101"/>
        <v>0</v>
      </c>
      <c r="V194" s="228">
        <f>V192+V193</f>
        <v>0</v>
      </c>
      <c r="W194" s="228">
        <f>W192+W193</f>
        <v>178923.30275992275</v>
      </c>
    </row>
    <row r="195" spans="5:23">
      <c r="E195" s="214">
        <v>44927</v>
      </c>
      <c r="F195" s="214" t="s">
        <v>725</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725</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725</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725</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725</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725</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725</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725</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725</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725</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725</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725</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722</v>
      </c>
      <c r="F207" s="216"/>
      <c r="G207" s="217"/>
      <c r="H207" s="218"/>
      <c r="I207" s="219">
        <f>SUM(I194:I206)</f>
        <v>80252.89157081797</v>
      </c>
      <c r="J207" s="219">
        <f>SUM(J194:J206)</f>
        <v>18476.112428779965</v>
      </c>
      <c r="K207" s="219">
        <f t="shared" ref="K207:V207" si="103">SUM(K194:K206)</f>
        <v>81014.731910644536</v>
      </c>
      <c r="L207" s="219">
        <f t="shared" si="103"/>
        <v>1416.7989598536738</v>
      </c>
      <c r="M207" s="219">
        <f t="shared" si="103"/>
        <v>16.059489461402645</v>
      </c>
      <c r="N207" s="219">
        <f t="shared" si="103"/>
        <v>33.261744769023068</v>
      </c>
      <c r="O207" s="219">
        <f t="shared" si="103"/>
        <v>-2286.5533444038238</v>
      </c>
      <c r="P207" s="219">
        <f t="shared" si="103"/>
        <v>0</v>
      </c>
      <c r="Q207" s="219">
        <f t="shared" si="103"/>
        <v>0</v>
      </c>
      <c r="R207" s="219">
        <f t="shared" si="103"/>
        <v>0</v>
      </c>
      <c r="S207" s="219">
        <f t="shared" si="103"/>
        <v>0</v>
      </c>
      <c r="T207" s="219">
        <f t="shared" si="103"/>
        <v>0</v>
      </c>
      <c r="U207" s="219">
        <f t="shared" si="103"/>
        <v>0</v>
      </c>
      <c r="V207" s="219">
        <f t="shared" si="103"/>
        <v>0</v>
      </c>
      <c r="W207" s="219">
        <f>SUM(W194:W206)</f>
        <v>178923.30275992275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740</v>
      </c>
      <c r="F209" s="225"/>
      <c r="G209" s="226"/>
      <c r="H209" s="227"/>
      <c r="I209" s="228">
        <f>I207+I208</f>
        <v>80252.89157081797</v>
      </c>
      <c r="J209" s="228">
        <f t="shared" ref="J209:U209" si="104">J207+J208</f>
        <v>18476.112428779965</v>
      </c>
      <c r="K209" s="228">
        <f t="shared" si="104"/>
        <v>81014.731910644536</v>
      </c>
      <c r="L209" s="228">
        <f t="shared" si="104"/>
        <v>1416.7989598536738</v>
      </c>
      <c r="M209" s="228">
        <f t="shared" si="104"/>
        <v>16.059489461402645</v>
      </c>
      <c r="N209" s="228">
        <f t="shared" si="104"/>
        <v>33.261744769023068</v>
      </c>
      <c r="O209" s="228">
        <f t="shared" si="104"/>
        <v>-2286.5533444038238</v>
      </c>
      <c r="P209" s="228">
        <f t="shared" si="104"/>
        <v>0</v>
      </c>
      <c r="Q209" s="228">
        <f t="shared" si="104"/>
        <v>0</v>
      </c>
      <c r="R209" s="228">
        <f t="shared" si="104"/>
        <v>0</v>
      </c>
      <c r="S209" s="228">
        <f t="shared" si="104"/>
        <v>0</v>
      </c>
      <c r="T209" s="228">
        <f t="shared" si="104"/>
        <v>0</v>
      </c>
      <c r="U209" s="228">
        <f t="shared" si="104"/>
        <v>0</v>
      </c>
      <c r="V209" s="228">
        <f>V207+V208</f>
        <v>0</v>
      </c>
      <c r="W209" s="228">
        <f>W207+W208</f>
        <v>178923.30275992275</v>
      </c>
    </row>
    <row r="210" spans="5:23">
      <c r="E210" s="214">
        <v>45292</v>
      </c>
      <c r="F210" s="214" t="s">
        <v>744</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744</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744</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744</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744</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744</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744</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744</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744</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744</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744</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744</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742</v>
      </c>
      <c r="F222" s="216"/>
      <c r="G222" s="217"/>
      <c r="H222" s="218"/>
      <c r="I222" s="219">
        <f>SUM(I209:I221)</f>
        <v>80252.89157081797</v>
      </c>
      <c r="J222" s="219">
        <f>SUM(J209:J221)</f>
        <v>18476.112428779965</v>
      </c>
      <c r="K222" s="219">
        <f t="shared" ref="K222:V222" si="106">SUM(K209:K221)</f>
        <v>81014.731910644536</v>
      </c>
      <c r="L222" s="219">
        <f t="shared" si="106"/>
        <v>1416.7989598536738</v>
      </c>
      <c r="M222" s="219">
        <f t="shared" si="106"/>
        <v>16.059489461402645</v>
      </c>
      <c r="N222" s="219">
        <f t="shared" si="106"/>
        <v>33.261744769023068</v>
      </c>
      <c r="O222" s="219">
        <f t="shared" si="106"/>
        <v>-2286.5533444038238</v>
      </c>
      <c r="P222" s="219">
        <f t="shared" si="106"/>
        <v>0</v>
      </c>
      <c r="Q222" s="219">
        <f t="shared" si="106"/>
        <v>0</v>
      </c>
      <c r="R222" s="219">
        <f t="shared" si="106"/>
        <v>0</v>
      </c>
      <c r="S222" s="219">
        <f t="shared" si="106"/>
        <v>0</v>
      </c>
      <c r="T222" s="219">
        <f t="shared" si="106"/>
        <v>0</v>
      </c>
      <c r="U222" s="219">
        <f t="shared" si="106"/>
        <v>0</v>
      </c>
      <c r="V222" s="219">
        <f t="shared" si="106"/>
        <v>0</v>
      </c>
      <c r="W222" s="219">
        <f>SUM(W209:W221)</f>
        <v>178923.30275992275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741</v>
      </c>
      <c r="F224" s="225"/>
      <c r="G224" s="226"/>
      <c r="H224" s="227"/>
      <c r="I224" s="228">
        <f>I222+I223</f>
        <v>80252.89157081797</v>
      </c>
      <c r="J224" s="228">
        <f t="shared" ref="J224:U224" si="107">J222+J223</f>
        <v>18476.112428779965</v>
      </c>
      <c r="K224" s="228">
        <f t="shared" si="107"/>
        <v>81014.731910644536</v>
      </c>
      <c r="L224" s="228">
        <f t="shared" si="107"/>
        <v>1416.7989598536738</v>
      </c>
      <c r="M224" s="228">
        <f t="shared" si="107"/>
        <v>16.059489461402645</v>
      </c>
      <c r="N224" s="228">
        <f t="shared" si="107"/>
        <v>33.261744769023068</v>
      </c>
      <c r="O224" s="228">
        <f t="shared" si="107"/>
        <v>-2286.5533444038238</v>
      </c>
      <c r="P224" s="228">
        <f t="shared" si="107"/>
        <v>0</v>
      </c>
      <c r="Q224" s="228">
        <f t="shared" si="107"/>
        <v>0</v>
      </c>
      <c r="R224" s="228">
        <f t="shared" si="107"/>
        <v>0</v>
      </c>
      <c r="S224" s="228">
        <f t="shared" si="107"/>
        <v>0</v>
      </c>
      <c r="T224" s="228">
        <f t="shared" si="107"/>
        <v>0</v>
      </c>
      <c r="U224" s="228">
        <f t="shared" si="107"/>
        <v>0</v>
      </c>
      <c r="V224" s="228">
        <f>V222+V223</f>
        <v>0</v>
      </c>
      <c r="W224" s="228">
        <f>W222+W223</f>
        <v>178923.30275992275</v>
      </c>
    </row>
    <row r="225" spans="5:23">
      <c r="E225" s="214">
        <v>45658</v>
      </c>
      <c r="F225" s="214" t="s">
        <v>745</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745</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745</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745</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745</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745</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745</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745</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745</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745</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745</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745</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743</v>
      </c>
      <c r="F237" s="216"/>
      <c r="G237" s="217"/>
      <c r="H237" s="218"/>
      <c r="I237" s="219">
        <f>SUM(I224:I236)</f>
        <v>80252.89157081797</v>
      </c>
      <c r="J237" s="219">
        <f>SUM(J224:J236)</f>
        <v>18476.112428779965</v>
      </c>
      <c r="K237" s="219">
        <f t="shared" ref="K237:U237" si="109">SUM(K224:K236)</f>
        <v>81014.731910644536</v>
      </c>
      <c r="L237" s="219">
        <f t="shared" si="109"/>
        <v>1416.7989598536738</v>
      </c>
      <c r="M237" s="219">
        <f>SUM(M224:M236)</f>
        <v>16.059489461402645</v>
      </c>
      <c r="N237" s="219">
        <f t="shared" si="109"/>
        <v>33.261744769023068</v>
      </c>
      <c r="O237" s="219">
        <f t="shared" si="109"/>
        <v>-2286.5533444038238</v>
      </c>
      <c r="P237" s="219">
        <f t="shared" si="109"/>
        <v>0</v>
      </c>
      <c r="Q237" s="219">
        <f t="shared" si="109"/>
        <v>0</v>
      </c>
      <c r="R237" s="219">
        <f t="shared" si="109"/>
        <v>0</v>
      </c>
      <c r="S237" s="219">
        <f t="shared" si="109"/>
        <v>0</v>
      </c>
      <c r="T237" s="219">
        <f t="shared" si="109"/>
        <v>0</v>
      </c>
      <c r="U237" s="219">
        <f t="shared" si="109"/>
        <v>0</v>
      </c>
      <c r="V237" s="219">
        <f>SUM(V224:V236)</f>
        <v>0</v>
      </c>
      <c r="W237" s="219">
        <f>SUM(W224:W236)</f>
        <v>178923.30275992275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97" zoomScale="90" zoomScaleNormal="90" workbookViewId="0">
      <selection activeCell="I111" sqref="I111"/>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0"/>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596</v>
      </c>
      <c r="H23" s="10"/>
      <c r="I23" s="10"/>
      <c r="J23" s="10"/>
    </row>
    <row r="24" spans="2:73" s="670" customFormat="1" ht="21" customHeight="1">
      <c r="B24" s="702" t="s">
        <v>600</v>
      </c>
      <c r="C24" s="830" t="s">
        <v>601</v>
      </c>
      <c r="D24" s="830"/>
      <c r="E24" s="830"/>
      <c r="F24" s="830"/>
      <c r="G24" s="830"/>
      <c r="H24" s="678" t="s">
        <v>598</v>
      </c>
      <c r="I24" s="678" t="s">
        <v>597</v>
      </c>
      <c r="J24" s="678" t="s">
        <v>599</v>
      </c>
      <c r="K24" s="669"/>
      <c r="L24" s="670" t="s">
        <v>601</v>
      </c>
      <c r="AQ24" s="670" t="s">
        <v>601</v>
      </c>
      <c r="BU24" s="669"/>
    </row>
    <row r="25" spans="2:73" s="250" customFormat="1" ht="49.5" customHeight="1">
      <c r="B25" s="245" t="s">
        <v>473</v>
      </c>
      <c r="C25" s="245" t="s">
        <v>211</v>
      </c>
      <c r="D25" s="628" t="s">
        <v>474</v>
      </c>
      <c r="E25" s="245" t="s">
        <v>208</v>
      </c>
      <c r="F25" s="245" t="s">
        <v>475</v>
      </c>
      <c r="G25" s="245" t="s">
        <v>476</v>
      </c>
      <c r="H25" s="628" t="s">
        <v>477</v>
      </c>
      <c r="I25" s="636" t="s">
        <v>589</v>
      </c>
      <c r="J25" s="643" t="s">
        <v>590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t="s">
        <v>95</v>
      </c>
      <c r="D27" s="692"/>
      <c r="E27" s="692"/>
      <c r="F27" s="692"/>
      <c r="G27" s="692"/>
      <c r="H27" s="692">
        <v>2015</v>
      </c>
      <c r="I27" s="644" t="s">
        <v>581</v>
      </c>
      <c r="J27" s="644" t="s">
        <v>595</v>
      </c>
      <c r="K27" s="633"/>
      <c r="L27" s="696"/>
      <c r="M27" s="697"/>
      <c r="N27" s="697"/>
      <c r="O27" s="697"/>
      <c r="P27" s="697">
        <v>69</v>
      </c>
      <c r="Q27" s="697">
        <v>69</v>
      </c>
      <c r="R27" s="697">
        <v>69</v>
      </c>
      <c r="S27" s="697">
        <v>69</v>
      </c>
      <c r="T27" s="697">
        <v>69</v>
      </c>
      <c r="U27" s="697">
        <v>69</v>
      </c>
      <c r="V27" s="697">
        <v>69</v>
      </c>
      <c r="W27" s="697">
        <v>69</v>
      </c>
      <c r="X27" s="697">
        <v>69</v>
      </c>
      <c r="Y27" s="697">
        <v>69</v>
      </c>
      <c r="Z27" s="697">
        <v>56</v>
      </c>
      <c r="AA27" s="697">
        <v>56</v>
      </c>
      <c r="AB27" s="697">
        <v>56</v>
      </c>
      <c r="AC27" s="697">
        <v>56</v>
      </c>
      <c r="AD27" s="697">
        <v>56</v>
      </c>
      <c r="AE27" s="697">
        <v>56</v>
      </c>
      <c r="AF27" s="697">
        <v>22</v>
      </c>
      <c r="AG27" s="697">
        <v>22</v>
      </c>
      <c r="AH27" s="697">
        <v>22</v>
      </c>
      <c r="AI27" s="697">
        <v>22</v>
      </c>
      <c r="AJ27" s="697">
        <v>0</v>
      </c>
      <c r="AK27" s="697">
        <v>0</v>
      </c>
      <c r="AL27" s="697">
        <v>0</v>
      </c>
      <c r="AM27" s="697">
        <v>0</v>
      </c>
      <c r="AN27" s="697">
        <v>0</v>
      </c>
      <c r="AO27" s="698">
        <v>0</v>
      </c>
      <c r="AP27" s="633"/>
      <c r="AQ27" s="696"/>
      <c r="AR27" s="697"/>
      <c r="AS27" s="697"/>
      <c r="AT27" s="697"/>
      <c r="AU27" s="697">
        <v>1027535</v>
      </c>
      <c r="AV27" s="697">
        <v>1018620</v>
      </c>
      <c r="AW27" s="697">
        <v>1018620</v>
      </c>
      <c r="AX27" s="697">
        <v>1018620</v>
      </c>
      <c r="AY27" s="697">
        <v>1018620</v>
      </c>
      <c r="AZ27" s="697">
        <v>1018620</v>
      </c>
      <c r="BA27" s="697">
        <v>1018620</v>
      </c>
      <c r="BB27" s="697">
        <v>1018276</v>
      </c>
      <c r="BC27" s="697">
        <v>1018276</v>
      </c>
      <c r="BD27" s="697">
        <v>1018276</v>
      </c>
      <c r="BE27" s="697">
        <v>897223</v>
      </c>
      <c r="BF27" s="697">
        <v>892900</v>
      </c>
      <c r="BG27" s="697">
        <v>892900</v>
      </c>
      <c r="BH27" s="697">
        <v>891106</v>
      </c>
      <c r="BI27" s="697">
        <v>891106</v>
      </c>
      <c r="BJ27" s="697">
        <v>890669</v>
      </c>
      <c r="BK27" s="697">
        <v>346273</v>
      </c>
      <c r="BL27" s="697">
        <v>346273</v>
      </c>
      <c r="BM27" s="697">
        <v>346273</v>
      </c>
      <c r="BN27" s="697">
        <v>346273</v>
      </c>
      <c r="BO27" s="697">
        <v>0</v>
      </c>
      <c r="BP27" s="697">
        <v>0</v>
      </c>
      <c r="BQ27" s="697">
        <v>0</v>
      </c>
      <c r="BR27" s="697">
        <v>0</v>
      </c>
      <c r="BS27" s="697">
        <v>0</v>
      </c>
      <c r="BT27" s="698">
        <v>0</v>
      </c>
      <c r="BU27" s="16"/>
    </row>
    <row r="28" spans="2:73" s="17" customFormat="1" ht="15.75">
      <c r="B28" s="692"/>
      <c r="C28" s="692" t="s">
        <v>96</v>
      </c>
      <c r="D28" s="692"/>
      <c r="E28" s="692"/>
      <c r="F28" s="692"/>
      <c r="G28" s="692"/>
      <c r="H28" s="692">
        <v>2015</v>
      </c>
      <c r="I28" s="644" t="s">
        <v>581</v>
      </c>
      <c r="J28" s="644" t="s">
        <v>595</v>
      </c>
      <c r="K28" s="633"/>
      <c r="L28" s="696"/>
      <c r="M28" s="697"/>
      <c r="N28" s="697"/>
      <c r="O28" s="697"/>
      <c r="P28" s="697">
        <v>163</v>
      </c>
      <c r="Q28" s="697">
        <v>158</v>
      </c>
      <c r="R28" s="697">
        <v>158</v>
      </c>
      <c r="S28" s="697">
        <v>158</v>
      </c>
      <c r="T28" s="697">
        <v>158</v>
      </c>
      <c r="U28" s="697">
        <v>158</v>
      </c>
      <c r="V28" s="697">
        <v>158</v>
      </c>
      <c r="W28" s="697">
        <v>158</v>
      </c>
      <c r="X28" s="697">
        <v>158</v>
      </c>
      <c r="Y28" s="697">
        <v>158</v>
      </c>
      <c r="Z28" s="697">
        <v>118</v>
      </c>
      <c r="AA28" s="697">
        <v>102</v>
      </c>
      <c r="AB28" s="697">
        <v>102</v>
      </c>
      <c r="AC28" s="697">
        <v>102</v>
      </c>
      <c r="AD28" s="697">
        <v>102</v>
      </c>
      <c r="AE28" s="697">
        <v>102</v>
      </c>
      <c r="AF28" s="697">
        <v>69</v>
      </c>
      <c r="AG28" s="697">
        <v>69</v>
      </c>
      <c r="AH28" s="697">
        <v>69</v>
      </c>
      <c r="AI28" s="697">
        <v>69</v>
      </c>
      <c r="AJ28" s="697">
        <v>0</v>
      </c>
      <c r="AK28" s="697">
        <v>0</v>
      </c>
      <c r="AL28" s="697">
        <v>0</v>
      </c>
      <c r="AM28" s="697">
        <v>0</v>
      </c>
      <c r="AN28" s="697">
        <v>0</v>
      </c>
      <c r="AO28" s="698">
        <v>0</v>
      </c>
      <c r="AP28" s="633"/>
      <c r="AQ28" s="696"/>
      <c r="AR28" s="697"/>
      <c r="AS28" s="697"/>
      <c r="AT28" s="697"/>
      <c r="AU28" s="697">
        <v>2194924</v>
      </c>
      <c r="AV28" s="697">
        <v>2119365</v>
      </c>
      <c r="AW28" s="697">
        <v>2119365</v>
      </c>
      <c r="AX28" s="697">
        <v>2119365</v>
      </c>
      <c r="AY28" s="697">
        <v>2119365</v>
      </c>
      <c r="AZ28" s="697">
        <v>2119365</v>
      </c>
      <c r="BA28" s="697">
        <v>2119365</v>
      </c>
      <c r="BB28" s="697">
        <v>2119365</v>
      </c>
      <c r="BC28" s="697">
        <v>2119365</v>
      </c>
      <c r="BD28" s="697">
        <v>2119365</v>
      </c>
      <c r="BE28" s="697">
        <v>1879773</v>
      </c>
      <c r="BF28" s="697">
        <v>1625033</v>
      </c>
      <c r="BG28" s="697">
        <v>1625033</v>
      </c>
      <c r="BH28" s="697">
        <v>1625033</v>
      </c>
      <c r="BI28" s="697">
        <v>1625033</v>
      </c>
      <c r="BJ28" s="697">
        <v>1625033</v>
      </c>
      <c r="BK28" s="697">
        <v>1094648</v>
      </c>
      <c r="BL28" s="697">
        <v>1094648</v>
      </c>
      <c r="BM28" s="697">
        <v>1094648</v>
      </c>
      <c r="BN28" s="697">
        <v>1094648</v>
      </c>
      <c r="BO28" s="697">
        <v>0</v>
      </c>
      <c r="BP28" s="697">
        <v>0</v>
      </c>
      <c r="BQ28" s="697">
        <v>0</v>
      </c>
      <c r="BR28" s="697">
        <v>0</v>
      </c>
      <c r="BS28" s="697">
        <v>0</v>
      </c>
      <c r="BT28" s="698">
        <v>0</v>
      </c>
      <c r="BU28" s="16"/>
    </row>
    <row r="29" spans="2:73" s="17" customFormat="1" ht="16.5" customHeight="1">
      <c r="B29" s="692"/>
      <c r="C29" s="692" t="s">
        <v>97</v>
      </c>
      <c r="D29" s="692"/>
      <c r="E29" s="692"/>
      <c r="F29" s="692"/>
      <c r="G29" s="692"/>
      <c r="H29" s="692">
        <v>2015</v>
      </c>
      <c r="I29" s="644" t="s">
        <v>581</v>
      </c>
      <c r="J29" s="644" t="s">
        <v>595</v>
      </c>
      <c r="K29" s="633"/>
      <c r="L29" s="696"/>
      <c r="M29" s="697"/>
      <c r="N29" s="697"/>
      <c r="O29" s="697"/>
      <c r="P29" s="697">
        <v>23</v>
      </c>
      <c r="Q29" s="697">
        <v>23</v>
      </c>
      <c r="R29" s="697">
        <v>23</v>
      </c>
      <c r="S29" s="697">
        <v>22</v>
      </c>
      <c r="T29" s="697">
        <v>14</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c r="AR29" s="697"/>
      <c r="AS29" s="697"/>
      <c r="AT29" s="697"/>
      <c r="AU29" s="697">
        <v>155424</v>
      </c>
      <c r="AV29" s="697">
        <v>155424</v>
      </c>
      <c r="AW29" s="697">
        <v>155424</v>
      </c>
      <c r="AX29" s="697">
        <v>154902</v>
      </c>
      <c r="AY29" s="697">
        <v>94825</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c r="C30" s="692" t="s">
        <v>682</v>
      </c>
      <c r="D30" s="692"/>
      <c r="E30" s="692"/>
      <c r="F30" s="692"/>
      <c r="G30" s="692"/>
      <c r="H30" s="692">
        <v>2015</v>
      </c>
      <c r="I30" s="644" t="s">
        <v>581</v>
      </c>
      <c r="J30" s="644" t="s">
        <v>595</v>
      </c>
      <c r="K30" s="633"/>
      <c r="L30" s="696"/>
      <c r="M30" s="697"/>
      <c r="N30" s="697"/>
      <c r="O30" s="697"/>
      <c r="P30" s="697">
        <v>1685</v>
      </c>
      <c r="Q30" s="697">
        <v>1685</v>
      </c>
      <c r="R30" s="697">
        <v>1685</v>
      </c>
      <c r="S30" s="697">
        <v>1685</v>
      </c>
      <c r="T30" s="697">
        <v>1685</v>
      </c>
      <c r="U30" s="697">
        <v>1685</v>
      </c>
      <c r="V30" s="697">
        <v>1685</v>
      </c>
      <c r="W30" s="697">
        <v>1685</v>
      </c>
      <c r="X30" s="697">
        <v>1685</v>
      </c>
      <c r="Y30" s="697">
        <v>1685</v>
      </c>
      <c r="Z30" s="697">
        <v>1685</v>
      </c>
      <c r="AA30" s="697">
        <v>1685</v>
      </c>
      <c r="AB30" s="697">
        <v>1685</v>
      </c>
      <c r="AC30" s="697">
        <v>1685</v>
      </c>
      <c r="AD30" s="697">
        <v>1685</v>
      </c>
      <c r="AE30" s="697">
        <v>1685</v>
      </c>
      <c r="AF30" s="697">
        <v>1685</v>
      </c>
      <c r="AG30" s="697">
        <v>1685</v>
      </c>
      <c r="AH30" s="697">
        <v>1495</v>
      </c>
      <c r="AI30" s="697">
        <v>0</v>
      </c>
      <c r="AJ30" s="697">
        <v>0</v>
      </c>
      <c r="AK30" s="697">
        <v>0</v>
      </c>
      <c r="AL30" s="697">
        <v>0</v>
      </c>
      <c r="AM30" s="697">
        <v>0</v>
      </c>
      <c r="AN30" s="697">
        <v>0</v>
      </c>
      <c r="AO30" s="698">
        <v>0</v>
      </c>
      <c r="AP30" s="633"/>
      <c r="AQ30" s="696"/>
      <c r="AR30" s="697"/>
      <c r="AS30" s="697"/>
      <c r="AT30" s="697"/>
      <c r="AU30" s="697">
        <v>3175791</v>
      </c>
      <c r="AV30" s="697">
        <v>3175791</v>
      </c>
      <c r="AW30" s="697">
        <v>3175791</v>
      </c>
      <c r="AX30" s="697">
        <v>3175791</v>
      </c>
      <c r="AY30" s="697">
        <v>3175791</v>
      </c>
      <c r="AZ30" s="697">
        <v>3175791</v>
      </c>
      <c r="BA30" s="697">
        <v>3175791</v>
      </c>
      <c r="BB30" s="697">
        <v>3175791</v>
      </c>
      <c r="BC30" s="697">
        <v>3175791</v>
      </c>
      <c r="BD30" s="697">
        <v>3175791</v>
      </c>
      <c r="BE30" s="697">
        <v>3175791</v>
      </c>
      <c r="BF30" s="697">
        <v>3175791</v>
      </c>
      <c r="BG30" s="697">
        <v>3175791</v>
      </c>
      <c r="BH30" s="697">
        <v>3175791</v>
      </c>
      <c r="BI30" s="697">
        <v>3175791</v>
      </c>
      <c r="BJ30" s="697">
        <v>3175791</v>
      </c>
      <c r="BK30" s="697">
        <v>3175791</v>
      </c>
      <c r="BL30" s="697">
        <v>3175791</v>
      </c>
      <c r="BM30" s="697">
        <v>3006226</v>
      </c>
      <c r="BN30" s="697">
        <v>0</v>
      </c>
      <c r="BO30" s="697">
        <v>0</v>
      </c>
      <c r="BP30" s="697">
        <v>0</v>
      </c>
      <c r="BQ30" s="697">
        <v>0</v>
      </c>
      <c r="BR30" s="697">
        <v>0</v>
      </c>
      <c r="BS30" s="697">
        <v>0</v>
      </c>
      <c r="BT30" s="698">
        <v>0</v>
      </c>
      <c r="BU30" s="16"/>
    </row>
    <row r="31" spans="2:73" s="17" customFormat="1" ht="15.75">
      <c r="B31" s="692"/>
      <c r="C31" s="692" t="s">
        <v>98</v>
      </c>
      <c r="D31" s="692"/>
      <c r="E31" s="692"/>
      <c r="F31" s="692"/>
      <c r="G31" s="692"/>
      <c r="H31" s="692">
        <v>2015</v>
      </c>
      <c r="I31" s="644" t="s">
        <v>581</v>
      </c>
      <c r="J31" s="644" t="s">
        <v>595</v>
      </c>
      <c r="K31" s="633"/>
      <c r="L31" s="696"/>
      <c r="M31" s="697"/>
      <c r="N31" s="697"/>
      <c r="O31" s="697"/>
      <c r="P31" s="697">
        <v>21</v>
      </c>
      <c r="Q31" s="697">
        <v>21</v>
      </c>
      <c r="R31" s="697">
        <v>21</v>
      </c>
      <c r="S31" s="697">
        <v>21</v>
      </c>
      <c r="T31" s="697">
        <v>21</v>
      </c>
      <c r="U31" s="697">
        <v>21</v>
      </c>
      <c r="V31" s="697">
        <v>21</v>
      </c>
      <c r="W31" s="697">
        <v>21</v>
      </c>
      <c r="X31" s="697">
        <v>21</v>
      </c>
      <c r="Y31" s="697">
        <v>21</v>
      </c>
      <c r="Z31" s="697">
        <v>21</v>
      </c>
      <c r="AA31" s="697">
        <v>21</v>
      </c>
      <c r="AB31" s="697">
        <v>21</v>
      </c>
      <c r="AC31" s="697">
        <v>21</v>
      </c>
      <c r="AD31" s="697">
        <v>21</v>
      </c>
      <c r="AE31" s="697">
        <v>21</v>
      </c>
      <c r="AF31" s="697">
        <v>21</v>
      </c>
      <c r="AG31" s="697">
        <v>21</v>
      </c>
      <c r="AH31" s="697">
        <v>21</v>
      </c>
      <c r="AI31" s="697">
        <v>21</v>
      </c>
      <c r="AJ31" s="697">
        <v>21</v>
      </c>
      <c r="AK31" s="697">
        <v>21</v>
      </c>
      <c r="AL31" s="697">
        <v>21</v>
      </c>
      <c r="AM31" s="697">
        <v>0</v>
      </c>
      <c r="AN31" s="697">
        <v>0</v>
      </c>
      <c r="AO31" s="698">
        <v>0</v>
      </c>
      <c r="AP31" s="633"/>
      <c r="AQ31" s="696"/>
      <c r="AR31" s="697"/>
      <c r="AS31" s="697"/>
      <c r="AT31" s="697"/>
      <c r="AU31" s="697">
        <v>58971</v>
      </c>
      <c r="AV31" s="697">
        <v>58971</v>
      </c>
      <c r="AW31" s="697">
        <v>58971</v>
      </c>
      <c r="AX31" s="697">
        <v>58971</v>
      </c>
      <c r="AY31" s="697">
        <v>58971</v>
      </c>
      <c r="AZ31" s="697">
        <v>58971</v>
      </c>
      <c r="BA31" s="697">
        <v>58971</v>
      </c>
      <c r="BB31" s="697">
        <v>58971</v>
      </c>
      <c r="BC31" s="697">
        <v>58971</v>
      </c>
      <c r="BD31" s="697">
        <v>58971</v>
      </c>
      <c r="BE31" s="697">
        <v>58971</v>
      </c>
      <c r="BF31" s="697">
        <v>58971</v>
      </c>
      <c r="BG31" s="697">
        <v>58971</v>
      </c>
      <c r="BH31" s="697">
        <v>58971</v>
      </c>
      <c r="BI31" s="697">
        <v>58971</v>
      </c>
      <c r="BJ31" s="697">
        <v>58971</v>
      </c>
      <c r="BK31" s="697">
        <v>58971</v>
      </c>
      <c r="BL31" s="697">
        <v>58971</v>
      </c>
      <c r="BM31" s="697">
        <v>58971</v>
      </c>
      <c r="BN31" s="697">
        <v>58971</v>
      </c>
      <c r="BO31" s="697">
        <v>51586</v>
      </c>
      <c r="BP31" s="697">
        <v>51586</v>
      </c>
      <c r="BQ31" s="697">
        <v>51586</v>
      </c>
      <c r="BR31" s="697">
        <v>0</v>
      </c>
      <c r="BS31" s="697">
        <v>0</v>
      </c>
      <c r="BT31" s="698">
        <v>0</v>
      </c>
      <c r="BU31" s="16"/>
    </row>
    <row r="32" spans="2:73" s="17" customFormat="1" ht="15.75">
      <c r="B32" s="692"/>
      <c r="C32" s="692" t="s">
        <v>99</v>
      </c>
      <c r="D32" s="692"/>
      <c r="E32" s="692"/>
      <c r="F32" s="692"/>
      <c r="G32" s="692"/>
      <c r="H32" s="692">
        <v>2015</v>
      </c>
      <c r="I32" s="644" t="s">
        <v>581</v>
      </c>
      <c r="J32" s="644" t="s">
        <v>595</v>
      </c>
      <c r="K32" s="633"/>
      <c r="L32" s="696"/>
      <c r="M32" s="697"/>
      <c r="N32" s="697"/>
      <c r="O32" s="697"/>
      <c r="P32" s="697">
        <v>187</v>
      </c>
      <c r="Q32" s="697">
        <v>187</v>
      </c>
      <c r="R32" s="697">
        <v>187</v>
      </c>
      <c r="S32" s="697">
        <v>187</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8">
        <v>0</v>
      </c>
      <c r="AP32" s="633"/>
      <c r="AQ32" s="696"/>
      <c r="AR32" s="697"/>
      <c r="AS32" s="697"/>
      <c r="AT32" s="697"/>
      <c r="AU32" s="697">
        <v>875115</v>
      </c>
      <c r="AV32" s="697">
        <v>875115</v>
      </c>
      <c r="AW32" s="697">
        <v>875115</v>
      </c>
      <c r="AX32" s="697">
        <v>875115</v>
      </c>
      <c r="AY32" s="697">
        <v>0</v>
      </c>
      <c r="AZ32" s="697">
        <v>0</v>
      </c>
      <c r="BA32" s="697">
        <v>0</v>
      </c>
      <c r="BB32" s="697">
        <v>0</v>
      </c>
      <c r="BC32" s="697">
        <v>0</v>
      </c>
      <c r="BD32" s="697">
        <v>0</v>
      </c>
      <c r="BE32" s="697">
        <v>0</v>
      </c>
      <c r="BF32" s="697">
        <v>0</v>
      </c>
      <c r="BG32" s="697">
        <v>0</v>
      </c>
      <c r="BH32" s="697">
        <v>0</v>
      </c>
      <c r="BI32" s="697">
        <v>0</v>
      </c>
      <c r="BJ32" s="697">
        <v>0</v>
      </c>
      <c r="BK32" s="697">
        <v>0</v>
      </c>
      <c r="BL32" s="697">
        <v>0</v>
      </c>
      <c r="BM32" s="697">
        <v>0</v>
      </c>
      <c r="BN32" s="697">
        <v>0</v>
      </c>
      <c r="BO32" s="697">
        <v>0</v>
      </c>
      <c r="BP32" s="697">
        <v>0</v>
      </c>
      <c r="BQ32" s="697">
        <v>0</v>
      </c>
      <c r="BR32" s="697">
        <v>0</v>
      </c>
      <c r="BS32" s="697">
        <v>0</v>
      </c>
      <c r="BT32" s="698">
        <v>0</v>
      </c>
      <c r="BU32" s="16"/>
    </row>
    <row r="33" spans="2:73" s="17" customFormat="1" ht="15.75">
      <c r="B33" s="692"/>
      <c r="C33" s="692" t="s">
        <v>100</v>
      </c>
      <c r="D33" s="692"/>
      <c r="E33" s="692"/>
      <c r="F33" s="692"/>
      <c r="G33" s="692"/>
      <c r="H33" s="692">
        <v>2015</v>
      </c>
      <c r="I33" s="644" t="s">
        <v>581</v>
      </c>
      <c r="J33" s="644" t="s">
        <v>595</v>
      </c>
      <c r="K33" s="633"/>
      <c r="L33" s="696"/>
      <c r="M33" s="697"/>
      <c r="N33" s="697"/>
      <c r="O33" s="697"/>
      <c r="P33" s="697">
        <v>6257</v>
      </c>
      <c r="Q33" s="697">
        <v>6257</v>
      </c>
      <c r="R33" s="697">
        <v>6218</v>
      </c>
      <c r="S33" s="697">
        <v>6218</v>
      </c>
      <c r="T33" s="697">
        <v>6218</v>
      </c>
      <c r="U33" s="697">
        <v>6218</v>
      </c>
      <c r="V33" s="697">
        <v>6047</v>
      </c>
      <c r="W33" s="697">
        <v>6047</v>
      </c>
      <c r="X33" s="697">
        <v>5859</v>
      </c>
      <c r="Y33" s="697">
        <v>5299</v>
      </c>
      <c r="Z33" s="697">
        <v>3809</v>
      </c>
      <c r="AA33" s="697">
        <v>3726</v>
      </c>
      <c r="AB33" s="697">
        <v>2621</v>
      </c>
      <c r="AC33" s="697">
        <v>2603</v>
      </c>
      <c r="AD33" s="697">
        <v>2603</v>
      </c>
      <c r="AE33" s="697">
        <v>1866</v>
      </c>
      <c r="AF33" s="697">
        <v>308</v>
      </c>
      <c r="AG33" s="697">
        <v>308</v>
      </c>
      <c r="AH33" s="697">
        <v>308</v>
      </c>
      <c r="AI33" s="697">
        <v>308</v>
      </c>
      <c r="AJ33" s="697">
        <v>0</v>
      </c>
      <c r="AK33" s="697">
        <v>0</v>
      </c>
      <c r="AL33" s="697">
        <v>0</v>
      </c>
      <c r="AM33" s="697">
        <v>0</v>
      </c>
      <c r="AN33" s="697">
        <v>0</v>
      </c>
      <c r="AO33" s="698">
        <v>0</v>
      </c>
      <c r="AP33" s="633"/>
      <c r="AQ33" s="696"/>
      <c r="AR33" s="697"/>
      <c r="AS33" s="697"/>
      <c r="AT33" s="697"/>
      <c r="AU33" s="697">
        <v>51722543</v>
      </c>
      <c r="AV33" s="697">
        <v>51722543</v>
      </c>
      <c r="AW33" s="697">
        <v>51599822</v>
      </c>
      <c r="AX33" s="697">
        <v>51599822</v>
      </c>
      <c r="AY33" s="697">
        <v>51599822</v>
      </c>
      <c r="AZ33" s="697">
        <v>51599822</v>
      </c>
      <c r="BA33" s="697">
        <v>50635032</v>
      </c>
      <c r="BB33" s="697">
        <v>50635032</v>
      </c>
      <c r="BC33" s="697">
        <v>49277020</v>
      </c>
      <c r="BD33" s="697">
        <v>45797398</v>
      </c>
      <c r="BE33" s="697">
        <v>34800889</v>
      </c>
      <c r="BF33" s="697">
        <v>32466175</v>
      </c>
      <c r="BG33" s="697">
        <v>17844990</v>
      </c>
      <c r="BH33" s="697">
        <v>17789612</v>
      </c>
      <c r="BI33" s="697">
        <v>17789612</v>
      </c>
      <c r="BJ33" s="697">
        <v>12430736</v>
      </c>
      <c r="BK33" s="697">
        <v>808201</v>
      </c>
      <c r="BL33" s="697">
        <v>808201</v>
      </c>
      <c r="BM33" s="697">
        <v>808201</v>
      </c>
      <c r="BN33" s="697">
        <v>808201</v>
      </c>
      <c r="BO33" s="697">
        <v>0</v>
      </c>
      <c r="BP33" s="697">
        <v>0</v>
      </c>
      <c r="BQ33" s="697">
        <v>0</v>
      </c>
      <c r="BR33" s="697">
        <v>0</v>
      </c>
      <c r="BS33" s="697">
        <v>0</v>
      </c>
      <c r="BT33" s="698">
        <v>0</v>
      </c>
      <c r="BU33" s="16"/>
    </row>
    <row r="34" spans="2:73" s="17" customFormat="1" ht="15.75">
      <c r="B34" s="692"/>
      <c r="C34" s="692" t="s">
        <v>101</v>
      </c>
      <c r="D34" s="692"/>
      <c r="E34" s="692"/>
      <c r="F34" s="692"/>
      <c r="G34" s="692"/>
      <c r="H34" s="692">
        <v>2015</v>
      </c>
      <c r="I34" s="644" t="s">
        <v>581</v>
      </c>
      <c r="J34" s="644" t="s">
        <v>595</v>
      </c>
      <c r="K34" s="633"/>
      <c r="L34" s="696"/>
      <c r="M34" s="697"/>
      <c r="N34" s="697"/>
      <c r="O34" s="697"/>
      <c r="P34" s="697">
        <v>487</v>
      </c>
      <c r="Q34" s="697">
        <v>465</v>
      </c>
      <c r="R34" s="697">
        <v>311</v>
      </c>
      <c r="S34" s="697">
        <v>311</v>
      </c>
      <c r="T34" s="697">
        <v>311</v>
      </c>
      <c r="U34" s="697">
        <v>311</v>
      </c>
      <c r="V34" s="697">
        <v>311</v>
      </c>
      <c r="W34" s="697">
        <v>311</v>
      </c>
      <c r="X34" s="697">
        <v>311</v>
      </c>
      <c r="Y34" s="697">
        <v>311</v>
      </c>
      <c r="Z34" s="697">
        <v>306</v>
      </c>
      <c r="AA34" s="697">
        <v>132</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c r="AR34" s="697"/>
      <c r="AS34" s="697"/>
      <c r="AT34" s="697"/>
      <c r="AU34" s="697">
        <v>2024454</v>
      </c>
      <c r="AV34" s="697">
        <v>1931260</v>
      </c>
      <c r="AW34" s="697">
        <v>1339668</v>
      </c>
      <c r="AX34" s="697">
        <v>1339668</v>
      </c>
      <c r="AY34" s="697">
        <v>1339668</v>
      </c>
      <c r="AZ34" s="697">
        <v>1339668</v>
      </c>
      <c r="BA34" s="697">
        <v>1339668</v>
      </c>
      <c r="BB34" s="697">
        <v>1339668</v>
      </c>
      <c r="BC34" s="697">
        <v>1339668</v>
      </c>
      <c r="BD34" s="697">
        <v>1339668</v>
      </c>
      <c r="BE34" s="697">
        <v>1288435</v>
      </c>
      <c r="BF34" s="697">
        <v>512252</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c r="C35" s="692" t="s">
        <v>102</v>
      </c>
      <c r="D35" s="692"/>
      <c r="E35" s="692"/>
      <c r="F35" s="692"/>
      <c r="G35" s="692"/>
      <c r="H35" s="692">
        <v>2015</v>
      </c>
      <c r="I35" s="644" t="s">
        <v>581</v>
      </c>
      <c r="J35" s="644" t="s">
        <v>595</v>
      </c>
      <c r="K35" s="633"/>
      <c r="L35" s="696"/>
      <c r="M35" s="697"/>
      <c r="N35" s="697"/>
      <c r="O35" s="697"/>
      <c r="P35" s="697">
        <v>316</v>
      </c>
      <c r="Q35" s="697">
        <v>316</v>
      </c>
      <c r="R35" s="697">
        <v>316</v>
      </c>
      <c r="S35" s="697">
        <v>316</v>
      </c>
      <c r="T35" s="697">
        <v>316</v>
      </c>
      <c r="U35" s="697">
        <v>316</v>
      </c>
      <c r="V35" s="697">
        <v>316</v>
      </c>
      <c r="W35" s="697">
        <v>316</v>
      </c>
      <c r="X35" s="697">
        <v>315</v>
      </c>
      <c r="Y35" s="697">
        <v>315</v>
      </c>
      <c r="Z35" s="697">
        <v>315</v>
      </c>
      <c r="AA35" s="697">
        <v>315</v>
      </c>
      <c r="AB35" s="697">
        <v>314</v>
      </c>
      <c r="AC35" s="697">
        <v>314</v>
      </c>
      <c r="AD35" s="697">
        <v>276</v>
      </c>
      <c r="AE35" s="697">
        <v>0</v>
      </c>
      <c r="AF35" s="697">
        <v>0</v>
      </c>
      <c r="AG35" s="697">
        <v>0</v>
      </c>
      <c r="AH35" s="697">
        <v>0</v>
      </c>
      <c r="AI35" s="697">
        <v>0</v>
      </c>
      <c r="AJ35" s="697">
        <v>0</v>
      </c>
      <c r="AK35" s="697">
        <v>0</v>
      </c>
      <c r="AL35" s="697">
        <v>0</v>
      </c>
      <c r="AM35" s="697">
        <v>0</v>
      </c>
      <c r="AN35" s="697">
        <v>0</v>
      </c>
      <c r="AO35" s="698">
        <v>0</v>
      </c>
      <c r="AP35" s="633"/>
      <c r="AQ35" s="696"/>
      <c r="AR35" s="697"/>
      <c r="AS35" s="697"/>
      <c r="AT35" s="697"/>
      <c r="AU35" s="697">
        <v>1437827</v>
      </c>
      <c r="AV35" s="697">
        <v>1437827</v>
      </c>
      <c r="AW35" s="697">
        <v>1437827</v>
      </c>
      <c r="AX35" s="697">
        <v>1437827</v>
      </c>
      <c r="AY35" s="697">
        <v>1437827</v>
      </c>
      <c r="AZ35" s="697">
        <v>1437827</v>
      </c>
      <c r="BA35" s="697">
        <v>1437827</v>
      </c>
      <c r="BB35" s="697">
        <v>1437827</v>
      </c>
      <c r="BC35" s="697">
        <v>1434849</v>
      </c>
      <c r="BD35" s="697">
        <v>1434849</v>
      </c>
      <c r="BE35" s="697">
        <v>1434849</v>
      </c>
      <c r="BF35" s="697">
        <v>1434849</v>
      </c>
      <c r="BG35" s="697">
        <v>1426262</v>
      </c>
      <c r="BH35" s="697">
        <v>1426262</v>
      </c>
      <c r="BI35" s="697">
        <v>1330511</v>
      </c>
      <c r="BJ35" s="697">
        <v>0</v>
      </c>
      <c r="BK35" s="697">
        <v>0</v>
      </c>
      <c r="BL35" s="697">
        <v>0</v>
      </c>
      <c r="BM35" s="697">
        <v>0</v>
      </c>
      <c r="BN35" s="697">
        <v>0</v>
      </c>
      <c r="BO35" s="697">
        <v>0</v>
      </c>
      <c r="BP35" s="697">
        <v>0</v>
      </c>
      <c r="BQ35" s="697">
        <v>0</v>
      </c>
      <c r="BR35" s="697">
        <v>0</v>
      </c>
      <c r="BS35" s="697">
        <v>0</v>
      </c>
      <c r="BT35" s="698">
        <v>0</v>
      </c>
      <c r="BU35" s="16"/>
    </row>
    <row r="36" spans="2:73" s="17" customFormat="1" ht="15.75">
      <c r="B36" s="692"/>
      <c r="C36" s="692" t="s">
        <v>103</v>
      </c>
      <c r="D36" s="692"/>
      <c r="E36" s="692"/>
      <c r="F36" s="692"/>
      <c r="G36" s="692"/>
      <c r="H36" s="692">
        <v>2015</v>
      </c>
      <c r="I36" s="644" t="s">
        <v>581</v>
      </c>
      <c r="J36" s="644" t="s">
        <v>595</v>
      </c>
      <c r="K36" s="633"/>
      <c r="L36" s="696"/>
      <c r="M36" s="697"/>
      <c r="N36" s="697"/>
      <c r="O36" s="697"/>
      <c r="P36" s="697">
        <v>0</v>
      </c>
      <c r="Q36" s="697">
        <v>0</v>
      </c>
      <c r="R36" s="697">
        <v>0</v>
      </c>
      <c r="S36" s="697">
        <v>0</v>
      </c>
      <c r="T36" s="697">
        <v>0</v>
      </c>
      <c r="U36" s="697">
        <v>0</v>
      </c>
      <c r="V36" s="697">
        <v>0</v>
      </c>
      <c r="W36" s="697">
        <v>0</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c r="AR36" s="697"/>
      <c r="AS36" s="697"/>
      <c r="AT36" s="697"/>
      <c r="AU36" s="697">
        <v>0</v>
      </c>
      <c r="AV36" s="697">
        <v>0</v>
      </c>
      <c r="AW36" s="697">
        <v>0</v>
      </c>
      <c r="AX36" s="697">
        <v>0</v>
      </c>
      <c r="AY36" s="697">
        <v>0</v>
      </c>
      <c r="AZ36" s="697">
        <v>0</v>
      </c>
      <c r="BA36" s="697">
        <v>0</v>
      </c>
      <c r="BB36" s="697">
        <v>0</v>
      </c>
      <c r="BC36" s="697">
        <v>0</v>
      </c>
      <c r="BD36" s="697">
        <v>0</v>
      </c>
      <c r="BE36" s="697">
        <v>0</v>
      </c>
      <c r="BF36" s="697">
        <v>0</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c r="B37" s="692"/>
      <c r="C37" s="692" t="s">
        <v>104</v>
      </c>
      <c r="D37" s="692"/>
      <c r="E37" s="692"/>
      <c r="F37" s="692"/>
      <c r="G37" s="692"/>
      <c r="H37" s="692">
        <v>2015</v>
      </c>
      <c r="I37" s="644" t="s">
        <v>581</v>
      </c>
      <c r="J37" s="644" t="s">
        <v>595</v>
      </c>
      <c r="K37" s="633"/>
      <c r="L37" s="696"/>
      <c r="M37" s="697"/>
      <c r="N37" s="697"/>
      <c r="O37" s="697"/>
      <c r="P37" s="697">
        <v>0</v>
      </c>
      <c r="Q37" s="697">
        <v>0</v>
      </c>
      <c r="R37" s="697">
        <v>0</v>
      </c>
      <c r="S37" s="697">
        <v>0</v>
      </c>
      <c r="T37" s="697">
        <v>0</v>
      </c>
      <c r="U37" s="697">
        <v>0</v>
      </c>
      <c r="V37" s="697">
        <v>0</v>
      </c>
      <c r="W37" s="697">
        <v>0</v>
      </c>
      <c r="X37" s="697">
        <v>0</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696"/>
      <c r="AR37" s="697"/>
      <c r="AS37" s="697"/>
      <c r="AT37" s="697"/>
      <c r="AU37" s="697">
        <v>0</v>
      </c>
      <c r="AV37" s="697">
        <v>0</v>
      </c>
      <c r="AW37" s="697">
        <v>0</v>
      </c>
      <c r="AX37" s="697">
        <v>0</v>
      </c>
      <c r="AY37" s="697">
        <v>0</v>
      </c>
      <c r="AZ37" s="697">
        <v>0</v>
      </c>
      <c r="BA37" s="697">
        <v>0</v>
      </c>
      <c r="BB37" s="697">
        <v>0</v>
      </c>
      <c r="BC37" s="697">
        <v>0</v>
      </c>
      <c r="BD37" s="697">
        <v>0</v>
      </c>
      <c r="BE37" s="697">
        <v>0</v>
      </c>
      <c r="BF37" s="697">
        <v>0</v>
      </c>
      <c r="BG37" s="697">
        <v>0</v>
      </c>
      <c r="BH37" s="697">
        <v>0</v>
      </c>
      <c r="BI37" s="697">
        <v>0</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c r="C38" s="692" t="s">
        <v>106</v>
      </c>
      <c r="D38" s="692"/>
      <c r="E38" s="692"/>
      <c r="F38" s="692"/>
      <c r="G38" s="692"/>
      <c r="H38" s="692">
        <v>2015</v>
      </c>
      <c r="I38" s="644" t="s">
        <v>581</v>
      </c>
      <c r="J38" s="644" t="s">
        <v>595</v>
      </c>
      <c r="K38" s="633"/>
      <c r="L38" s="696"/>
      <c r="M38" s="697"/>
      <c r="N38" s="697"/>
      <c r="O38" s="697"/>
      <c r="P38" s="697">
        <v>274</v>
      </c>
      <c r="Q38" s="697">
        <v>220</v>
      </c>
      <c r="R38" s="697">
        <v>200</v>
      </c>
      <c r="S38" s="697">
        <v>200</v>
      </c>
      <c r="T38" s="697">
        <v>196</v>
      </c>
      <c r="U38" s="697">
        <v>175</v>
      </c>
      <c r="V38" s="697">
        <v>158</v>
      </c>
      <c r="W38" s="697">
        <v>150</v>
      </c>
      <c r="X38" s="697">
        <v>138</v>
      </c>
      <c r="Y38" s="697">
        <v>123</v>
      </c>
      <c r="Z38" s="697">
        <v>45</v>
      </c>
      <c r="AA38" s="697">
        <v>21</v>
      </c>
      <c r="AB38" s="697">
        <v>21</v>
      </c>
      <c r="AC38" s="697">
        <v>21</v>
      </c>
      <c r="AD38" s="697">
        <v>0</v>
      </c>
      <c r="AE38" s="697">
        <v>0</v>
      </c>
      <c r="AF38" s="697">
        <v>0</v>
      </c>
      <c r="AG38" s="697">
        <v>0</v>
      </c>
      <c r="AH38" s="697">
        <v>0</v>
      </c>
      <c r="AI38" s="697">
        <v>0</v>
      </c>
      <c r="AJ38" s="697">
        <v>0</v>
      </c>
      <c r="AK38" s="697">
        <v>0</v>
      </c>
      <c r="AL38" s="697">
        <v>0</v>
      </c>
      <c r="AM38" s="697">
        <v>0</v>
      </c>
      <c r="AN38" s="697">
        <v>0</v>
      </c>
      <c r="AO38" s="698">
        <v>0</v>
      </c>
      <c r="AP38" s="633"/>
      <c r="AQ38" s="696"/>
      <c r="AR38" s="697"/>
      <c r="AS38" s="697"/>
      <c r="AT38" s="697"/>
      <c r="AU38" s="697">
        <v>1293617</v>
      </c>
      <c r="AV38" s="697">
        <v>949437</v>
      </c>
      <c r="AW38" s="697">
        <v>808737</v>
      </c>
      <c r="AX38" s="697">
        <v>808737</v>
      </c>
      <c r="AY38" s="697">
        <v>793295</v>
      </c>
      <c r="AZ38" s="697">
        <v>752682</v>
      </c>
      <c r="BA38" s="697">
        <v>643670</v>
      </c>
      <c r="BB38" s="697">
        <v>620972</v>
      </c>
      <c r="BC38" s="697">
        <v>590250</v>
      </c>
      <c r="BD38" s="697">
        <v>492441</v>
      </c>
      <c r="BE38" s="697">
        <v>199030</v>
      </c>
      <c r="BF38" s="697">
        <v>55120</v>
      </c>
      <c r="BG38" s="697">
        <v>55120</v>
      </c>
      <c r="BH38" s="697">
        <v>55120</v>
      </c>
      <c r="BI38" s="697">
        <v>0</v>
      </c>
      <c r="BJ38" s="697">
        <v>0</v>
      </c>
      <c r="BK38" s="697">
        <v>0</v>
      </c>
      <c r="BL38" s="697">
        <v>0</v>
      </c>
      <c r="BM38" s="697">
        <v>0</v>
      </c>
      <c r="BN38" s="697">
        <v>0</v>
      </c>
      <c r="BO38" s="697">
        <v>0</v>
      </c>
      <c r="BP38" s="697">
        <v>0</v>
      </c>
      <c r="BQ38" s="697">
        <v>0</v>
      </c>
      <c r="BR38" s="697">
        <v>0</v>
      </c>
      <c r="BS38" s="697">
        <v>0</v>
      </c>
      <c r="BT38" s="698">
        <v>0</v>
      </c>
      <c r="BU38" s="16"/>
    </row>
    <row r="39" spans="2:73" s="17" customFormat="1" ht="15.75">
      <c r="B39" s="692"/>
      <c r="C39" s="692" t="s">
        <v>105</v>
      </c>
      <c r="D39" s="692"/>
      <c r="E39" s="692"/>
      <c r="F39" s="692"/>
      <c r="G39" s="692"/>
      <c r="H39" s="692">
        <v>2015</v>
      </c>
      <c r="I39" s="644" t="s">
        <v>581</v>
      </c>
      <c r="J39" s="644" t="s">
        <v>595</v>
      </c>
      <c r="K39" s="633"/>
      <c r="L39" s="696"/>
      <c r="M39" s="697"/>
      <c r="N39" s="697"/>
      <c r="O39" s="697"/>
      <c r="P39" s="697">
        <v>0</v>
      </c>
      <c r="Q39" s="697">
        <v>0</v>
      </c>
      <c r="R39" s="697">
        <v>0</v>
      </c>
      <c r="S39" s="697">
        <v>0</v>
      </c>
      <c r="T39" s="697">
        <v>0</v>
      </c>
      <c r="U39" s="697">
        <v>0</v>
      </c>
      <c r="V39" s="697">
        <v>0</v>
      </c>
      <c r="W39" s="697">
        <v>0</v>
      </c>
      <c r="X39" s="697">
        <v>0</v>
      </c>
      <c r="Y39" s="697">
        <v>0</v>
      </c>
      <c r="Z39" s="697">
        <v>0</v>
      </c>
      <c r="AA39" s="697">
        <v>0</v>
      </c>
      <c r="AB39" s="697">
        <v>0</v>
      </c>
      <c r="AC39" s="697">
        <v>0</v>
      </c>
      <c r="AD39" s="697">
        <v>0</v>
      </c>
      <c r="AE39" s="697">
        <v>0</v>
      </c>
      <c r="AF39" s="697">
        <v>0</v>
      </c>
      <c r="AG39" s="697">
        <v>0</v>
      </c>
      <c r="AH39" s="697">
        <v>0</v>
      </c>
      <c r="AI39" s="697">
        <v>0</v>
      </c>
      <c r="AJ39" s="697">
        <v>0</v>
      </c>
      <c r="AK39" s="697">
        <v>0</v>
      </c>
      <c r="AL39" s="697">
        <v>0</v>
      </c>
      <c r="AM39" s="697">
        <v>0</v>
      </c>
      <c r="AN39" s="697">
        <v>0</v>
      </c>
      <c r="AO39" s="698">
        <v>0</v>
      </c>
      <c r="AP39" s="633"/>
      <c r="AQ39" s="696"/>
      <c r="AR39" s="697"/>
      <c r="AS39" s="697"/>
      <c r="AT39" s="697"/>
      <c r="AU39" s="697">
        <v>0</v>
      </c>
      <c r="AV39" s="697">
        <v>0</v>
      </c>
      <c r="AW39" s="697">
        <v>0</v>
      </c>
      <c r="AX39" s="697">
        <v>0</v>
      </c>
      <c r="AY39" s="697">
        <v>0</v>
      </c>
      <c r="AZ39" s="697">
        <v>0</v>
      </c>
      <c r="BA39" s="697">
        <v>0</v>
      </c>
      <c r="BB39" s="697">
        <v>0</v>
      </c>
      <c r="BC39" s="697">
        <v>0</v>
      </c>
      <c r="BD39" s="697">
        <v>0</v>
      </c>
      <c r="BE39" s="697">
        <v>0</v>
      </c>
      <c r="BF39" s="697">
        <v>0</v>
      </c>
      <c r="BG39" s="697">
        <v>0</v>
      </c>
      <c r="BH39" s="697">
        <v>0</v>
      </c>
      <c r="BI39" s="697">
        <v>0</v>
      </c>
      <c r="BJ39" s="697">
        <v>0</v>
      </c>
      <c r="BK39" s="697">
        <v>0</v>
      </c>
      <c r="BL39" s="697">
        <v>0</v>
      </c>
      <c r="BM39" s="697">
        <v>0</v>
      </c>
      <c r="BN39" s="697">
        <v>0</v>
      </c>
      <c r="BO39" s="697">
        <v>0</v>
      </c>
      <c r="BP39" s="697">
        <v>0</v>
      </c>
      <c r="BQ39" s="697">
        <v>0</v>
      </c>
      <c r="BR39" s="697">
        <v>0</v>
      </c>
      <c r="BS39" s="697">
        <v>0</v>
      </c>
      <c r="BT39" s="698">
        <v>0</v>
      </c>
      <c r="BU39" s="16"/>
    </row>
    <row r="40" spans="2:73" s="17" customFormat="1" ht="15.75">
      <c r="B40" s="692"/>
      <c r="C40" s="692" t="s">
        <v>108</v>
      </c>
      <c r="D40" s="692"/>
      <c r="E40" s="692"/>
      <c r="F40" s="692"/>
      <c r="G40" s="692"/>
      <c r="H40" s="692">
        <v>2015</v>
      </c>
      <c r="I40" s="644" t="s">
        <v>581</v>
      </c>
      <c r="J40" s="644" t="s">
        <v>595</v>
      </c>
      <c r="K40" s="633"/>
      <c r="L40" s="696"/>
      <c r="M40" s="697"/>
      <c r="N40" s="697"/>
      <c r="O40" s="697"/>
      <c r="P40" s="697">
        <v>12</v>
      </c>
      <c r="Q40" s="697">
        <v>10</v>
      </c>
      <c r="R40" s="697">
        <v>10</v>
      </c>
      <c r="S40" s="697">
        <v>10</v>
      </c>
      <c r="T40" s="697">
        <v>10</v>
      </c>
      <c r="U40" s="697">
        <v>10</v>
      </c>
      <c r="V40" s="697">
        <v>10</v>
      </c>
      <c r="W40" s="697">
        <v>10</v>
      </c>
      <c r="X40" s="697">
        <v>7</v>
      </c>
      <c r="Y40" s="697">
        <v>7</v>
      </c>
      <c r="Z40" s="697">
        <v>7</v>
      </c>
      <c r="AA40" s="697">
        <v>7</v>
      </c>
      <c r="AB40" s="697">
        <v>6</v>
      </c>
      <c r="AC40" s="697">
        <v>6</v>
      </c>
      <c r="AD40" s="697">
        <v>1</v>
      </c>
      <c r="AE40" s="697">
        <v>1</v>
      </c>
      <c r="AF40" s="697">
        <v>1</v>
      </c>
      <c r="AG40" s="697">
        <v>1</v>
      </c>
      <c r="AH40" s="697">
        <v>1</v>
      </c>
      <c r="AI40" s="697">
        <v>1</v>
      </c>
      <c r="AJ40" s="697">
        <v>1</v>
      </c>
      <c r="AK40" s="697">
        <v>0</v>
      </c>
      <c r="AL40" s="697">
        <v>0</v>
      </c>
      <c r="AM40" s="697">
        <v>0</v>
      </c>
      <c r="AN40" s="697">
        <v>0</v>
      </c>
      <c r="AO40" s="698">
        <v>0</v>
      </c>
      <c r="AP40" s="633"/>
      <c r="AQ40" s="696"/>
      <c r="AR40" s="697"/>
      <c r="AS40" s="697"/>
      <c r="AT40" s="697"/>
      <c r="AU40" s="697">
        <v>147287</v>
      </c>
      <c r="AV40" s="697">
        <v>115538</v>
      </c>
      <c r="AW40" s="697">
        <v>110988</v>
      </c>
      <c r="AX40" s="697">
        <v>106438</v>
      </c>
      <c r="AY40" s="697">
        <v>103950</v>
      </c>
      <c r="AZ40" s="697">
        <v>103950</v>
      </c>
      <c r="BA40" s="697">
        <v>101695</v>
      </c>
      <c r="BB40" s="697">
        <v>98746</v>
      </c>
      <c r="BC40" s="697">
        <v>50947</v>
      </c>
      <c r="BD40" s="697">
        <v>50839</v>
      </c>
      <c r="BE40" s="697">
        <v>50075</v>
      </c>
      <c r="BF40" s="697">
        <v>50075</v>
      </c>
      <c r="BG40" s="697">
        <v>48541</v>
      </c>
      <c r="BH40" s="697">
        <v>48541</v>
      </c>
      <c r="BI40" s="697">
        <v>4848</v>
      </c>
      <c r="BJ40" s="697">
        <v>4848</v>
      </c>
      <c r="BK40" s="697">
        <v>4848</v>
      </c>
      <c r="BL40" s="697">
        <v>4848</v>
      </c>
      <c r="BM40" s="697">
        <v>4848</v>
      </c>
      <c r="BN40" s="697">
        <v>4848</v>
      </c>
      <c r="BO40" s="697">
        <v>4140</v>
      </c>
      <c r="BP40" s="697">
        <v>0</v>
      </c>
      <c r="BQ40" s="697">
        <v>0</v>
      </c>
      <c r="BR40" s="697">
        <v>0</v>
      </c>
      <c r="BS40" s="697">
        <v>0</v>
      </c>
      <c r="BT40" s="698">
        <v>0</v>
      </c>
      <c r="BU40" s="16"/>
    </row>
    <row r="41" spans="2:73" s="17" customFormat="1" ht="15.75">
      <c r="B41" s="692"/>
      <c r="C41" s="692" t="s">
        <v>109</v>
      </c>
      <c r="D41" s="692"/>
      <c r="E41" s="692"/>
      <c r="F41" s="692"/>
      <c r="G41" s="692"/>
      <c r="H41" s="692">
        <v>2015</v>
      </c>
      <c r="I41" s="644" t="s">
        <v>581</v>
      </c>
      <c r="J41" s="644" t="s">
        <v>595</v>
      </c>
      <c r="K41" s="633"/>
      <c r="L41" s="696"/>
      <c r="M41" s="697"/>
      <c r="N41" s="697"/>
      <c r="O41" s="697"/>
      <c r="P41" s="697">
        <v>131</v>
      </c>
      <c r="Q41" s="697">
        <v>131</v>
      </c>
      <c r="R41" s="697">
        <v>131</v>
      </c>
      <c r="S41" s="697">
        <v>131</v>
      </c>
      <c r="T41" s="697">
        <v>131</v>
      </c>
      <c r="U41" s="697">
        <v>131</v>
      </c>
      <c r="V41" s="697">
        <v>131</v>
      </c>
      <c r="W41" s="697">
        <v>131</v>
      </c>
      <c r="X41" s="697">
        <v>131</v>
      </c>
      <c r="Y41" s="697">
        <v>131</v>
      </c>
      <c r="Z41" s="697">
        <v>0</v>
      </c>
      <c r="AA41" s="697">
        <v>0</v>
      </c>
      <c r="AB41" s="697">
        <v>0</v>
      </c>
      <c r="AC41" s="697">
        <v>0</v>
      </c>
      <c r="AD41" s="697">
        <v>0</v>
      </c>
      <c r="AE41" s="697">
        <v>0</v>
      </c>
      <c r="AF41" s="697">
        <v>0</v>
      </c>
      <c r="AG41" s="697">
        <v>0</v>
      </c>
      <c r="AH41" s="697">
        <v>0</v>
      </c>
      <c r="AI41" s="697">
        <v>0</v>
      </c>
      <c r="AJ41" s="697">
        <v>0</v>
      </c>
      <c r="AK41" s="697">
        <v>0</v>
      </c>
      <c r="AL41" s="697">
        <v>0</v>
      </c>
      <c r="AM41" s="697">
        <v>0</v>
      </c>
      <c r="AN41" s="697">
        <v>0</v>
      </c>
      <c r="AO41" s="698">
        <v>0</v>
      </c>
      <c r="AP41" s="633"/>
      <c r="AQ41" s="696"/>
      <c r="AR41" s="697"/>
      <c r="AS41" s="697"/>
      <c r="AT41" s="697"/>
      <c r="AU41" s="697">
        <v>901493</v>
      </c>
      <c r="AV41" s="697">
        <v>901493</v>
      </c>
      <c r="AW41" s="697">
        <v>901493</v>
      </c>
      <c r="AX41" s="697">
        <v>901493</v>
      </c>
      <c r="AY41" s="697">
        <v>901493</v>
      </c>
      <c r="AZ41" s="697">
        <v>901493</v>
      </c>
      <c r="BA41" s="697">
        <v>901493</v>
      </c>
      <c r="BB41" s="697">
        <v>901493</v>
      </c>
      <c r="BC41" s="697">
        <v>901493</v>
      </c>
      <c r="BD41" s="697">
        <v>901493</v>
      </c>
      <c r="BE41" s="697">
        <v>0</v>
      </c>
      <c r="BF41" s="697">
        <v>0</v>
      </c>
      <c r="BG41" s="697">
        <v>0</v>
      </c>
      <c r="BH41" s="697">
        <v>0</v>
      </c>
      <c r="BI41" s="697">
        <v>0</v>
      </c>
      <c r="BJ41" s="697">
        <v>0</v>
      </c>
      <c r="BK41" s="697">
        <v>0</v>
      </c>
      <c r="BL41" s="697">
        <v>0</v>
      </c>
      <c r="BM41" s="697">
        <v>0</v>
      </c>
      <c r="BN41" s="697">
        <v>0</v>
      </c>
      <c r="BO41" s="697">
        <v>0</v>
      </c>
      <c r="BP41" s="697">
        <v>0</v>
      </c>
      <c r="BQ41" s="697">
        <v>0</v>
      </c>
      <c r="BR41" s="697">
        <v>0</v>
      </c>
      <c r="BS41" s="697">
        <v>0</v>
      </c>
      <c r="BT41" s="698">
        <v>0</v>
      </c>
      <c r="BU41" s="16"/>
    </row>
    <row r="42" spans="2:73" s="17" customFormat="1" ht="15.75">
      <c r="B42" s="692"/>
      <c r="C42" s="692" t="s">
        <v>110</v>
      </c>
      <c r="D42" s="692"/>
      <c r="E42" s="692"/>
      <c r="F42" s="692"/>
      <c r="G42" s="692"/>
      <c r="H42" s="692">
        <v>2015</v>
      </c>
      <c r="I42" s="644" t="s">
        <v>581</v>
      </c>
      <c r="J42" s="644" t="s">
        <v>595</v>
      </c>
      <c r="K42" s="633"/>
      <c r="L42" s="696"/>
      <c r="M42" s="697"/>
      <c r="N42" s="697"/>
      <c r="O42" s="697"/>
      <c r="P42" s="697">
        <v>0</v>
      </c>
      <c r="Q42" s="697">
        <v>0</v>
      </c>
      <c r="R42" s="697">
        <v>0</v>
      </c>
      <c r="S42" s="697">
        <v>0</v>
      </c>
      <c r="T42" s="697">
        <v>0</v>
      </c>
      <c r="U42" s="697">
        <v>0</v>
      </c>
      <c r="V42" s="697">
        <v>0</v>
      </c>
      <c r="W42" s="697">
        <v>0</v>
      </c>
      <c r="X42" s="697">
        <v>0</v>
      </c>
      <c r="Y42" s="697">
        <v>0</v>
      </c>
      <c r="Z42" s="697">
        <v>0</v>
      </c>
      <c r="AA42" s="697">
        <v>0</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696"/>
      <c r="AR42" s="697"/>
      <c r="AS42" s="697"/>
      <c r="AT42" s="697"/>
      <c r="AU42" s="697">
        <v>0</v>
      </c>
      <c r="AV42" s="697">
        <v>0</v>
      </c>
      <c r="AW42" s="697">
        <v>0</v>
      </c>
      <c r="AX42" s="697">
        <v>0</v>
      </c>
      <c r="AY42" s="697">
        <v>0</v>
      </c>
      <c r="AZ42" s="697">
        <v>0</v>
      </c>
      <c r="BA42" s="697">
        <v>0</v>
      </c>
      <c r="BB42" s="697">
        <v>0</v>
      </c>
      <c r="BC42" s="697">
        <v>0</v>
      </c>
      <c r="BD42" s="697">
        <v>0</v>
      </c>
      <c r="BE42" s="697">
        <v>0</v>
      </c>
      <c r="BF42" s="697">
        <v>0</v>
      </c>
      <c r="BG42" s="697">
        <v>0</v>
      </c>
      <c r="BH42" s="697">
        <v>0</v>
      </c>
      <c r="BI42" s="697">
        <v>0</v>
      </c>
      <c r="BJ42" s="697">
        <v>0</v>
      </c>
      <c r="BK42" s="697">
        <v>0</v>
      </c>
      <c r="BL42" s="697">
        <v>0</v>
      </c>
      <c r="BM42" s="697">
        <v>0</v>
      </c>
      <c r="BN42" s="697">
        <v>0</v>
      </c>
      <c r="BO42" s="697">
        <v>0</v>
      </c>
      <c r="BP42" s="697">
        <v>0</v>
      </c>
      <c r="BQ42" s="697">
        <v>0</v>
      </c>
      <c r="BR42" s="697">
        <v>0</v>
      </c>
      <c r="BS42" s="697">
        <v>0</v>
      </c>
      <c r="BT42" s="698">
        <v>0</v>
      </c>
      <c r="BU42" s="16"/>
    </row>
    <row r="43" spans="2:73" s="17" customFormat="1" ht="15.75">
      <c r="B43" s="692"/>
      <c r="C43" s="692" t="s">
        <v>111</v>
      </c>
      <c r="D43" s="692"/>
      <c r="E43" s="692"/>
      <c r="F43" s="692"/>
      <c r="G43" s="692"/>
      <c r="H43" s="692">
        <v>2015</v>
      </c>
      <c r="I43" s="644" t="s">
        <v>581</v>
      </c>
      <c r="J43" s="644" t="s">
        <v>595</v>
      </c>
      <c r="K43" s="633"/>
      <c r="L43" s="696"/>
      <c r="M43" s="697"/>
      <c r="N43" s="697"/>
      <c r="O43" s="697"/>
      <c r="P43" s="697">
        <v>0</v>
      </c>
      <c r="Q43" s="697">
        <v>0</v>
      </c>
      <c r="R43" s="697">
        <v>0</v>
      </c>
      <c r="S43" s="697">
        <v>0</v>
      </c>
      <c r="T43" s="697">
        <v>0</v>
      </c>
      <c r="U43" s="697">
        <v>0</v>
      </c>
      <c r="V43" s="697">
        <v>0</v>
      </c>
      <c r="W43" s="697">
        <v>0</v>
      </c>
      <c r="X43" s="697">
        <v>0</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c r="AR43" s="697"/>
      <c r="AS43" s="697"/>
      <c r="AT43" s="697"/>
      <c r="AU43" s="697">
        <v>0</v>
      </c>
      <c r="AV43" s="697">
        <v>0</v>
      </c>
      <c r="AW43" s="697">
        <v>0</v>
      </c>
      <c r="AX43" s="697">
        <v>0</v>
      </c>
      <c r="AY43" s="697">
        <v>0</v>
      </c>
      <c r="AZ43" s="697">
        <v>0</v>
      </c>
      <c r="BA43" s="697">
        <v>0</v>
      </c>
      <c r="BB43" s="697">
        <v>0</v>
      </c>
      <c r="BC43" s="697">
        <v>0</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75">
      <c r="B44" s="692"/>
      <c r="C44" s="692" t="s">
        <v>112</v>
      </c>
      <c r="D44" s="692"/>
      <c r="E44" s="692"/>
      <c r="F44" s="692"/>
      <c r="G44" s="692"/>
      <c r="H44" s="692">
        <v>2015</v>
      </c>
      <c r="I44" s="644" t="s">
        <v>581</v>
      </c>
      <c r="J44" s="644" t="s">
        <v>595</v>
      </c>
      <c r="K44" s="633"/>
      <c r="L44" s="696"/>
      <c r="M44" s="697"/>
      <c r="N44" s="697"/>
      <c r="O44" s="697"/>
      <c r="P44" s="697">
        <v>0</v>
      </c>
      <c r="Q44" s="697">
        <v>0</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c r="AR44" s="697"/>
      <c r="AS44" s="697"/>
      <c r="AT44" s="697"/>
      <c r="AU44" s="697">
        <v>130073</v>
      </c>
      <c r="AV44" s="697">
        <v>0</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75">
      <c r="B45" s="692"/>
      <c r="C45" s="692" t="s">
        <v>495</v>
      </c>
      <c r="D45" s="692"/>
      <c r="E45" s="692"/>
      <c r="F45" s="692"/>
      <c r="G45" s="692"/>
      <c r="H45" s="692">
        <v>2015</v>
      </c>
      <c r="I45" s="644" t="s">
        <v>581</v>
      </c>
      <c r="J45" s="644" t="s">
        <v>595</v>
      </c>
      <c r="K45" s="633"/>
      <c r="L45" s="696"/>
      <c r="M45" s="697"/>
      <c r="N45" s="697"/>
      <c r="O45" s="697"/>
      <c r="P45" s="697">
        <v>0</v>
      </c>
      <c r="Q45" s="697">
        <v>0</v>
      </c>
      <c r="R45" s="697">
        <v>0</v>
      </c>
      <c r="S45" s="697">
        <v>0</v>
      </c>
      <c r="T45" s="697">
        <v>0</v>
      </c>
      <c r="U45" s="697">
        <v>0</v>
      </c>
      <c r="V45" s="697">
        <v>0</v>
      </c>
      <c r="W45" s="697">
        <v>0</v>
      </c>
      <c r="X45" s="697">
        <v>0</v>
      </c>
      <c r="Y45" s="697">
        <v>0</v>
      </c>
      <c r="Z45" s="697">
        <v>0</v>
      </c>
      <c r="AA45" s="697">
        <v>0</v>
      </c>
      <c r="AB45" s="697">
        <v>0</v>
      </c>
      <c r="AC45" s="697">
        <v>0</v>
      </c>
      <c r="AD45" s="697">
        <v>0</v>
      </c>
      <c r="AE45" s="697">
        <v>0</v>
      </c>
      <c r="AF45" s="697">
        <v>0</v>
      </c>
      <c r="AG45" s="697">
        <v>0</v>
      </c>
      <c r="AH45" s="697">
        <v>0</v>
      </c>
      <c r="AI45" s="697">
        <v>0</v>
      </c>
      <c r="AJ45" s="697">
        <v>0</v>
      </c>
      <c r="AK45" s="697">
        <v>0</v>
      </c>
      <c r="AL45" s="697">
        <v>0</v>
      </c>
      <c r="AM45" s="697">
        <v>0</v>
      </c>
      <c r="AN45" s="697">
        <v>0</v>
      </c>
      <c r="AO45" s="698">
        <v>0</v>
      </c>
      <c r="AP45" s="633"/>
      <c r="AQ45" s="696"/>
      <c r="AR45" s="697"/>
      <c r="AS45" s="697"/>
      <c r="AT45" s="697"/>
      <c r="AU45" s="697">
        <v>0</v>
      </c>
      <c r="AV45" s="697">
        <v>0</v>
      </c>
      <c r="AW45" s="697">
        <v>0</v>
      </c>
      <c r="AX45" s="697">
        <v>0</v>
      </c>
      <c r="AY45" s="697">
        <v>0</v>
      </c>
      <c r="AZ45" s="697">
        <v>0</v>
      </c>
      <c r="BA45" s="697">
        <v>0</v>
      </c>
      <c r="BB45" s="697">
        <v>0</v>
      </c>
      <c r="BC45" s="697">
        <v>0</v>
      </c>
      <c r="BD45" s="697">
        <v>0</v>
      </c>
      <c r="BE45" s="697">
        <v>0</v>
      </c>
      <c r="BF45" s="697">
        <v>0</v>
      </c>
      <c r="BG45" s="697">
        <v>0</v>
      </c>
      <c r="BH45" s="697">
        <v>0</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c r="C46" s="692" t="s">
        <v>491</v>
      </c>
      <c r="D46" s="692"/>
      <c r="E46" s="692"/>
      <c r="F46" s="692"/>
      <c r="G46" s="692"/>
      <c r="H46" s="692">
        <v>2015</v>
      </c>
      <c r="I46" s="644" t="s">
        <v>581</v>
      </c>
      <c r="J46" s="644" t="s">
        <v>595</v>
      </c>
      <c r="K46" s="633"/>
      <c r="L46" s="696"/>
      <c r="M46" s="697"/>
      <c r="N46" s="697"/>
      <c r="O46" s="697"/>
      <c r="P46" s="697">
        <v>27</v>
      </c>
      <c r="Q46" s="697">
        <v>27</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8">
        <v>0</v>
      </c>
      <c r="AP46" s="633"/>
      <c r="AQ46" s="696"/>
      <c r="AR46" s="697"/>
      <c r="AS46" s="697"/>
      <c r="AT46" s="697"/>
      <c r="AU46" s="697">
        <v>235240</v>
      </c>
      <c r="AV46" s="697">
        <v>235240</v>
      </c>
      <c r="AW46" s="697">
        <v>0</v>
      </c>
      <c r="AX46" s="697">
        <v>0</v>
      </c>
      <c r="AY46" s="697">
        <v>0</v>
      </c>
      <c r="AZ46" s="697">
        <v>0</v>
      </c>
      <c r="BA46" s="697">
        <v>0</v>
      </c>
      <c r="BB46" s="697">
        <v>0</v>
      </c>
      <c r="BC46" s="697">
        <v>0</v>
      </c>
      <c r="BD46" s="697">
        <v>0</v>
      </c>
      <c r="BE46" s="697">
        <v>0</v>
      </c>
      <c r="BF46" s="697">
        <v>0</v>
      </c>
      <c r="BG46" s="697">
        <v>0</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75">
      <c r="B47" s="692"/>
      <c r="C47" s="692" t="s">
        <v>113</v>
      </c>
      <c r="D47" s="692"/>
      <c r="E47" s="692"/>
      <c r="F47" s="692"/>
      <c r="G47" s="692"/>
      <c r="H47" s="692">
        <v>2015</v>
      </c>
      <c r="I47" s="644" t="s">
        <v>581</v>
      </c>
      <c r="J47" s="644" t="s">
        <v>595</v>
      </c>
      <c r="K47" s="633"/>
      <c r="L47" s="696"/>
      <c r="M47" s="697"/>
      <c r="N47" s="697"/>
      <c r="O47" s="697"/>
      <c r="P47" s="697">
        <v>424</v>
      </c>
      <c r="Q47" s="697">
        <v>420</v>
      </c>
      <c r="R47" s="697">
        <v>420</v>
      </c>
      <c r="S47" s="697">
        <v>420</v>
      </c>
      <c r="T47" s="697">
        <v>420</v>
      </c>
      <c r="U47" s="697">
        <v>420</v>
      </c>
      <c r="V47" s="697">
        <v>420</v>
      </c>
      <c r="W47" s="697">
        <v>420</v>
      </c>
      <c r="X47" s="697">
        <v>420</v>
      </c>
      <c r="Y47" s="697">
        <v>420</v>
      </c>
      <c r="Z47" s="697">
        <v>370</v>
      </c>
      <c r="AA47" s="697">
        <v>369</v>
      </c>
      <c r="AB47" s="697">
        <v>369</v>
      </c>
      <c r="AC47" s="697">
        <v>367</v>
      </c>
      <c r="AD47" s="697">
        <v>367</v>
      </c>
      <c r="AE47" s="697">
        <v>366</v>
      </c>
      <c r="AF47" s="697">
        <v>101</v>
      </c>
      <c r="AG47" s="697">
        <v>101</v>
      </c>
      <c r="AH47" s="697">
        <v>101</v>
      </c>
      <c r="AI47" s="697">
        <v>101</v>
      </c>
      <c r="AJ47" s="697">
        <v>0</v>
      </c>
      <c r="AK47" s="697">
        <v>0</v>
      </c>
      <c r="AL47" s="697">
        <v>0</v>
      </c>
      <c r="AM47" s="697">
        <v>0</v>
      </c>
      <c r="AN47" s="697">
        <v>0</v>
      </c>
      <c r="AO47" s="698">
        <v>0</v>
      </c>
      <c r="AP47" s="633"/>
      <c r="AQ47" s="696"/>
      <c r="AR47" s="697"/>
      <c r="AS47" s="697"/>
      <c r="AT47" s="697"/>
      <c r="AU47" s="697">
        <v>6484457</v>
      </c>
      <c r="AV47" s="697">
        <v>6429030</v>
      </c>
      <c r="AW47" s="697">
        <v>6429030</v>
      </c>
      <c r="AX47" s="697">
        <v>6429030</v>
      </c>
      <c r="AY47" s="697">
        <v>6429030</v>
      </c>
      <c r="AZ47" s="697">
        <v>6429030</v>
      </c>
      <c r="BA47" s="697">
        <v>6429030</v>
      </c>
      <c r="BB47" s="697">
        <v>6424967</v>
      </c>
      <c r="BC47" s="697">
        <v>6424967</v>
      </c>
      <c r="BD47" s="697">
        <v>6424967</v>
      </c>
      <c r="BE47" s="697">
        <v>5994848</v>
      </c>
      <c r="BF47" s="697">
        <v>5961614</v>
      </c>
      <c r="BG47" s="697">
        <v>5961614</v>
      </c>
      <c r="BH47" s="697">
        <v>5839430</v>
      </c>
      <c r="BI47" s="697">
        <v>5839430</v>
      </c>
      <c r="BJ47" s="697">
        <v>5826645</v>
      </c>
      <c r="BK47" s="697">
        <v>1606139</v>
      </c>
      <c r="BL47" s="697">
        <v>1606139</v>
      </c>
      <c r="BM47" s="697">
        <v>1606139</v>
      </c>
      <c r="BN47" s="697">
        <v>1606139</v>
      </c>
      <c r="BO47" s="697">
        <v>0</v>
      </c>
      <c r="BP47" s="697">
        <v>0</v>
      </c>
      <c r="BQ47" s="697">
        <v>0</v>
      </c>
      <c r="BR47" s="697">
        <v>0</v>
      </c>
      <c r="BS47" s="697">
        <v>0</v>
      </c>
      <c r="BT47" s="698">
        <v>0</v>
      </c>
      <c r="BU47" s="16"/>
    </row>
    <row r="48" spans="2:73" s="17" customFormat="1" ht="15.75">
      <c r="B48" s="692"/>
      <c r="C48" s="692" t="s">
        <v>114</v>
      </c>
      <c r="D48" s="692"/>
      <c r="E48" s="692"/>
      <c r="F48" s="692"/>
      <c r="G48" s="692"/>
      <c r="H48" s="692">
        <v>2015</v>
      </c>
      <c r="I48" s="644" t="s">
        <v>581</v>
      </c>
      <c r="J48" s="644" t="s">
        <v>595</v>
      </c>
      <c r="K48" s="633"/>
      <c r="L48" s="696"/>
      <c r="M48" s="697"/>
      <c r="N48" s="697"/>
      <c r="O48" s="697"/>
      <c r="P48" s="697">
        <v>1696</v>
      </c>
      <c r="Q48" s="697">
        <v>1696</v>
      </c>
      <c r="R48" s="697">
        <v>1696</v>
      </c>
      <c r="S48" s="697">
        <v>1696</v>
      </c>
      <c r="T48" s="697">
        <v>1696</v>
      </c>
      <c r="U48" s="697">
        <v>1696</v>
      </c>
      <c r="V48" s="697">
        <v>1696</v>
      </c>
      <c r="W48" s="697">
        <v>1696</v>
      </c>
      <c r="X48" s="697">
        <v>1696</v>
      </c>
      <c r="Y48" s="697">
        <v>1696</v>
      </c>
      <c r="Z48" s="697">
        <v>1696</v>
      </c>
      <c r="AA48" s="697">
        <v>1696</v>
      </c>
      <c r="AB48" s="697">
        <v>1696</v>
      </c>
      <c r="AC48" s="697">
        <v>1696</v>
      </c>
      <c r="AD48" s="697">
        <v>1696</v>
      </c>
      <c r="AE48" s="697">
        <v>1696</v>
      </c>
      <c r="AF48" s="697">
        <v>1696</v>
      </c>
      <c r="AG48" s="697">
        <v>1696</v>
      </c>
      <c r="AH48" s="697">
        <v>1526</v>
      </c>
      <c r="AI48" s="697">
        <v>0</v>
      </c>
      <c r="AJ48" s="697">
        <v>0</v>
      </c>
      <c r="AK48" s="697">
        <v>0</v>
      </c>
      <c r="AL48" s="697">
        <v>0</v>
      </c>
      <c r="AM48" s="697">
        <v>0</v>
      </c>
      <c r="AN48" s="697">
        <v>0</v>
      </c>
      <c r="AO48" s="698">
        <v>0</v>
      </c>
      <c r="AP48" s="633"/>
      <c r="AQ48" s="696"/>
      <c r="AR48" s="697"/>
      <c r="AS48" s="697"/>
      <c r="AT48" s="697"/>
      <c r="AU48" s="697">
        <v>3220099</v>
      </c>
      <c r="AV48" s="697">
        <v>3220099</v>
      </c>
      <c r="AW48" s="697">
        <v>3220099</v>
      </c>
      <c r="AX48" s="697">
        <v>3220099</v>
      </c>
      <c r="AY48" s="697">
        <v>3220099</v>
      </c>
      <c r="AZ48" s="697">
        <v>3220099</v>
      </c>
      <c r="BA48" s="697">
        <v>3220099</v>
      </c>
      <c r="BB48" s="697">
        <v>3220099</v>
      </c>
      <c r="BC48" s="697">
        <v>3220099</v>
      </c>
      <c r="BD48" s="697">
        <v>3220099</v>
      </c>
      <c r="BE48" s="697">
        <v>3220099</v>
      </c>
      <c r="BF48" s="697">
        <v>3220099</v>
      </c>
      <c r="BG48" s="697">
        <v>3220099</v>
      </c>
      <c r="BH48" s="697">
        <v>3220099</v>
      </c>
      <c r="BI48" s="697">
        <v>3220099</v>
      </c>
      <c r="BJ48" s="697">
        <v>3220099</v>
      </c>
      <c r="BK48" s="697">
        <v>3220099</v>
      </c>
      <c r="BL48" s="697">
        <v>3220099</v>
      </c>
      <c r="BM48" s="697">
        <v>3068338</v>
      </c>
      <c r="BN48" s="697">
        <v>0</v>
      </c>
      <c r="BO48" s="697">
        <v>0</v>
      </c>
      <c r="BP48" s="697">
        <v>0</v>
      </c>
      <c r="BQ48" s="697">
        <v>0</v>
      </c>
      <c r="BR48" s="697">
        <v>0</v>
      </c>
      <c r="BS48" s="697">
        <v>0</v>
      </c>
      <c r="BT48" s="698">
        <v>0</v>
      </c>
      <c r="BU48" s="16"/>
    </row>
    <row r="49" spans="2:73" s="17" customFormat="1" ht="15.75">
      <c r="B49" s="692"/>
      <c r="C49" s="692" t="s">
        <v>116</v>
      </c>
      <c r="D49" s="692"/>
      <c r="E49" s="692"/>
      <c r="F49" s="692"/>
      <c r="G49" s="692"/>
      <c r="H49" s="692">
        <v>2015</v>
      </c>
      <c r="I49" s="644" t="s">
        <v>581</v>
      </c>
      <c r="J49" s="644" t="s">
        <v>595</v>
      </c>
      <c r="K49" s="633"/>
      <c r="L49" s="696"/>
      <c r="M49" s="697"/>
      <c r="N49" s="697"/>
      <c r="O49" s="697"/>
      <c r="P49" s="697">
        <v>0</v>
      </c>
      <c r="Q49" s="697">
        <v>0</v>
      </c>
      <c r="R49" s="697">
        <v>0</v>
      </c>
      <c r="S49" s="697">
        <v>0</v>
      </c>
      <c r="T49" s="697">
        <v>0</v>
      </c>
      <c r="U49" s="697">
        <v>0</v>
      </c>
      <c r="V49" s="697">
        <v>0</v>
      </c>
      <c r="W49" s="697">
        <v>0</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c r="AR49" s="697"/>
      <c r="AS49" s="697"/>
      <c r="AT49" s="697"/>
      <c r="AU49" s="697">
        <v>0</v>
      </c>
      <c r="AV49" s="697">
        <v>0</v>
      </c>
      <c r="AW49" s="697">
        <v>0</v>
      </c>
      <c r="AX49" s="697">
        <v>0</v>
      </c>
      <c r="AY49" s="697">
        <v>0</v>
      </c>
      <c r="AZ49" s="697">
        <v>0</v>
      </c>
      <c r="BA49" s="697">
        <v>0</v>
      </c>
      <c r="BB49" s="697">
        <v>0</v>
      </c>
      <c r="BC49" s="697">
        <v>0</v>
      </c>
      <c r="BD49" s="697">
        <v>0</v>
      </c>
      <c r="BE49" s="697">
        <v>0</v>
      </c>
      <c r="BF49" s="697">
        <v>0</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75">
      <c r="B50" s="692"/>
      <c r="C50" s="692" t="s">
        <v>117</v>
      </c>
      <c r="D50" s="692"/>
      <c r="E50" s="692"/>
      <c r="F50" s="692"/>
      <c r="G50" s="692"/>
      <c r="H50" s="692">
        <v>2015</v>
      </c>
      <c r="I50" s="644" t="s">
        <v>581</v>
      </c>
      <c r="J50" s="644" t="s">
        <v>595</v>
      </c>
      <c r="K50" s="633"/>
      <c r="L50" s="696"/>
      <c r="M50" s="697"/>
      <c r="N50" s="697"/>
      <c r="O50" s="697"/>
      <c r="P50" s="697">
        <v>0</v>
      </c>
      <c r="Q50" s="697">
        <v>0</v>
      </c>
      <c r="R50" s="697">
        <v>0</v>
      </c>
      <c r="S50" s="697">
        <v>0</v>
      </c>
      <c r="T50" s="697">
        <v>0</v>
      </c>
      <c r="U50" s="697">
        <v>0</v>
      </c>
      <c r="V50" s="697">
        <v>0</v>
      </c>
      <c r="W50" s="697">
        <v>0</v>
      </c>
      <c r="X50" s="697">
        <v>0</v>
      </c>
      <c r="Y50" s="697">
        <v>0</v>
      </c>
      <c r="Z50" s="697">
        <v>0</v>
      </c>
      <c r="AA50" s="697">
        <v>0</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c r="AR50" s="697"/>
      <c r="AS50" s="697"/>
      <c r="AT50" s="697"/>
      <c r="AU50" s="697">
        <v>0</v>
      </c>
      <c r="AV50" s="697">
        <v>0</v>
      </c>
      <c r="AW50" s="697">
        <v>0</v>
      </c>
      <c r="AX50" s="697">
        <v>0</v>
      </c>
      <c r="AY50" s="697">
        <v>0</v>
      </c>
      <c r="AZ50" s="697">
        <v>0</v>
      </c>
      <c r="BA50" s="697">
        <v>0</v>
      </c>
      <c r="BB50" s="697">
        <v>0</v>
      </c>
      <c r="BC50" s="697">
        <v>0</v>
      </c>
      <c r="BD50" s="697">
        <v>0</v>
      </c>
      <c r="BE50" s="697">
        <v>0</v>
      </c>
      <c r="BF50" s="697">
        <v>0</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c r="B51" s="692"/>
      <c r="C51" s="692" t="s">
        <v>118</v>
      </c>
      <c r="D51" s="692"/>
      <c r="E51" s="692"/>
      <c r="F51" s="692"/>
      <c r="G51" s="692"/>
      <c r="H51" s="692">
        <v>2015</v>
      </c>
      <c r="I51" s="644" t="s">
        <v>581</v>
      </c>
      <c r="J51" s="644" t="s">
        <v>595</v>
      </c>
      <c r="K51" s="633"/>
      <c r="L51" s="696"/>
      <c r="M51" s="697"/>
      <c r="N51" s="697"/>
      <c r="O51" s="697"/>
      <c r="P51" s="697">
        <v>592</v>
      </c>
      <c r="Q51" s="697">
        <v>592</v>
      </c>
      <c r="R51" s="697">
        <v>581</v>
      </c>
      <c r="S51" s="697">
        <v>581</v>
      </c>
      <c r="T51" s="697">
        <v>581</v>
      </c>
      <c r="U51" s="697">
        <v>581</v>
      </c>
      <c r="V51" s="697">
        <v>553</v>
      </c>
      <c r="W51" s="697">
        <v>553</v>
      </c>
      <c r="X51" s="697">
        <v>542</v>
      </c>
      <c r="Y51" s="697">
        <v>450</v>
      </c>
      <c r="Z51" s="697">
        <v>229</v>
      </c>
      <c r="AA51" s="697">
        <v>229</v>
      </c>
      <c r="AB51" s="697">
        <v>110</v>
      </c>
      <c r="AC51" s="697">
        <v>110</v>
      </c>
      <c r="AD51" s="697">
        <v>110</v>
      </c>
      <c r="AE51" s="697">
        <v>92</v>
      </c>
      <c r="AF51" s="697">
        <v>71</v>
      </c>
      <c r="AG51" s="697">
        <v>71</v>
      </c>
      <c r="AH51" s="697">
        <v>71</v>
      </c>
      <c r="AI51" s="697">
        <v>71</v>
      </c>
      <c r="AJ51" s="697">
        <v>0</v>
      </c>
      <c r="AK51" s="697">
        <v>0</v>
      </c>
      <c r="AL51" s="697">
        <v>0</v>
      </c>
      <c r="AM51" s="697">
        <v>0</v>
      </c>
      <c r="AN51" s="697">
        <v>0</v>
      </c>
      <c r="AO51" s="698">
        <v>0</v>
      </c>
      <c r="AP51" s="633"/>
      <c r="AQ51" s="696"/>
      <c r="AR51" s="697"/>
      <c r="AS51" s="697"/>
      <c r="AT51" s="697"/>
      <c r="AU51" s="697">
        <v>4388100</v>
      </c>
      <c r="AV51" s="697">
        <v>4388100</v>
      </c>
      <c r="AW51" s="697">
        <v>4353851</v>
      </c>
      <c r="AX51" s="697">
        <v>4353851</v>
      </c>
      <c r="AY51" s="697">
        <v>4353851</v>
      </c>
      <c r="AZ51" s="697">
        <v>4353851</v>
      </c>
      <c r="BA51" s="697">
        <v>4182174</v>
      </c>
      <c r="BB51" s="697">
        <v>4182174</v>
      </c>
      <c r="BC51" s="697">
        <v>4142538</v>
      </c>
      <c r="BD51" s="697">
        <v>3581795</v>
      </c>
      <c r="BE51" s="697">
        <v>2225182</v>
      </c>
      <c r="BF51" s="697">
        <v>2217083</v>
      </c>
      <c r="BG51" s="697">
        <v>603928</v>
      </c>
      <c r="BH51" s="697">
        <v>603928</v>
      </c>
      <c r="BI51" s="697">
        <v>603928</v>
      </c>
      <c r="BJ51" s="697">
        <v>460858</v>
      </c>
      <c r="BK51" s="697">
        <v>175878</v>
      </c>
      <c r="BL51" s="697">
        <v>175878</v>
      </c>
      <c r="BM51" s="697">
        <v>175878</v>
      </c>
      <c r="BN51" s="697">
        <v>175878</v>
      </c>
      <c r="BO51" s="697">
        <v>0</v>
      </c>
      <c r="BP51" s="697">
        <v>0</v>
      </c>
      <c r="BQ51" s="697">
        <v>0</v>
      </c>
      <c r="BR51" s="697">
        <v>0</v>
      </c>
      <c r="BS51" s="697">
        <v>0</v>
      </c>
      <c r="BT51" s="698">
        <v>0</v>
      </c>
      <c r="BU51" s="16"/>
    </row>
    <row r="52" spans="2:73" s="17" customFormat="1" ht="15.75">
      <c r="B52" s="692"/>
      <c r="C52" s="692" t="s">
        <v>113</v>
      </c>
      <c r="D52" s="692"/>
      <c r="E52" s="692"/>
      <c r="F52" s="692"/>
      <c r="G52" s="692"/>
      <c r="H52" s="692">
        <v>2015</v>
      </c>
      <c r="I52" s="644" t="s">
        <v>582</v>
      </c>
      <c r="J52" s="644" t="s">
        <v>588</v>
      </c>
      <c r="K52" s="633"/>
      <c r="L52" s="696"/>
      <c r="M52" s="697"/>
      <c r="N52" s="697"/>
      <c r="O52" s="697"/>
      <c r="P52" s="697"/>
      <c r="Q52" s="697">
        <v>58</v>
      </c>
      <c r="R52" s="697">
        <v>58</v>
      </c>
      <c r="S52" s="697">
        <v>58</v>
      </c>
      <c r="T52" s="697">
        <v>58</v>
      </c>
      <c r="U52" s="697">
        <v>58</v>
      </c>
      <c r="V52" s="697">
        <v>58</v>
      </c>
      <c r="W52" s="697">
        <v>58</v>
      </c>
      <c r="X52" s="697">
        <v>58</v>
      </c>
      <c r="Y52" s="697">
        <v>58</v>
      </c>
      <c r="Z52" s="697">
        <v>45</v>
      </c>
      <c r="AA52" s="697">
        <v>45</v>
      </c>
      <c r="AB52" s="697">
        <v>45</v>
      </c>
      <c r="AC52" s="697">
        <v>45</v>
      </c>
      <c r="AD52" s="697">
        <v>45</v>
      </c>
      <c r="AE52" s="697">
        <v>45</v>
      </c>
      <c r="AF52" s="697">
        <v>21</v>
      </c>
      <c r="AG52" s="697">
        <v>21</v>
      </c>
      <c r="AH52" s="697">
        <v>21</v>
      </c>
      <c r="AI52" s="697">
        <v>21</v>
      </c>
      <c r="AJ52" s="697">
        <v>0</v>
      </c>
      <c r="AK52" s="697">
        <v>0</v>
      </c>
      <c r="AL52" s="697">
        <v>0</v>
      </c>
      <c r="AM52" s="697">
        <v>0</v>
      </c>
      <c r="AN52" s="697">
        <v>0</v>
      </c>
      <c r="AO52" s="698">
        <v>0</v>
      </c>
      <c r="AP52" s="633"/>
      <c r="AQ52" s="696"/>
      <c r="AR52" s="697"/>
      <c r="AS52" s="697"/>
      <c r="AT52" s="697"/>
      <c r="AU52" s="697"/>
      <c r="AV52" s="697">
        <v>800565</v>
      </c>
      <c r="AW52" s="697">
        <v>800565</v>
      </c>
      <c r="AX52" s="697">
        <v>800565</v>
      </c>
      <c r="AY52" s="697">
        <v>800565</v>
      </c>
      <c r="AZ52" s="697">
        <v>800565</v>
      </c>
      <c r="BA52" s="697">
        <v>800565</v>
      </c>
      <c r="BB52" s="697">
        <v>800073</v>
      </c>
      <c r="BC52" s="697">
        <v>800073</v>
      </c>
      <c r="BD52" s="697">
        <v>800073</v>
      </c>
      <c r="BE52" s="697">
        <v>717504</v>
      </c>
      <c r="BF52" s="697">
        <v>716210</v>
      </c>
      <c r="BG52" s="697">
        <v>716210</v>
      </c>
      <c r="BH52" s="697">
        <v>712095</v>
      </c>
      <c r="BI52" s="697">
        <v>712095</v>
      </c>
      <c r="BJ52" s="697">
        <v>710915</v>
      </c>
      <c r="BK52" s="697">
        <v>331334</v>
      </c>
      <c r="BL52" s="697">
        <v>331334</v>
      </c>
      <c r="BM52" s="697">
        <v>331334</v>
      </c>
      <c r="BN52" s="697">
        <v>331334</v>
      </c>
      <c r="BO52" s="697">
        <v>0</v>
      </c>
      <c r="BP52" s="697">
        <v>0</v>
      </c>
      <c r="BQ52" s="697">
        <v>0</v>
      </c>
      <c r="BR52" s="697">
        <v>0</v>
      </c>
      <c r="BS52" s="697">
        <v>0</v>
      </c>
      <c r="BT52" s="698">
        <v>0</v>
      </c>
      <c r="BU52" s="16"/>
    </row>
    <row r="53" spans="2:73">
      <c r="B53" s="692"/>
      <c r="C53" s="692" t="s">
        <v>749</v>
      </c>
      <c r="D53" s="692"/>
      <c r="E53" s="692"/>
      <c r="F53" s="692"/>
      <c r="G53" s="692"/>
      <c r="H53" s="692">
        <v>2015</v>
      </c>
      <c r="I53" s="644" t="s">
        <v>582</v>
      </c>
      <c r="J53" s="644" t="s">
        <v>588</v>
      </c>
      <c r="K53" s="633"/>
      <c r="L53" s="696"/>
      <c r="M53" s="697"/>
      <c r="N53" s="697"/>
      <c r="O53" s="697"/>
      <c r="P53" s="697"/>
      <c r="Q53" s="697">
        <v>258</v>
      </c>
      <c r="R53" s="697">
        <v>258</v>
      </c>
      <c r="S53" s="697">
        <v>258</v>
      </c>
      <c r="T53" s="697">
        <v>258</v>
      </c>
      <c r="U53" s="697">
        <v>258</v>
      </c>
      <c r="V53" s="697">
        <v>258</v>
      </c>
      <c r="W53" s="697">
        <v>258</v>
      </c>
      <c r="X53" s="697">
        <v>258</v>
      </c>
      <c r="Y53" s="697">
        <v>258</v>
      </c>
      <c r="Z53" s="697">
        <v>258</v>
      </c>
      <c r="AA53" s="697">
        <v>258</v>
      </c>
      <c r="AB53" s="697">
        <v>258</v>
      </c>
      <c r="AC53" s="697">
        <v>258</v>
      </c>
      <c r="AD53" s="697">
        <v>258</v>
      </c>
      <c r="AE53" s="697">
        <v>258</v>
      </c>
      <c r="AF53" s="697">
        <v>258</v>
      </c>
      <c r="AG53" s="697">
        <v>258</v>
      </c>
      <c r="AH53" s="697">
        <v>247</v>
      </c>
      <c r="AI53" s="697">
        <v>0</v>
      </c>
      <c r="AJ53" s="697">
        <v>0</v>
      </c>
      <c r="AK53" s="697">
        <v>0</v>
      </c>
      <c r="AL53" s="697">
        <v>0</v>
      </c>
      <c r="AM53" s="697">
        <v>0</v>
      </c>
      <c r="AN53" s="697">
        <v>0</v>
      </c>
      <c r="AO53" s="698">
        <v>0</v>
      </c>
      <c r="AP53" s="633"/>
      <c r="AQ53" s="696"/>
      <c r="AR53" s="697"/>
      <c r="AS53" s="697"/>
      <c r="AT53" s="697"/>
      <c r="AU53" s="697"/>
      <c r="AV53" s="697">
        <v>506403</v>
      </c>
      <c r="AW53" s="697">
        <v>506403</v>
      </c>
      <c r="AX53" s="697">
        <v>506403</v>
      </c>
      <c r="AY53" s="697">
        <v>506403</v>
      </c>
      <c r="AZ53" s="697">
        <v>506403</v>
      </c>
      <c r="BA53" s="697">
        <v>506403</v>
      </c>
      <c r="BB53" s="697">
        <v>506403</v>
      </c>
      <c r="BC53" s="697">
        <v>506403</v>
      </c>
      <c r="BD53" s="697">
        <v>506403</v>
      </c>
      <c r="BE53" s="697">
        <v>506403</v>
      </c>
      <c r="BF53" s="697">
        <v>506403</v>
      </c>
      <c r="BG53" s="697">
        <v>506403</v>
      </c>
      <c r="BH53" s="697">
        <v>506403</v>
      </c>
      <c r="BI53" s="697">
        <v>506403</v>
      </c>
      <c r="BJ53" s="697">
        <v>506403</v>
      </c>
      <c r="BK53" s="697">
        <v>506403</v>
      </c>
      <c r="BL53" s="697">
        <v>506403</v>
      </c>
      <c r="BM53" s="697">
        <v>496860</v>
      </c>
      <c r="BN53" s="697">
        <v>0</v>
      </c>
      <c r="BO53" s="697">
        <v>0</v>
      </c>
      <c r="BP53" s="697">
        <v>0</v>
      </c>
      <c r="BQ53" s="697">
        <v>0</v>
      </c>
      <c r="BR53" s="697">
        <v>0</v>
      </c>
      <c r="BS53" s="697">
        <v>0</v>
      </c>
      <c r="BT53" s="698">
        <v>0</v>
      </c>
    </row>
    <row r="54" spans="2:73">
      <c r="B54" s="692"/>
      <c r="C54" s="692" t="s">
        <v>115</v>
      </c>
      <c r="D54" s="692"/>
      <c r="E54" s="692"/>
      <c r="F54" s="692"/>
      <c r="G54" s="692"/>
      <c r="H54" s="692">
        <v>2015</v>
      </c>
      <c r="I54" s="644" t="s">
        <v>582</v>
      </c>
      <c r="J54" s="644" t="s">
        <v>588</v>
      </c>
      <c r="K54" s="633"/>
      <c r="L54" s="696"/>
      <c r="M54" s="697"/>
      <c r="N54" s="697"/>
      <c r="O54" s="697"/>
      <c r="P54" s="697"/>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c r="AR54" s="697"/>
      <c r="AS54" s="697"/>
      <c r="AT54" s="697"/>
      <c r="AU54" s="697"/>
      <c r="AV54" s="697">
        <v>992</v>
      </c>
      <c r="AW54" s="697">
        <v>992</v>
      </c>
      <c r="AX54" s="697">
        <v>992</v>
      </c>
      <c r="AY54" s="697">
        <v>992</v>
      </c>
      <c r="AZ54" s="697">
        <v>992</v>
      </c>
      <c r="BA54" s="697">
        <v>992</v>
      </c>
      <c r="BB54" s="697">
        <v>992</v>
      </c>
      <c r="BC54" s="697">
        <v>992</v>
      </c>
      <c r="BD54" s="697">
        <v>992</v>
      </c>
      <c r="BE54" s="697">
        <v>992</v>
      </c>
      <c r="BF54" s="697">
        <v>992</v>
      </c>
      <c r="BG54" s="697">
        <v>992</v>
      </c>
      <c r="BH54" s="697">
        <v>992</v>
      </c>
      <c r="BI54" s="697">
        <v>992</v>
      </c>
      <c r="BJ54" s="697">
        <v>992</v>
      </c>
      <c r="BK54" s="697">
        <v>992</v>
      </c>
      <c r="BL54" s="697">
        <v>0</v>
      </c>
      <c r="BM54" s="697">
        <v>0</v>
      </c>
      <c r="BN54" s="697">
        <v>0</v>
      </c>
      <c r="BO54" s="697">
        <v>0</v>
      </c>
      <c r="BP54" s="697">
        <v>0</v>
      </c>
      <c r="BQ54" s="697">
        <v>0</v>
      </c>
      <c r="BR54" s="697">
        <v>0</v>
      </c>
      <c r="BS54" s="697">
        <v>0</v>
      </c>
      <c r="BT54" s="698">
        <v>0</v>
      </c>
    </row>
    <row r="55" spans="2:73">
      <c r="B55" s="692"/>
      <c r="C55" s="692" t="s">
        <v>117</v>
      </c>
      <c r="D55" s="692"/>
      <c r="E55" s="692"/>
      <c r="F55" s="692"/>
      <c r="G55" s="692"/>
      <c r="H55" s="692">
        <v>2015</v>
      </c>
      <c r="I55" s="644" t="s">
        <v>582</v>
      </c>
      <c r="J55" s="644" t="s">
        <v>588</v>
      </c>
      <c r="K55" s="633"/>
      <c r="L55" s="696"/>
      <c r="M55" s="697"/>
      <c r="N55" s="697"/>
      <c r="O55" s="697"/>
      <c r="P55" s="697"/>
      <c r="Q55" s="697">
        <v>66</v>
      </c>
      <c r="R55" s="697">
        <v>66</v>
      </c>
      <c r="S55" s="697">
        <v>66</v>
      </c>
      <c r="T55" s="697">
        <v>66</v>
      </c>
      <c r="U55" s="697">
        <v>66</v>
      </c>
      <c r="V55" s="697">
        <v>66</v>
      </c>
      <c r="W55" s="697">
        <v>66</v>
      </c>
      <c r="X55" s="697">
        <v>66</v>
      </c>
      <c r="Y55" s="697">
        <v>66</v>
      </c>
      <c r="Z55" s="697">
        <v>66</v>
      </c>
      <c r="AA55" s="697">
        <v>66</v>
      </c>
      <c r="AB55" s="697">
        <v>66</v>
      </c>
      <c r="AC55" s="697">
        <v>46</v>
      </c>
      <c r="AD55" s="697">
        <v>0</v>
      </c>
      <c r="AE55" s="697">
        <v>0</v>
      </c>
      <c r="AF55" s="697">
        <v>0</v>
      </c>
      <c r="AG55" s="697">
        <v>0</v>
      </c>
      <c r="AH55" s="697">
        <v>0</v>
      </c>
      <c r="AI55" s="697">
        <v>0</v>
      </c>
      <c r="AJ55" s="697">
        <v>0</v>
      </c>
      <c r="AK55" s="697">
        <v>0</v>
      </c>
      <c r="AL55" s="697">
        <v>0</v>
      </c>
      <c r="AM55" s="697">
        <v>0</v>
      </c>
      <c r="AN55" s="697">
        <v>0</v>
      </c>
      <c r="AO55" s="698">
        <v>0</v>
      </c>
      <c r="AP55" s="633"/>
      <c r="AQ55" s="696"/>
      <c r="AR55" s="697"/>
      <c r="AS55" s="697"/>
      <c r="AT55" s="697"/>
      <c r="AU55" s="697"/>
      <c r="AV55" s="697">
        <v>311335</v>
      </c>
      <c r="AW55" s="697">
        <v>311335</v>
      </c>
      <c r="AX55" s="697">
        <v>311335</v>
      </c>
      <c r="AY55" s="697">
        <v>311335</v>
      </c>
      <c r="AZ55" s="697">
        <v>311335</v>
      </c>
      <c r="BA55" s="697">
        <v>311335</v>
      </c>
      <c r="BB55" s="697">
        <v>311335</v>
      </c>
      <c r="BC55" s="697">
        <v>311335</v>
      </c>
      <c r="BD55" s="697">
        <v>311335</v>
      </c>
      <c r="BE55" s="697">
        <v>311335</v>
      </c>
      <c r="BF55" s="697">
        <v>311335</v>
      </c>
      <c r="BG55" s="697">
        <v>311335</v>
      </c>
      <c r="BH55" s="697">
        <v>217934</v>
      </c>
      <c r="BI55" s="697">
        <v>0</v>
      </c>
      <c r="BJ55" s="697">
        <v>0</v>
      </c>
      <c r="BK55" s="697">
        <v>0</v>
      </c>
      <c r="BL55" s="697">
        <v>0</v>
      </c>
      <c r="BM55" s="697">
        <v>0</v>
      </c>
      <c r="BN55" s="697">
        <v>0</v>
      </c>
      <c r="BO55" s="697">
        <v>0</v>
      </c>
      <c r="BP55" s="697">
        <v>0</v>
      </c>
      <c r="BQ55" s="697">
        <v>0</v>
      </c>
      <c r="BR55" s="697">
        <v>0</v>
      </c>
      <c r="BS55" s="697">
        <v>0</v>
      </c>
      <c r="BT55" s="698">
        <v>0</v>
      </c>
    </row>
    <row r="56" spans="2:73">
      <c r="B56" s="692"/>
      <c r="C56" s="692" t="s">
        <v>118</v>
      </c>
      <c r="D56" s="692"/>
      <c r="E56" s="692"/>
      <c r="F56" s="692"/>
      <c r="G56" s="692"/>
      <c r="H56" s="692">
        <v>2015</v>
      </c>
      <c r="I56" s="644" t="s">
        <v>582</v>
      </c>
      <c r="J56" s="644" t="s">
        <v>588</v>
      </c>
      <c r="K56" s="633"/>
      <c r="L56" s="696"/>
      <c r="M56" s="697"/>
      <c r="N56" s="697"/>
      <c r="O56" s="697"/>
      <c r="P56" s="697"/>
      <c r="Q56" s="697">
        <v>1709</v>
      </c>
      <c r="R56" s="697">
        <v>1703</v>
      </c>
      <c r="S56" s="697">
        <v>1703</v>
      </c>
      <c r="T56" s="697">
        <v>1703</v>
      </c>
      <c r="U56" s="697">
        <v>1696</v>
      </c>
      <c r="V56" s="697">
        <v>1647</v>
      </c>
      <c r="W56" s="697">
        <v>1647</v>
      </c>
      <c r="X56" s="697">
        <v>1638</v>
      </c>
      <c r="Y56" s="697">
        <v>1485</v>
      </c>
      <c r="Z56" s="697">
        <v>1083</v>
      </c>
      <c r="AA56" s="697">
        <v>977</v>
      </c>
      <c r="AB56" s="697">
        <v>875</v>
      </c>
      <c r="AC56" s="697">
        <v>875</v>
      </c>
      <c r="AD56" s="697">
        <v>875</v>
      </c>
      <c r="AE56" s="697">
        <v>601</v>
      </c>
      <c r="AF56" s="697">
        <v>17</v>
      </c>
      <c r="AG56" s="697">
        <v>17</v>
      </c>
      <c r="AH56" s="697">
        <v>17</v>
      </c>
      <c r="AI56" s="697">
        <v>17</v>
      </c>
      <c r="AJ56" s="697">
        <v>0</v>
      </c>
      <c r="AK56" s="697">
        <v>0</v>
      </c>
      <c r="AL56" s="697">
        <v>0</v>
      </c>
      <c r="AM56" s="697">
        <v>0</v>
      </c>
      <c r="AN56" s="697">
        <v>0</v>
      </c>
      <c r="AO56" s="698">
        <v>0</v>
      </c>
      <c r="AP56" s="633"/>
      <c r="AQ56" s="696"/>
      <c r="AR56" s="697"/>
      <c r="AS56" s="697"/>
      <c r="AT56" s="697"/>
      <c r="AU56" s="697"/>
      <c r="AV56" s="697">
        <v>12480157</v>
      </c>
      <c r="AW56" s="697">
        <v>12462081</v>
      </c>
      <c r="AX56" s="697">
        <v>12462081</v>
      </c>
      <c r="AY56" s="697">
        <v>12462081</v>
      </c>
      <c r="AZ56" s="697">
        <v>12439930</v>
      </c>
      <c r="BA56" s="697">
        <v>12115408</v>
      </c>
      <c r="BB56" s="697">
        <v>12115408</v>
      </c>
      <c r="BC56" s="697">
        <v>12077367</v>
      </c>
      <c r="BD56" s="697">
        <v>11049707</v>
      </c>
      <c r="BE56" s="697">
        <v>8335979</v>
      </c>
      <c r="BF56" s="697">
        <v>7910704</v>
      </c>
      <c r="BG56" s="697">
        <v>5661658</v>
      </c>
      <c r="BH56" s="697">
        <v>5661658</v>
      </c>
      <c r="BI56" s="697">
        <v>5661658</v>
      </c>
      <c r="BJ56" s="697">
        <v>3889527</v>
      </c>
      <c r="BK56" s="697">
        <v>15247</v>
      </c>
      <c r="BL56" s="697">
        <v>15247</v>
      </c>
      <c r="BM56" s="697">
        <v>15247</v>
      </c>
      <c r="BN56" s="697">
        <v>15247</v>
      </c>
      <c r="BO56" s="697">
        <v>0</v>
      </c>
      <c r="BP56" s="697">
        <v>0</v>
      </c>
      <c r="BQ56" s="697">
        <v>0</v>
      </c>
      <c r="BR56" s="697">
        <v>0</v>
      </c>
      <c r="BS56" s="697">
        <v>0</v>
      </c>
      <c r="BT56" s="698">
        <v>0</v>
      </c>
    </row>
    <row r="57" spans="2:73">
      <c r="B57" s="692"/>
      <c r="C57" s="692" t="s">
        <v>95</v>
      </c>
      <c r="D57" s="692"/>
      <c r="E57" s="692"/>
      <c r="F57" s="692"/>
      <c r="G57" s="692"/>
      <c r="H57" s="692">
        <v>2015</v>
      </c>
      <c r="I57" s="644" t="s">
        <v>582</v>
      </c>
      <c r="J57" s="644" t="s">
        <v>588</v>
      </c>
      <c r="K57" s="633"/>
      <c r="L57" s="696"/>
      <c r="M57" s="697"/>
      <c r="N57" s="697"/>
      <c r="O57" s="697"/>
      <c r="P57" s="697"/>
      <c r="Q57" s="697">
        <v>2</v>
      </c>
      <c r="R57" s="697">
        <v>2</v>
      </c>
      <c r="S57" s="697">
        <v>2</v>
      </c>
      <c r="T57" s="697">
        <v>2</v>
      </c>
      <c r="U57" s="697">
        <v>2</v>
      </c>
      <c r="V57" s="697">
        <v>2</v>
      </c>
      <c r="W57" s="697">
        <v>2</v>
      </c>
      <c r="X57" s="697">
        <v>2</v>
      </c>
      <c r="Y57" s="697">
        <v>2</v>
      </c>
      <c r="Z57" s="697">
        <v>3</v>
      </c>
      <c r="AA57" s="697">
        <v>3</v>
      </c>
      <c r="AB57" s="697">
        <v>3</v>
      </c>
      <c r="AC57" s="697">
        <v>3</v>
      </c>
      <c r="AD57" s="697">
        <v>3</v>
      </c>
      <c r="AE57" s="697">
        <v>3</v>
      </c>
      <c r="AF57" s="697">
        <v>1</v>
      </c>
      <c r="AG57" s="697">
        <v>1</v>
      </c>
      <c r="AH57" s="697">
        <v>1</v>
      </c>
      <c r="AI57" s="697">
        <v>1</v>
      </c>
      <c r="AJ57" s="697">
        <v>0</v>
      </c>
      <c r="AK57" s="697">
        <v>0</v>
      </c>
      <c r="AL57" s="697">
        <v>0</v>
      </c>
      <c r="AM57" s="697">
        <v>0</v>
      </c>
      <c r="AN57" s="697">
        <v>0</v>
      </c>
      <c r="AO57" s="698">
        <v>0</v>
      </c>
      <c r="AP57" s="633"/>
      <c r="AQ57" s="696"/>
      <c r="AR57" s="697"/>
      <c r="AS57" s="697"/>
      <c r="AT57" s="697"/>
      <c r="AU57" s="697"/>
      <c r="AV57" s="697">
        <v>45730</v>
      </c>
      <c r="AW57" s="697">
        <v>45730</v>
      </c>
      <c r="AX57" s="697">
        <v>45730</v>
      </c>
      <c r="AY57" s="697">
        <v>45730</v>
      </c>
      <c r="AZ57" s="697">
        <v>45730</v>
      </c>
      <c r="BA57" s="697">
        <v>45730</v>
      </c>
      <c r="BB57" s="697">
        <v>45726</v>
      </c>
      <c r="BC57" s="697">
        <v>45726</v>
      </c>
      <c r="BD57" s="697">
        <v>45726</v>
      </c>
      <c r="BE57" s="697">
        <v>43100</v>
      </c>
      <c r="BF57" s="697">
        <v>42882</v>
      </c>
      <c r="BG57" s="697">
        <v>42882</v>
      </c>
      <c r="BH57" s="697">
        <v>42736</v>
      </c>
      <c r="BI57" s="697">
        <v>42736</v>
      </c>
      <c r="BJ57" s="697">
        <v>42733</v>
      </c>
      <c r="BK57" s="697">
        <v>14093</v>
      </c>
      <c r="BL57" s="697">
        <v>14093</v>
      </c>
      <c r="BM57" s="697">
        <v>14093</v>
      </c>
      <c r="BN57" s="697">
        <v>14093</v>
      </c>
      <c r="BO57" s="697">
        <v>0</v>
      </c>
      <c r="BP57" s="697">
        <v>0</v>
      </c>
      <c r="BQ57" s="697">
        <v>0</v>
      </c>
      <c r="BR57" s="697">
        <v>0</v>
      </c>
      <c r="BS57" s="697">
        <v>0</v>
      </c>
      <c r="BT57" s="698">
        <v>0</v>
      </c>
    </row>
    <row r="58" spans="2:73">
      <c r="B58" s="692"/>
      <c r="C58" s="692" t="s">
        <v>682</v>
      </c>
      <c r="D58" s="692"/>
      <c r="E58" s="692"/>
      <c r="F58" s="692"/>
      <c r="G58" s="692"/>
      <c r="H58" s="692">
        <v>2015</v>
      </c>
      <c r="I58" s="644" t="s">
        <v>582</v>
      </c>
      <c r="J58" s="644" t="s">
        <v>588</v>
      </c>
      <c r="K58" s="633"/>
      <c r="L58" s="696"/>
      <c r="M58" s="697"/>
      <c r="N58" s="697"/>
      <c r="O58" s="697"/>
      <c r="P58" s="697"/>
      <c r="Q58" s="697">
        <v>22</v>
      </c>
      <c r="R58" s="697">
        <v>22</v>
      </c>
      <c r="S58" s="697">
        <v>22</v>
      </c>
      <c r="T58" s="697">
        <v>22</v>
      </c>
      <c r="U58" s="697">
        <v>22</v>
      </c>
      <c r="V58" s="697">
        <v>22</v>
      </c>
      <c r="W58" s="697">
        <v>22</v>
      </c>
      <c r="X58" s="697">
        <v>22</v>
      </c>
      <c r="Y58" s="697">
        <v>22</v>
      </c>
      <c r="Z58" s="697">
        <v>22</v>
      </c>
      <c r="AA58" s="697">
        <v>22</v>
      </c>
      <c r="AB58" s="697">
        <v>22</v>
      </c>
      <c r="AC58" s="697">
        <v>22</v>
      </c>
      <c r="AD58" s="697">
        <v>22</v>
      </c>
      <c r="AE58" s="697">
        <v>22</v>
      </c>
      <c r="AF58" s="697">
        <v>22</v>
      </c>
      <c r="AG58" s="697">
        <v>22</v>
      </c>
      <c r="AH58" s="697">
        <v>21</v>
      </c>
      <c r="AI58" s="697">
        <v>0</v>
      </c>
      <c r="AJ58" s="697">
        <v>0</v>
      </c>
      <c r="AK58" s="697">
        <v>0</v>
      </c>
      <c r="AL58" s="697">
        <v>0</v>
      </c>
      <c r="AM58" s="697">
        <v>0</v>
      </c>
      <c r="AN58" s="697">
        <v>0</v>
      </c>
      <c r="AO58" s="698">
        <v>0</v>
      </c>
      <c r="AP58" s="633"/>
      <c r="AQ58" s="696"/>
      <c r="AR58" s="697"/>
      <c r="AS58" s="697"/>
      <c r="AT58" s="697"/>
      <c r="AU58" s="697"/>
      <c r="AV58" s="697">
        <v>43375</v>
      </c>
      <c r="AW58" s="697">
        <v>43375</v>
      </c>
      <c r="AX58" s="697">
        <v>43375</v>
      </c>
      <c r="AY58" s="697">
        <v>43375</v>
      </c>
      <c r="AZ58" s="697">
        <v>43375</v>
      </c>
      <c r="BA58" s="697">
        <v>43375</v>
      </c>
      <c r="BB58" s="697">
        <v>43375</v>
      </c>
      <c r="BC58" s="697">
        <v>43375</v>
      </c>
      <c r="BD58" s="697">
        <v>43375</v>
      </c>
      <c r="BE58" s="697">
        <v>43375</v>
      </c>
      <c r="BF58" s="697">
        <v>43375</v>
      </c>
      <c r="BG58" s="697">
        <v>43375</v>
      </c>
      <c r="BH58" s="697">
        <v>43375</v>
      </c>
      <c r="BI58" s="697">
        <v>43375</v>
      </c>
      <c r="BJ58" s="697">
        <v>43375</v>
      </c>
      <c r="BK58" s="697">
        <v>43375</v>
      </c>
      <c r="BL58" s="697">
        <v>43375</v>
      </c>
      <c r="BM58" s="697">
        <v>42044</v>
      </c>
      <c r="BN58" s="697">
        <v>0</v>
      </c>
      <c r="BO58" s="697">
        <v>0</v>
      </c>
      <c r="BP58" s="697">
        <v>0</v>
      </c>
      <c r="BQ58" s="697">
        <v>0</v>
      </c>
      <c r="BR58" s="697">
        <v>0</v>
      </c>
      <c r="BS58" s="697">
        <v>0</v>
      </c>
      <c r="BT58" s="698">
        <v>0</v>
      </c>
    </row>
    <row r="59" spans="2:73">
      <c r="B59" s="692"/>
      <c r="C59" s="692" t="s">
        <v>98</v>
      </c>
      <c r="D59" s="692"/>
      <c r="E59" s="692"/>
      <c r="F59" s="692"/>
      <c r="G59" s="692"/>
      <c r="H59" s="692">
        <v>2015</v>
      </c>
      <c r="I59" s="644" t="s">
        <v>582</v>
      </c>
      <c r="J59" s="644" t="s">
        <v>588</v>
      </c>
      <c r="K59" s="633"/>
      <c r="L59" s="696"/>
      <c r="M59" s="697"/>
      <c r="N59" s="697"/>
      <c r="O59" s="697"/>
      <c r="P59" s="697"/>
      <c r="Q59" s="697">
        <v>42</v>
      </c>
      <c r="R59" s="697">
        <v>42</v>
      </c>
      <c r="S59" s="697">
        <v>42</v>
      </c>
      <c r="T59" s="697">
        <v>42</v>
      </c>
      <c r="U59" s="697">
        <v>42</v>
      </c>
      <c r="V59" s="697">
        <v>42</v>
      </c>
      <c r="W59" s="697">
        <v>42</v>
      </c>
      <c r="X59" s="697">
        <v>42</v>
      </c>
      <c r="Y59" s="697">
        <v>42</v>
      </c>
      <c r="Z59" s="697">
        <v>42</v>
      </c>
      <c r="AA59" s="697">
        <v>42</v>
      </c>
      <c r="AB59" s="697">
        <v>42</v>
      </c>
      <c r="AC59" s="697">
        <v>42</v>
      </c>
      <c r="AD59" s="697">
        <v>42</v>
      </c>
      <c r="AE59" s="697">
        <v>42</v>
      </c>
      <c r="AF59" s="697">
        <v>19</v>
      </c>
      <c r="AG59" s="697">
        <v>19</v>
      </c>
      <c r="AH59" s="697">
        <v>19</v>
      </c>
      <c r="AI59" s="697">
        <v>19</v>
      </c>
      <c r="AJ59" s="697">
        <v>19</v>
      </c>
      <c r="AK59" s="697">
        <v>19</v>
      </c>
      <c r="AL59" s="697">
        <v>19</v>
      </c>
      <c r="AM59" s="697">
        <v>0</v>
      </c>
      <c r="AN59" s="697">
        <v>0</v>
      </c>
      <c r="AO59" s="698">
        <v>0</v>
      </c>
      <c r="AP59" s="633"/>
      <c r="AQ59" s="696"/>
      <c r="AR59" s="697"/>
      <c r="AS59" s="697"/>
      <c r="AT59" s="697"/>
      <c r="AU59" s="697"/>
      <c r="AV59" s="697">
        <v>805682</v>
      </c>
      <c r="AW59" s="697">
        <v>805682</v>
      </c>
      <c r="AX59" s="697">
        <v>805682</v>
      </c>
      <c r="AY59" s="697">
        <v>805682</v>
      </c>
      <c r="AZ59" s="697">
        <v>805682</v>
      </c>
      <c r="BA59" s="697">
        <v>805682</v>
      </c>
      <c r="BB59" s="697">
        <v>805682</v>
      </c>
      <c r="BC59" s="697">
        <v>805682</v>
      </c>
      <c r="BD59" s="697">
        <v>805682</v>
      </c>
      <c r="BE59" s="697">
        <v>804215</v>
      </c>
      <c r="BF59" s="697">
        <v>804215</v>
      </c>
      <c r="BG59" s="697">
        <v>804215</v>
      </c>
      <c r="BH59" s="697">
        <v>804215</v>
      </c>
      <c r="BI59" s="697">
        <v>804215</v>
      </c>
      <c r="BJ59" s="697">
        <v>804215</v>
      </c>
      <c r="BK59" s="697">
        <v>404575</v>
      </c>
      <c r="BL59" s="697">
        <v>404575</v>
      </c>
      <c r="BM59" s="697">
        <v>404575</v>
      </c>
      <c r="BN59" s="697">
        <v>404575</v>
      </c>
      <c r="BO59" s="697">
        <v>404559</v>
      </c>
      <c r="BP59" s="697">
        <v>404559</v>
      </c>
      <c r="BQ59" s="697">
        <v>404559</v>
      </c>
      <c r="BR59" s="697">
        <v>0</v>
      </c>
      <c r="BS59" s="697">
        <v>0</v>
      </c>
      <c r="BT59" s="698">
        <v>0</v>
      </c>
    </row>
    <row r="60" spans="2:73" ht="15.75">
      <c r="B60" s="692"/>
      <c r="C60" s="692" t="s">
        <v>99</v>
      </c>
      <c r="D60" s="692"/>
      <c r="E60" s="692"/>
      <c r="F60" s="692"/>
      <c r="G60" s="692"/>
      <c r="H60" s="692">
        <v>2015</v>
      </c>
      <c r="I60" s="644" t="s">
        <v>582</v>
      </c>
      <c r="J60" s="644" t="s">
        <v>588</v>
      </c>
      <c r="K60" s="633"/>
      <c r="L60" s="696"/>
      <c r="M60" s="697"/>
      <c r="N60" s="697"/>
      <c r="O60" s="697"/>
      <c r="P60" s="697"/>
      <c r="Q60" s="697">
        <v>411</v>
      </c>
      <c r="R60" s="697">
        <v>411</v>
      </c>
      <c r="S60" s="697">
        <v>411</v>
      </c>
      <c r="T60" s="697">
        <v>643</v>
      </c>
      <c r="U60" s="697">
        <v>643</v>
      </c>
      <c r="V60" s="697">
        <v>643</v>
      </c>
      <c r="W60" s="697">
        <v>643</v>
      </c>
      <c r="X60" s="697">
        <v>643</v>
      </c>
      <c r="Y60" s="697">
        <v>643</v>
      </c>
      <c r="Z60" s="697">
        <v>643</v>
      </c>
      <c r="AA60" s="697">
        <v>643</v>
      </c>
      <c r="AB60" s="697">
        <v>643</v>
      </c>
      <c r="AC60" s="697">
        <v>450</v>
      </c>
      <c r="AD60" s="697">
        <v>0</v>
      </c>
      <c r="AE60" s="697">
        <v>0</v>
      </c>
      <c r="AF60" s="697">
        <v>0</v>
      </c>
      <c r="AG60" s="697">
        <v>0</v>
      </c>
      <c r="AH60" s="697">
        <v>0</v>
      </c>
      <c r="AI60" s="697">
        <v>0</v>
      </c>
      <c r="AJ60" s="697">
        <v>0</v>
      </c>
      <c r="AK60" s="697">
        <v>0</v>
      </c>
      <c r="AL60" s="697">
        <v>0</v>
      </c>
      <c r="AM60" s="697">
        <v>0</v>
      </c>
      <c r="AN60" s="697">
        <v>0</v>
      </c>
      <c r="AO60" s="698">
        <v>0</v>
      </c>
      <c r="AP60" s="633"/>
      <c r="AQ60" s="696"/>
      <c r="AR60" s="697"/>
      <c r="AS60" s="697"/>
      <c r="AT60" s="697"/>
      <c r="AU60" s="697"/>
      <c r="AV60" s="697">
        <v>1926895</v>
      </c>
      <c r="AW60" s="697">
        <v>1926895</v>
      </c>
      <c r="AX60" s="697">
        <v>1926895</v>
      </c>
      <c r="AY60" s="697">
        <v>2802011</v>
      </c>
      <c r="AZ60" s="697">
        <v>2802011</v>
      </c>
      <c r="BA60" s="697">
        <v>2802011</v>
      </c>
      <c r="BB60" s="697">
        <v>2802011</v>
      </c>
      <c r="BC60" s="697">
        <v>2802011</v>
      </c>
      <c r="BD60" s="697">
        <v>2802011</v>
      </c>
      <c r="BE60" s="697">
        <v>2802011</v>
      </c>
      <c r="BF60" s="697">
        <v>2802011</v>
      </c>
      <c r="BG60" s="697">
        <v>2802011</v>
      </c>
      <c r="BH60" s="697">
        <v>1961408</v>
      </c>
      <c r="BI60" s="697">
        <v>0</v>
      </c>
      <c r="BJ60" s="697">
        <v>0</v>
      </c>
      <c r="BK60" s="697">
        <v>0</v>
      </c>
      <c r="BL60" s="697">
        <v>0</v>
      </c>
      <c r="BM60" s="697">
        <v>0</v>
      </c>
      <c r="BN60" s="697">
        <v>0</v>
      </c>
      <c r="BO60" s="697">
        <v>0</v>
      </c>
      <c r="BP60" s="697">
        <v>0</v>
      </c>
      <c r="BQ60" s="697">
        <v>0</v>
      </c>
      <c r="BR60" s="697">
        <v>0</v>
      </c>
      <c r="BS60" s="697">
        <v>0</v>
      </c>
      <c r="BT60" s="698">
        <v>0</v>
      </c>
      <c r="BU60" s="163"/>
    </row>
    <row r="61" spans="2:73">
      <c r="B61" s="692"/>
      <c r="C61" s="692" t="s">
        <v>100</v>
      </c>
      <c r="D61" s="692"/>
      <c r="E61" s="692"/>
      <c r="F61" s="692"/>
      <c r="G61" s="692"/>
      <c r="H61" s="692">
        <v>2015</v>
      </c>
      <c r="I61" s="644" t="s">
        <v>582</v>
      </c>
      <c r="J61" s="644" t="s">
        <v>588</v>
      </c>
      <c r="K61" s="633"/>
      <c r="L61" s="696"/>
      <c r="M61" s="697"/>
      <c r="N61" s="697"/>
      <c r="O61" s="697"/>
      <c r="P61" s="697"/>
      <c r="Q61" s="697">
        <v>399</v>
      </c>
      <c r="R61" s="697">
        <v>399</v>
      </c>
      <c r="S61" s="697">
        <v>399</v>
      </c>
      <c r="T61" s="697">
        <v>399</v>
      </c>
      <c r="U61" s="697">
        <v>399</v>
      </c>
      <c r="V61" s="697">
        <v>390</v>
      </c>
      <c r="W61" s="697">
        <v>390</v>
      </c>
      <c r="X61" s="697">
        <v>323</v>
      </c>
      <c r="Y61" s="697">
        <v>286</v>
      </c>
      <c r="Z61" s="697">
        <v>216</v>
      </c>
      <c r="AA61" s="697">
        <v>172</v>
      </c>
      <c r="AB61" s="697">
        <v>112</v>
      </c>
      <c r="AC61" s="697">
        <v>112</v>
      </c>
      <c r="AD61" s="697">
        <v>112</v>
      </c>
      <c r="AE61" s="697">
        <v>93</v>
      </c>
      <c r="AF61" s="697">
        <v>32</v>
      </c>
      <c r="AG61" s="697">
        <v>32</v>
      </c>
      <c r="AH61" s="697">
        <v>32</v>
      </c>
      <c r="AI61" s="697">
        <v>32</v>
      </c>
      <c r="AJ61" s="697">
        <v>0</v>
      </c>
      <c r="AK61" s="697">
        <v>0</v>
      </c>
      <c r="AL61" s="697">
        <v>0</v>
      </c>
      <c r="AM61" s="697">
        <v>0</v>
      </c>
      <c r="AN61" s="697">
        <v>0</v>
      </c>
      <c r="AO61" s="698">
        <v>0</v>
      </c>
      <c r="AP61" s="633"/>
      <c r="AQ61" s="696"/>
      <c r="AR61" s="697"/>
      <c r="AS61" s="697"/>
      <c r="AT61" s="697"/>
      <c r="AU61" s="697"/>
      <c r="AV61" s="697">
        <v>2316888</v>
      </c>
      <c r="AW61" s="697">
        <v>2316888</v>
      </c>
      <c r="AX61" s="697">
        <v>2316888</v>
      </c>
      <c r="AY61" s="697">
        <v>2316888</v>
      </c>
      <c r="AZ61" s="697">
        <v>2316888</v>
      </c>
      <c r="BA61" s="697">
        <v>2268118</v>
      </c>
      <c r="BB61" s="697">
        <v>2268118</v>
      </c>
      <c r="BC61" s="697">
        <v>2029093</v>
      </c>
      <c r="BD61" s="697">
        <v>1764160</v>
      </c>
      <c r="BE61" s="697">
        <v>1408213</v>
      </c>
      <c r="BF61" s="697">
        <v>1203506</v>
      </c>
      <c r="BG61" s="697">
        <v>424820</v>
      </c>
      <c r="BH61" s="697">
        <v>424820</v>
      </c>
      <c r="BI61" s="697">
        <v>424820</v>
      </c>
      <c r="BJ61" s="697">
        <v>338510</v>
      </c>
      <c r="BK61" s="697">
        <v>39199</v>
      </c>
      <c r="BL61" s="697">
        <v>39199</v>
      </c>
      <c r="BM61" s="697">
        <v>39199</v>
      </c>
      <c r="BN61" s="697">
        <v>39199</v>
      </c>
      <c r="BO61" s="697">
        <v>0</v>
      </c>
      <c r="BP61" s="697">
        <v>0</v>
      </c>
      <c r="BQ61" s="697">
        <v>0</v>
      </c>
      <c r="BR61" s="697">
        <v>0</v>
      </c>
      <c r="BS61" s="697">
        <v>0</v>
      </c>
      <c r="BT61" s="698">
        <v>0</v>
      </c>
    </row>
    <row r="62" spans="2:73">
      <c r="B62" s="692"/>
      <c r="C62" s="692" t="s">
        <v>102</v>
      </c>
      <c r="D62" s="692"/>
      <c r="E62" s="692"/>
      <c r="F62" s="692"/>
      <c r="G62" s="692"/>
      <c r="H62" s="692">
        <v>2015</v>
      </c>
      <c r="I62" s="644" t="s">
        <v>582</v>
      </c>
      <c r="J62" s="644" t="s">
        <v>588</v>
      </c>
      <c r="K62" s="633"/>
      <c r="L62" s="696"/>
      <c r="M62" s="697"/>
      <c r="N62" s="697"/>
      <c r="O62" s="697"/>
      <c r="P62" s="697"/>
      <c r="Q62" s="697">
        <v>186</v>
      </c>
      <c r="R62" s="697">
        <v>186</v>
      </c>
      <c r="S62" s="697">
        <v>186</v>
      </c>
      <c r="T62" s="697">
        <v>186</v>
      </c>
      <c r="U62" s="697">
        <v>186</v>
      </c>
      <c r="V62" s="697">
        <v>186</v>
      </c>
      <c r="W62" s="697">
        <v>186</v>
      </c>
      <c r="X62" s="697">
        <v>186</v>
      </c>
      <c r="Y62" s="697">
        <v>186</v>
      </c>
      <c r="Z62" s="697">
        <v>186</v>
      </c>
      <c r="AA62" s="697">
        <v>186</v>
      </c>
      <c r="AB62" s="697">
        <v>186</v>
      </c>
      <c r="AC62" s="697">
        <v>186</v>
      </c>
      <c r="AD62" s="697">
        <v>186</v>
      </c>
      <c r="AE62" s="697">
        <v>186</v>
      </c>
      <c r="AF62" s="697">
        <v>186</v>
      </c>
      <c r="AG62" s="697">
        <v>186</v>
      </c>
      <c r="AH62" s="697">
        <v>186</v>
      </c>
      <c r="AI62" s="697">
        <v>186</v>
      </c>
      <c r="AJ62" s="697">
        <v>186</v>
      </c>
      <c r="AK62" s="697">
        <v>186</v>
      </c>
      <c r="AL62" s="697">
        <v>186</v>
      </c>
      <c r="AM62" s="697">
        <v>186</v>
      </c>
      <c r="AN62" s="697">
        <v>186</v>
      </c>
      <c r="AO62" s="698">
        <v>186</v>
      </c>
      <c r="AP62" s="633"/>
      <c r="AQ62" s="696"/>
      <c r="AR62" s="697"/>
      <c r="AS62" s="697"/>
      <c r="AT62" s="697"/>
      <c r="AU62" s="697"/>
      <c r="AV62" s="697">
        <v>903373</v>
      </c>
      <c r="AW62" s="697">
        <v>903373</v>
      </c>
      <c r="AX62" s="697">
        <v>903373</v>
      </c>
      <c r="AY62" s="697">
        <v>903373</v>
      </c>
      <c r="AZ62" s="697">
        <v>903373</v>
      </c>
      <c r="BA62" s="697">
        <v>903373</v>
      </c>
      <c r="BB62" s="697">
        <v>903373</v>
      </c>
      <c r="BC62" s="697">
        <v>903373</v>
      </c>
      <c r="BD62" s="697">
        <v>903373</v>
      </c>
      <c r="BE62" s="697">
        <v>903373</v>
      </c>
      <c r="BF62" s="697">
        <v>903373</v>
      </c>
      <c r="BG62" s="697">
        <v>903373</v>
      </c>
      <c r="BH62" s="697">
        <v>903373</v>
      </c>
      <c r="BI62" s="697">
        <v>391981</v>
      </c>
      <c r="BJ62" s="697">
        <v>0</v>
      </c>
      <c r="BK62" s="697">
        <v>0</v>
      </c>
      <c r="BL62" s="697">
        <v>0</v>
      </c>
      <c r="BM62" s="697">
        <v>0</v>
      </c>
      <c r="BN62" s="697">
        <v>0</v>
      </c>
      <c r="BO62" s="697">
        <v>0</v>
      </c>
      <c r="BP62" s="697">
        <v>0</v>
      </c>
      <c r="BQ62" s="697">
        <v>0</v>
      </c>
      <c r="BR62" s="697">
        <v>0</v>
      </c>
      <c r="BS62" s="697">
        <v>0</v>
      </c>
      <c r="BT62" s="698">
        <v>0</v>
      </c>
    </row>
    <row r="63" spans="2:73">
      <c r="B63" s="692"/>
      <c r="C63" s="692" t="s">
        <v>101</v>
      </c>
      <c r="D63" s="692"/>
      <c r="E63" s="692"/>
      <c r="F63" s="692"/>
      <c r="G63" s="692"/>
      <c r="H63" s="692">
        <v>2015</v>
      </c>
      <c r="I63" s="644" t="s">
        <v>583</v>
      </c>
      <c r="J63" s="644" t="s">
        <v>588</v>
      </c>
      <c r="K63" s="633"/>
      <c r="L63" s="696"/>
      <c r="M63" s="697"/>
      <c r="N63" s="697"/>
      <c r="O63" s="697"/>
      <c r="P63" s="697"/>
      <c r="Q63" s="697">
        <v>-302.86828404059082</v>
      </c>
      <c r="R63" s="697">
        <v>22.373019030554051</v>
      </c>
      <c r="S63" s="697">
        <v>35.0293773894361</v>
      </c>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v>-1169796.9042361702</v>
      </c>
      <c r="AW63" s="697">
        <v>78920.396520405629</v>
      </c>
      <c r="AX63" s="697">
        <v>135156.71944090264</v>
      </c>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t="s">
        <v>100</v>
      </c>
      <c r="D64" s="692"/>
      <c r="E64" s="692"/>
      <c r="F64" s="692"/>
      <c r="G64" s="692"/>
      <c r="H64" s="692">
        <v>2015</v>
      </c>
      <c r="I64" s="644" t="s">
        <v>583</v>
      </c>
      <c r="J64" s="644" t="s">
        <v>588</v>
      </c>
      <c r="K64" s="633"/>
      <c r="L64" s="696"/>
      <c r="M64" s="697"/>
      <c r="N64" s="697"/>
      <c r="O64" s="697"/>
      <c r="P64" s="697"/>
      <c r="Q64" s="697">
        <v>112.60716189859617</v>
      </c>
      <c r="R64" s="697">
        <v>197.779906435448</v>
      </c>
      <c r="S64" s="697">
        <v>212.24160407187964</v>
      </c>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v>1398655.6325487988</v>
      </c>
      <c r="AW64" s="697">
        <v>1664901.466080551</v>
      </c>
      <c r="AX64" s="697">
        <v>1710984.6658599009</v>
      </c>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t="s">
        <v>120</v>
      </c>
      <c r="D65" s="692"/>
      <c r="E65" s="692"/>
      <c r="F65" s="692"/>
      <c r="G65" s="692"/>
      <c r="H65" s="692">
        <v>2015</v>
      </c>
      <c r="I65" s="644" t="s">
        <v>583</v>
      </c>
      <c r="J65" s="644" t="s">
        <v>588</v>
      </c>
      <c r="K65" s="633"/>
      <c r="L65" s="696"/>
      <c r="M65" s="697"/>
      <c r="N65" s="697"/>
      <c r="O65" s="697"/>
      <c r="P65" s="697"/>
      <c r="Q65" s="697">
        <v>0</v>
      </c>
      <c r="R65" s="697">
        <v>0</v>
      </c>
      <c r="S65" s="697">
        <v>0</v>
      </c>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v>0</v>
      </c>
      <c r="AW65" s="697">
        <v>0</v>
      </c>
      <c r="AX65" s="697">
        <v>0</v>
      </c>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t="s">
        <v>115</v>
      </c>
      <c r="D66" s="692"/>
      <c r="E66" s="692"/>
      <c r="F66" s="692"/>
      <c r="G66" s="692"/>
      <c r="H66" s="692">
        <v>2015</v>
      </c>
      <c r="I66" s="644" t="s">
        <v>583</v>
      </c>
      <c r="J66" s="644" t="s">
        <v>588</v>
      </c>
      <c r="K66" s="633"/>
      <c r="L66" s="696"/>
      <c r="M66" s="697"/>
      <c r="N66" s="697"/>
      <c r="O66" s="697"/>
      <c r="P66" s="697"/>
      <c r="Q66" s="697">
        <v>6.3444400000000005</v>
      </c>
      <c r="R66" s="697">
        <v>6.3444400000000005</v>
      </c>
      <c r="S66" s="697">
        <v>6.3444400000000005</v>
      </c>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v>106580.76999999999</v>
      </c>
      <c r="AW66" s="697">
        <v>106580.77</v>
      </c>
      <c r="AX66" s="697">
        <v>106580.76999999999</v>
      </c>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t="s">
        <v>118</v>
      </c>
      <c r="D67" s="692"/>
      <c r="E67" s="692"/>
      <c r="F67" s="692"/>
      <c r="G67" s="692"/>
      <c r="H67" s="692">
        <v>2015</v>
      </c>
      <c r="I67" s="644" t="s">
        <v>583</v>
      </c>
      <c r="J67" s="644" t="s">
        <v>588</v>
      </c>
      <c r="K67" s="633"/>
      <c r="L67" s="696"/>
      <c r="M67" s="697"/>
      <c r="N67" s="697"/>
      <c r="O67" s="697"/>
      <c r="P67" s="697"/>
      <c r="Q67" s="697">
        <v>50.139591771557392</v>
      </c>
      <c r="R67" s="697">
        <v>63.491377315630203</v>
      </c>
      <c r="S67" s="697">
        <v>66.463148704086606</v>
      </c>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v>308182.88472743134</v>
      </c>
      <c r="AW67" s="697">
        <v>350658.93628890661</v>
      </c>
      <c r="AX67" s="697">
        <v>360444.1142143709</v>
      </c>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t="s">
        <v>113</v>
      </c>
      <c r="D68" s="692"/>
      <c r="E68" s="692"/>
      <c r="F68" s="692"/>
      <c r="G68" s="692"/>
      <c r="H68" s="692">
        <v>2016</v>
      </c>
      <c r="I68" s="644" t="s">
        <v>582</v>
      </c>
      <c r="J68" s="644" t="s">
        <v>595</v>
      </c>
      <c r="K68" s="633"/>
      <c r="L68" s="696"/>
      <c r="M68" s="697"/>
      <c r="N68" s="697"/>
      <c r="O68" s="697"/>
      <c r="P68" s="697"/>
      <c r="Q68" s="697">
        <v>2147</v>
      </c>
      <c r="R68" s="697">
        <v>2147</v>
      </c>
      <c r="S68" s="697">
        <v>2147</v>
      </c>
      <c r="T68" s="697">
        <v>2147</v>
      </c>
      <c r="U68" s="697">
        <v>2147</v>
      </c>
      <c r="V68" s="697">
        <v>2147</v>
      </c>
      <c r="W68" s="697">
        <v>2147</v>
      </c>
      <c r="X68" s="697">
        <v>2147</v>
      </c>
      <c r="Y68" s="697">
        <v>2147</v>
      </c>
      <c r="Z68" s="697">
        <v>2137</v>
      </c>
      <c r="AA68" s="697">
        <v>2056</v>
      </c>
      <c r="AB68" s="697">
        <v>2056</v>
      </c>
      <c r="AC68" s="697">
        <v>2056</v>
      </c>
      <c r="AD68" s="697">
        <v>2054</v>
      </c>
      <c r="AE68" s="697">
        <v>1798</v>
      </c>
      <c r="AF68" s="697">
        <v>1798</v>
      </c>
      <c r="AG68" s="697">
        <v>787</v>
      </c>
      <c r="AH68" s="697">
        <v>0</v>
      </c>
      <c r="AI68" s="697">
        <v>0</v>
      </c>
      <c r="AJ68" s="697">
        <v>0</v>
      </c>
      <c r="AK68" s="697">
        <v>0</v>
      </c>
      <c r="AL68" s="697">
        <v>0</v>
      </c>
      <c r="AM68" s="697">
        <v>0</v>
      </c>
      <c r="AN68" s="697">
        <v>0</v>
      </c>
      <c r="AO68" s="698">
        <v>0</v>
      </c>
      <c r="AP68" s="633"/>
      <c r="AQ68" s="696"/>
      <c r="AR68" s="697"/>
      <c r="AS68" s="697"/>
      <c r="AT68" s="697"/>
      <c r="AU68" s="697"/>
      <c r="AV68" s="697">
        <v>32980841</v>
      </c>
      <c r="AW68" s="697">
        <v>32980841</v>
      </c>
      <c r="AX68" s="697">
        <v>32980841</v>
      </c>
      <c r="AY68" s="697">
        <v>32980841</v>
      </c>
      <c r="AZ68" s="697">
        <v>32980841</v>
      </c>
      <c r="BA68" s="697">
        <v>32980841</v>
      </c>
      <c r="BB68" s="697">
        <v>32980841</v>
      </c>
      <c r="BC68" s="697">
        <v>32975449</v>
      </c>
      <c r="BD68" s="697">
        <v>32975449</v>
      </c>
      <c r="BE68" s="697">
        <v>32819269</v>
      </c>
      <c r="BF68" s="697">
        <v>32386370</v>
      </c>
      <c r="BG68" s="697">
        <v>32366345</v>
      </c>
      <c r="BH68" s="697">
        <v>32366345</v>
      </c>
      <c r="BI68" s="697">
        <v>32193898</v>
      </c>
      <c r="BJ68" s="697">
        <v>28113020</v>
      </c>
      <c r="BK68" s="697">
        <v>28113020</v>
      </c>
      <c r="BL68" s="697">
        <v>12529658</v>
      </c>
      <c r="BM68" s="697">
        <v>0</v>
      </c>
      <c r="BN68" s="697">
        <v>0</v>
      </c>
      <c r="BO68" s="697">
        <v>0</v>
      </c>
      <c r="BP68" s="697">
        <v>0</v>
      </c>
      <c r="BQ68" s="697">
        <v>0</v>
      </c>
      <c r="BR68" s="697">
        <v>0</v>
      </c>
      <c r="BS68" s="697">
        <v>0</v>
      </c>
      <c r="BT68" s="698">
        <v>0</v>
      </c>
    </row>
    <row r="69" spans="2:73">
      <c r="B69" s="692"/>
      <c r="C69" s="692" t="s">
        <v>749</v>
      </c>
      <c r="D69" s="692"/>
      <c r="E69" s="692"/>
      <c r="F69" s="692"/>
      <c r="G69" s="692"/>
      <c r="H69" s="692">
        <v>2016</v>
      </c>
      <c r="I69" s="644" t="s">
        <v>582</v>
      </c>
      <c r="J69" s="644" t="s">
        <v>595</v>
      </c>
      <c r="K69" s="633"/>
      <c r="L69" s="696"/>
      <c r="M69" s="697"/>
      <c r="N69" s="697"/>
      <c r="O69" s="697"/>
      <c r="P69" s="697"/>
      <c r="Q69" s="697">
        <v>1995</v>
      </c>
      <c r="R69" s="697">
        <v>1995</v>
      </c>
      <c r="S69" s="697">
        <v>1995</v>
      </c>
      <c r="T69" s="697">
        <v>1995</v>
      </c>
      <c r="U69" s="697">
        <v>1995</v>
      </c>
      <c r="V69" s="697">
        <v>1995</v>
      </c>
      <c r="W69" s="697">
        <v>1995</v>
      </c>
      <c r="X69" s="697">
        <v>1995</v>
      </c>
      <c r="Y69" s="697">
        <v>1995</v>
      </c>
      <c r="Z69" s="697">
        <v>1995</v>
      </c>
      <c r="AA69" s="697">
        <v>1995</v>
      </c>
      <c r="AB69" s="697">
        <v>1995</v>
      </c>
      <c r="AC69" s="697">
        <v>1995</v>
      </c>
      <c r="AD69" s="697">
        <v>1995</v>
      </c>
      <c r="AE69" s="697">
        <v>1995</v>
      </c>
      <c r="AF69" s="697">
        <v>1995</v>
      </c>
      <c r="AG69" s="697">
        <v>1995</v>
      </c>
      <c r="AH69" s="697">
        <v>1995</v>
      </c>
      <c r="AI69" s="697">
        <v>1798</v>
      </c>
      <c r="AJ69" s="697">
        <v>0</v>
      </c>
      <c r="AK69" s="697">
        <v>0</v>
      </c>
      <c r="AL69" s="697">
        <v>0</v>
      </c>
      <c r="AM69" s="697">
        <v>0</v>
      </c>
      <c r="AN69" s="697">
        <v>0</v>
      </c>
      <c r="AO69" s="698">
        <v>0</v>
      </c>
      <c r="AP69" s="633"/>
      <c r="AQ69" s="696"/>
      <c r="AR69" s="697"/>
      <c r="AS69" s="697"/>
      <c r="AT69" s="697"/>
      <c r="AU69" s="697"/>
      <c r="AV69" s="697">
        <v>6696541</v>
      </c>
      <c r="AW69" s="697">
        <v>6696541</v>
      </c>
      <c r="AX69" s="697">
        <v>6696541</v>
      </c>
      <c r="AY69" s="697">
        <v>6696541</v>
      </c>
      <c r="AZ69" s="697">
        <v>6696541</v>
      </c>
      <c r="BA69" s="697">
        <v>6696541</v>
      </c>
      <c r="BB69" s="697">
        <v>6696541</v>
      </c>
      <c r="BC69" s="697">
        <v>6696541</v>
      </c>
      <c r="BD69" s="697">
        <v>6696541</v>
      </c>
      <c r="BE69" s="697">
        <v>6696541</v>
      </c>
      <c r="BF69" s="697">
        <v>6696541</v>
      </c>
      <c r="BG69" s="697">
        <v>6696541</v>
      </c>
      <c r="BH69" s="697">
        <v>6696541</v>
      </c>
      <c r="BI69" s="697">
        <v>6696541</v>
      </c>
      <c r="BJ69" s="697">
        <v>6696541</v>
      </c>
      <c r="BK69" s="697">
        <v>6696541</v>
      </c>
      <c r="BL69" s="697">
        <v>6696541</v>
      </c>
      <c r="BM69" s="697">
        <v>6696541</v>
      </c>
      <c r="BN69" s="697">
        <v>6520592</v>
      </c>
      <c r="BO69" s="697">
        <v>0</v>
      </c>
      <c r="BP69" s="697">
        <v>0</v>
      </c>
      <c r="BQ69" s="697">
        <v>0</v>
      </c>
      <c r="BR69" s="697">
        <v>0</v>
      </c>
      <c r="BS69" s="697">
        <v>0</v>
      </c>
      <c r="BT69" s="698">
        <v>0</v>
      </c>
    </row>
    <row r="70" spans="2:73">
      <c r="B70" s="692"/>
      <c r="C70" s="692" t="s">
        <v>115</v>
      </c>
      <c r="D70" s="692"/>
      <c r="E70" s="692"/>
      <c r="F70" s="692"/>
      <c r="G70" s="692"/>
      <c r="H70" s="692">
        <v>2016</v>
      </c>
      <c r="I70" s="644" t="s">
        <v>582</v>
      </c>
      <c r="J70" s="644" t="s">
        <v>595</v>
      </c>
      <c r="K70" s="633"/>
      <c r="L70" s="696"/>
      <c r="M70" s="697"/>
      <c r="N70" s="697"/>
      <c r="O70" s="697"/>
      <c r="P70" s="697"/>
      <c r="Q70" s="697">
        <v>104</v>
      </c>
      <c r="R70" s="697">
        <v>104</v>
      </c>
      <c r="S70" s="697">
        <v>104</v>
      </c>
      <c r="T70" s="697">
        <v>104</v>
      </c>
      <c r="U70" s="697">
        <v>104</v>
      </c>
      <c r="V70" s="697">
        <v>104</v>
      </c>
      <c r="W70" s="697">
        <v>104</v>
      </c>
      <c r="X70" s="697">
        <v>104</v>
      </c>
      <c r="Y70" s="697">
        <v>104</v>
      </c>
      <c r="Z70" s="697">
        <v>104</v>
      </c>
      <c r="AA70" s="697">
        <v>104</v>
      </c>
      <c r="AB70" s="697">
        <v>104</v>
      </c>
      <c r="AC70" s="697">
        <v>104</v>
      </c>
      <c r="AD70" s="697">
        <v>104</v>
      </c>
      <c r="AE70" s="697">
        <v>104</v>
      </c>
      <c r="AF70" s="697">
        <v>101</v>
      </c>
      <c r="AG70" s="697">
        <v>0</v>
      </c>
      <c r="AH70" s="697">
        <v>0</v>
      </c>
      <c r="AI70" s="697">
        <v>0</v>
      </c>
      <c r="AJ70" s="697">
        <v>0</v>
      </c>
      <c r="AK70" s="697">
        <v>0</v>
      </c>
      <c r="AL70" s="697">
        <v>0</v>
      </c>
      <c r="AM70" s="697">
        <v>0</v>
      </c>
      <c r="AN70" s="697">
        <v>0</v>
      </c>
      <c r="AO70" s="698">
        <v>0</v>
      </c>
      <c r="AP70" s="633"/>
      <c r="AQ70" s="696"/>
      <c r="AR70" s="697"/>
      <c r="AS70" s="697"/>
      <c r="AT70" s="697"/>
      <c r="AU70" s="697"/>
      <c r="AV70" s="697">
        <v>330563</v>
      </c>
      <c r="AW70" s="697">
        <v>330563</v>
      </c>
      <c r="AX70" s="697">
        <v>330563</v>
      </c>
      <c r="AY70" s="697">
        <v>330563</v>
      </c>
      <c r="AZ70" s="697">
        <v>330563</v>
      </c>
      <c r="BA70" s="697">
        <v>330563</v>
      </c>
      <c r="BB70" s="697">
        <v>330563</v>
      </c>
      <c r="BC70" s="697">
        <v>330563</v>
      </c>
      <c r="BD70" s="697">
        <v>330563</v>
      </c>
      <c r="BE70" s="697">
        <v>330563</v>
      </c>
      <c r="BF70" s="697">
        <v>330563</v>
      </c>
      <c r="BG70" s="697">
        <v>330563</v>
      </c>
      <c r="BH70" s="697">
        <v>330563</v>
      </c>
      <c r="BI70" s="697">
        <v>330563</v>
      </c>
      <c r="BJ70" s="697">
        <v>330563</v>
      </c>
      <c r="BK70" s="697">
        <v>320393</v>
      </c>
      <c r="BL70" s="697">
        <v>0</v>
      </c>
      <c r="BM70" s="697">
        <v>0</v>
      </c>
      <c r="BN70" s="697">
        <v>0</v>
      </c>
      <c r="BO70" s="697">
        <v>0</v>
      </c>
      <c r="BP70" s="697">
        <v>0</v>
      </c>
      <c r="BQ70" s="697">
        <v>0</v>
      </c>
      <c r="BR70" s="697">
        <v>0</v>
      </c>
      <c r="BS70" s="697">
        <v>0</v>
      </c>
      <c r="BT70" s="698">
        <v>0</v>
      </c>
    </row>
    <row r="71" spans="2:73">
      <c r="B71" s="692"/>
      <c r="C71" s="692" t="s">
        <v>117</v>
      </c>
      <c r="D71" s="692"/>
      <c r="E71" s="692"/>
      <c r="F71" s="692"/>
      <c r="G71" s="692"/>
      <c r="H71" s="692">
        <v>2016</v>
      </c>
      <c r="I71" s="644" t="s">
        <v>582</v>
      </c>
      <c r="J71" s="644" t="s">
        <v>595</v>
      </c>
      <c r="K71" s="633"/>
      <c r="L71" s="696"/>
      <c r="M71" s="697"/>
      <c r="N71" s="697"/>
      <c r="O71" s="697"/>
      <c r="P71" s="697"/>
      <c r="Q71" s="697">
        <v>22</v>
      </c>
      <c r="R71" s="697">
        <v>22</v>
      </c>
      <c r="S71" s="697">
        <v>22</v>
      </c>
      <c r="T71" s="697">
        <v>22</v>
      </c>
      <c r="U71" s="697">
        <v>22</v>
      </c>
      <c r="V71" s="697">
        <v>22</v>
      </c>
      <c r="W71" s="697">
        <v>22</v>
      </c>
      <c r="X71" s="697">
        <v>22</v>
      </c>
      <c r="Y71" s="697">
        <v>22</v>
      </c>
      <c r="Z71" s="697">
        <v>22</v>
      </c>
      <c r="AA71" s="697">
        <v>6</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c r="AR71" s="700"/>
      <c r="AS71" s="700"/>
      <c r="AT71" s="700"/>
      <c r="AU71" s="700"/>
      <c r="AV71" s="700">
        <v>170854</v>
      </c>
      <c r="AW71" s="700">
        <v>170854</v>
      </c>
      <c r="AX71" s="700">
        <v>170854</v>
      </c>
      <c r="AY71" s="700">
        <v>170854</v>
      </c>
      <c r="AZ71" s="700">
        <v>170854</v>
      </c>
      <c r="BA71" s="700">
        <v>170854</v>
      </c>
      <c r="BB71" s="700">
        <v>170854</v>
      </c>
      <c r="BC71" s="700">
        <v>170854</v>
      </c>
      <c r="BD71" s="700">
        <v>170854</v>
      </c>
      <c r="BE71" s="700">
        <v>170854</v>
      </c>
      <c r="BF71" s="700">
        <v>42182</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c r="C72" s="692" t="s">
        <v>118</v>
      </c>
      <c r="D72" s="692"/>
      <c r="E72" s="692"/>
      <c r="F72" s="692"/>
      <c r="G72" s="692"/>
      <c r="H72" s="692">
        <v>2016</v>
      </c>
      <c r="I72" s="644" t="s">
        <v>582</v>
      </c>
      <c r="J72" s="644" t="s">
        <v>595</v>
      </c>
      <c r="K72" s="633"/>
      <c r="L72" s="696"/>
      <c r="M72" s="697"/>
      <c r="N72" s="697"/>
      <c r="O72" s="697"/>
      <c r="P72" s="697"/>
      <c r="Q72" s="697">
        <v>9760</v>
      </c>
      <c r="R72" s="697">
        <v>9577</v>
      </c>
      <c r="S72" s="697">
        <v>9577</v>
      </c>
      <c r="T72" s="697">
        <v>9577</v>
      </c>
      <c r="U72" s="697">
        <v>9577</v>
      </c>
      <c r="V72" s="697">
        <v>9511</v>
      </c>
      <c r="W72" s="697">
        <v>9511</v>
      </c>
      <c r="X72" s="697">
        <v>9511</v>
      </c>
      <c r="Y72" s="697">
        <v>9466</v>
      </c>
      <c r="Z72" s="697">
        <v>9466</v>
      </c>
      <c r="AA72" s="697">
        <v>9346</v>
      </c>
      <c r="AB72" s="697">
        <v>7600</v>
      </c>
      <c r="AC72" s="697">
        <v>4751</v>
      </c>
      <c r="AD72" s="697">
        <v>4751</v>
      </c>
      <c r="AE72" s="697">
        <v>605</v>
      </c>
      <c r="AF72" s="697">
        <v>98</v>
      </c>
      <c r="AG72" s="697">
        <v>98</v>
      </c>
      <c r="AH72" s="697">
        <v>98</v>
      </c>
      <c r="AI72" s="697">
        <v>98</v>
      </c>
      <c r="AJ72" s="697">
        <v>98</v>
      </c>
      <c r="AK72" s="697">
        <v>0</v>
      </c>
      <c r="AL72" s="697">
        <v>0</v>
      </c>
      <c r="AM72" s="697">
        <v>0</v>
      </c>
      <c r="AN72" s="697">
        <v>0</v>
      </c>
      <c r="AO72" s="698">
        <v>0</v>
      </c>
      <c r="AP72" s="633"/>
      <c r="AQ72" s="693"/>
      <c r="AR72" s="694"/>
      <c r="AS72" s="694"/>
      <c r="AT72" s="694"/>
      <c r="AU72" s="694"/>
      <c r="AV72" s="694">
        <v>60465338</v>
      </c>
      <c r="AW72" s="694">
        <v>59505868</v>
      </c>
      <c r="AX72" s="694">
        <v>59505868</v>
      </c>
      <c r="AY72" s="694">
        <v>59505868</v>
      </c>
      <c r="AZ72" s="694">
        <v>59505868</v>
      </c>
      <c r="BA72" s="694">
        <v>59000951</v>
      </c>
      <c r="BB72" s="694">
        <v>59000951</v>
      </c>
      <c r="BC72" s="694">
        <v>59000951</v>
      </c>
      <c r="BD72" s="694">
        <v>58676226</v>
      </c>
      <c r="BE72" s="694">
        <v>58676226</v>
      </c>
      <c r="BF72" s="694">
        <v>57941446</v>
      </c>
      <c r="BG72" s="694">
        <v>48819150</v>
      </c>
      <c r="BH72" s="694">
        <v>26272122</v>
      </c>
      <c r="BI72" s="694">
        <v>26272122</v>
      </c>
      <c r="BJ72" s="694">
        <v>2673019</v>
      </c>
      <c r="BK72" s="694">
        <v>75780</v>
      </c>
      <c r="BL72" s="694">
        <v>75780</v>
      </c>
      <c r="BM72" s="694">
        <v>75780</v>
      </c>
      <c r="BN72" s="694">
        <v>75780</v>
      </c>
      <c r="BO72" s="694">
        <v>75780</v>
      </c>
      <c r="BP72" s="694">
        <v>0</v>
      </c>
      <c r="BQ72" s="694">
        <v>0</v>
      </c>
      <c r="BR72" s="694">
        <v>0</v>
      </c>
      <c r="BS72" s="694">
        <v>0</v>
      </c>
      <c r="BT72" s="695">
        <v>0</v>
      </c>
    </row>
    <row r="73" spans="2:73">
      <c r="B73" s="692"/>
      <c r="C73" s="692" t="s">
        <v>119</v>
      </c>
      <c r="D73" s="692"/>
      <c r="E73" s="692"/>
      <c r="F73" s="692"/>
      <c r="G73" s="692"/>
      <c r="H73" s="692">
        <v>2016</v>
      </c>
      <c r="I73" s="644" t="s">
        <v>582</v>
      </c>
      <c r="J73" s="644" t="s">
        <v>595</v>
      </c>
      <c r="K73" s="633"/>
      <c r="L73" s="696"/>
      <c r="M73" s="697"/>
      <c r="N73" s="697"/>
      <c r="O73" s="697"/>
      <c r="P73" s="697"/>
      <c r="Q73" s="697">
        <v>15</v>
      </c>
      <c r="R73" s="697">
        <v>15</v>
      </c>
      <c r="S73" s="697">
        <v>15</v>
      </c>
      <c r="T73" s="697">
        <v>15</v>
      </c>
      <c r="U73" s="697">
        <v>14</v>
      </c>
      <c r="V73" s="697">
        <v>14</v>
      </c>
      <c r="W73" s="697">
        <v>11</v>
      </c>
      <c r="X73" s="697">
        <v>10</v>
      </c>
      <c r="Y73" s="697">
        <v>9</v>
      </c>
      <c r="Z73" s="697">
        <v>7</v>
      </c>
      <c r="AA73" s="697">
        <v>6</v>
      </c>
      <c r="AB73" s="697">
        <v>2</v>
      </c>
      <c r="AC73" s="697">
        <v>1</v>
      </c>
      <c r="AD73" s="697">
        <v>1</v>
      </c>
      <c r="AE73" s="697">
        <v>1</v>
      </c>
      <c r="AF73" s="697">
        <v>1</v>
      </c>
      <c r="AG73" s="697">
        <v>1</v>
      </c>
      <c r="AH73" s="697">
        <v>1</v>
      </c>
      <c r="AI73" s="697">
        <v>1</v>
      </c>
      <c r="AJ73" s="697">
        <v>1</v>
      </c>
      <c r="AK73" s="697">
        <v>1</v>
      </c>
      <c r="AL73" s="697">
        <v>1</v>
      </c>
      <c r="AM73" s="697">
        <v>0</v>
      </c>
      <c r="AN73" s="697">
        <v>0</v>
      </c>
      <c r="AO73" s="698">
        <v>0</v>
      </c>
      <c r="AP73" s="633"/>
      <c r="AQ73" s="696"/>
      <c r="AR73" s="697"/>
      <c r="AS73" s="697"/>
      <c r="AT73" s="697"/>
      <c r="AU73" s="697"/>
      <c r="AV73" s="697">
        <v>60829</v>
      </c>
      <c r="AW73" s="697">
        <v>60829</v>
      </c>
      <c r="AX73" s="697">
        <v>60829</v>
      </c>
      <c r="AY73" s="697">
        <v>60829</v>
      </c>
      <c r="AZ73" s="697">
        <v>56838</v>
      </c>
      <c r="BA73" s="697">
        <v>56838</v>
      </c>
      <c r="BB73" s="697">
        <v>40800</v>
      </c>
      <c r="BC73" s="697">
        <v>34589</v>
      </c>
      <c r="BD73" s="697">
        <v>29548</v>
      </c>
      <c r="BE73" s="697">
        <v>22234</v>
      </c>
      <c r="BF73" s="697">
        <v>18598</v>
      </c>
      <c r="BG73" s="697">
        <v>7001</v>
      </c>
      <c r="BH73" s="697">
        <v>1980</v>
      </c>
      <c r="BI73" s="697">
        <v>1980</v>
      </c>
      <c r="BJ73" s="697">
        <v>1980</v>
      </c>
      <c r="BK73" s="697">
        <v>1980</v>
      </c>
      <c r="BL73" s="697">
        <v>1980</v>
      </c>
      <c r="BM73" s="697">
        <v>1980</v>
      </c>
      <c r="BN73" s="697">
        <v>1980</v>
      </c>
      <c r="BO73" s="697">
        <v>1980</v>
      </c>
      <c r="BP73" s="697">
        <v>1980</v>
      </c>
      <c r="BQ73" s="697">
        <v>1980</v>
      </c>
      <c r="BR73" s="697">
        <v>0</v>
      </c>
      <c r="BS73" s="697">
        <v>0</v>
      </c>
      <c r="BT73" s="698">
        <v>0</v>
      </c>
    </row>
    <row r="74" spans="2:73">
      <c r="B74" s="692"/>
      <c r="C74" s="692" t="s">
        <v>120</v>
      </c>
      <c r="D74" s="692"/>
      <c r="E74" s="692"/>
      <c r="F74" s="692"/>
      <c r="G74" s="692"/>
      <c r="H74" s="692">
        <v>2016</v>
      </c>
      <c r="I74" s="644" t="s">
        <v>582</v>
      </c>
      <c r="J74" s="644" t="s">
        <v>595</v>
      </c>
      <c r="K74" s="633"/>
      <c r="L74" s="696"/>
      <c r="M74" s="697"/>
      <c r="N74" s="697"/>
      <c r="O74" s="697"/>
      <c r="P74" s="697"/>
      <c r="Q74" s="697">
        <v>397</v>
      </c>
      <c r="R74" s="697">
        <v>397</v>
      </c>
      <c r="S74" s="697">
        <v>397</v>
      </c>
      <c r="T74" s="697">
        <v>397</v>
      </c>
      <c r="U74" s="697">
        <v>397</v>
      </c>
      <c r="V74" s="697">
        <v>397</v>
      </c>
      <c r="W74" s="697">
        <v>397</v>
      </c>
      <c r="X74" s="697">
        <v>397</v>
      </c>
      <c r="Y74" s="697">
        <v>397</v>
      </c>
      <c r="Z74" s="697">
        <v>397</v>
      </c>
      <c r="AA74" s="697">
        <v>397</v>
      </c>
      <c r="AB74" s="697">
        <v>397</v>
      </c>
      <c r="AC74" s="697">
        <v>397</v>
      </c>
      <c r="AD74" s="697">
        <v>397</v>
      </c>
      <c r="AE74" s="697">
        <v>397</v>
      </c>
      <c r="AF74" s="697">
        <v>298</v>
      </c>
      <c r="AG74" s="697">
        <v>242</v>
      </c>
      <c r="AH74" s="697">
        <v>238</v>
      </c>
      <c r="AI74" s="697">
        <v>231</v>
      </c>
      <c r="AJ74" s="697">
        <v>231</v>
      </c>
      <c r="AK74" s="697">
        <v>231</v>
      </c>
      <c r="AL74" s="697">
        <v>231</v>
      </c>
      <c r="AM74" s="697">
        <v>231</v>
      </c>
      <c r="AN74" s="697">
        <v>231</v>
      </c>
      <c r="AO74" s="698">
        <v>231</v>
      </c>
      <c r="AP74" s="633"/>
      <c r="AQ74" s="696"/>
      <c r="AR74" s="697"/>
      <c r="AS74" s="697"/>
      <c r="AT74" s="697"/>
      <c r="AU74" s="697"/>
      <c r="AV74" s="697">
        <v>1646039</v>
      </c>
      <c r="AW74" s="697">
        <v>1646039</v>
      </c>
      <c r="AX74" s="697">
        <v>1646039</v>
      </c>
      <c r="AY74" s="697">
        <v>1646039</v>
      </c>
      <c r="AZ74" s="697">
        <v>1646039</v>
      </c>
      <c r="BA74" s="697">
        <v>1646039</v>
      </c>
      <c r="BB74" s="697">
        <v>1646039</v>
      </c>
      <c r="BC74" s="697">
        <v>1646039</v>
      </c>
      <c r="BD74" s="697">
        <v>1646039</v>
      </c>
      <c r="BE74" s="697">
        <v>1646039</v>
      </c>
      <c r="BF74" s="697">
        <v>1646039</v>
      </c>
      <c r="BG74" s="697">
        <v>1646039</v>
      </c>
      <c r="BH74" s="697">
        <v>1646039</v>
      </c>
      <c r="BI74" s="697">
        <v>1646039</v>
      </c>
      <c r="BJ74" s="697">
        <v>1646039</v>
      </c>
      <c r="BK74" s="697">
        <v>1220094</v>
      </c>
      <c r="BL74" s="697">
        <v>981218</v>
      </c>
      <c r="BM74" s="697">
        <v>954161</v>
      </c>
      <c r="BN74" s="697">
        <v>899463</v>
      </c>
      <c r="BO74" s="697">
        <v>899463</v>
      </c>
      <c r="BP74" s="697">
        <v>899463</v>
      </c>
      <c r="BQ74" s="697">
        <v>899463</v>
      </c>
      <c r="BR74" s="697">
        <v>899463</v>
      </c>
      <c r="BS74" s="697">
        <v>899463</v>
      </c>
      <c r="BT74" s="698">
        <v>899463</v>
      </c>
    </row>
    <row r="75" spans="2:73">
      <c r="B75" s="692"/>
      <c r="C75" s="692" t="s">
        <v>124</v>
      </c>
      <c r="D75" s="692"/>
      <c r="E75" s="692"/>
      <c r="F75" s="692"/>
      <c r="G75" s="692"/>
      <c r="H75" s="692">
        <v>2016</v>
      </c>
      <c r="I75" s="644" t="s">
        <v>582</v>
      </c>
      <c r="J75" s="644" t="s">
        <v>595</v>
      </c>
      <c r="K75" s="633"/>
      <c r="L75" s="696"/>
      <c r="M75" s="697"/>
      <c r="N75" s="697"/>
      <c r="O75" s="697"/>
      <c r="P75" s="697"/>
      <c r="Q75" s="697">
        <v>145</v>
      </c>
      <c r="R75" s="697">
        <v>79</v>
      </c>
      <c r="S75" s="697">
        <v>53</v>
      </c>
      <c r="T75" s="697">
        <v>53</v>
      </c>
      <c r="U75" s="697">
        <v>53</v>
      </c>
      <c r="V75" s="697">
        <v>53</v>
      </c>
      <c r="W75" s="697">
        <v>53</v>
      </c>
      <c r="X75" s="697">
        <v>53</v>
      </c>
      <c r="Y75" s="697">
        <v>53</v>
      </c>
      <c r="Z75" s="697">
        <v>46</v>
      </c>
      <c r="AA75" s="697">
        <v>25</v>
      </c>
      <c r="AB75" s="697">
        <v>25</v>
      </c>
      <c r="AC75" s="697">
        <v>25</v>
      </c>
      <c r="AD75" s="697">
        <v>20</v>
      </c>
      <c r="AE75" s="697">
        <v>20</v>
      </c>
      <c r="AF75" s="697">
        <v>20</v>
      </c>
      <c r="AG75" s="697">
        <v>20</v>
      </c>
      <c r="AH75" s="697">
        <v>20</v>
      </c>
      <c r="AI75" s="697">
        <v>20</v>
      </c>
      <c r="AJ75" s="697">
        <v>20</v>
      </c>
      <c r="AK75" s="697">
        <v>0</v>
      </c>
      <c r="AL75" s="697">
        <v>0</v>
      </c>
      <c r="AM75" s="697">
        <v>0</v>
      </c>
      <c r="AN75" s="697">
        <v>0</v>
      </c>
      <c r="AO75" s="698">
        <v>0</v>
      </c>
      <c r="AP75" s="633"/>
      <c r="AQ75" s="696"/>
      <c r="AR75" s="697"/>
      <c r="AS75" s="697"/>
      <c r="AT75" s="697"/>
      <c r="AU75" s="697"/>
      <c r="AV75" s="697">
        <v>1619649</v>
      </c>
      <c r="AW75" s="697">
        <v>888301</v>
      </c>
      <c r="AX75" s="697">
        <v>667610</v>
      </c>
      <c r="AY75" s="697">
        <v>617845</v>
      </c>
      <c r="AZ75" s="697">
        <v>617845</v>
      </c>
      <c r="BA75" s="697">
        <v>343518</v>
      </c>
      <c r="BB75" s="697">
        <v>343518</v>
      </c>
      <c r="BC75" s="697">
        <v>343518</v>
      </c>
      <c r="BD75" s="697">
        <v>343518</v>
      </c>
      <c r="BE75" s="697">
        <v>295986</v>
      </c>
      <c r="BF75" s="697">
        <v>152324</v>
      </c>
      <c r="BG75" s="697">
        <v>152324</v>
      </c>
      <c r="BH75" s="697">
        <v>152324</v>
      </c>
      <c r="BI75" s="697">
        <v>145604</v>
      </c>
      <c r="BJ75" s="697">
        <v>145604</v>
      </c>
      <c r="BK75" s="697">
        <v>145604</v>
      </c>
      <c r="BL75" s="697">
        <v>145604</v>
      </c>
      <c r="BM75" s="697">
        <v>145604</v>
      </c>
      <c r="BN75" s="697">
        <v>145604</v>
      </c>
      <c r="BO75" s="697">
        <v>145604</v>
      </c>
      <c r="BP75" s="697">
        <v>0</v>
      </c>
      <c r="BQ75" s="697">
        <v>0</v>
      </c>
      <c r="BR75" s="697">
        <v>0</v>
      </c>
      <c r="BS75" s="697">
        <v>0</v>
      </c>
      <c r="BT75" s="698">
        <v>0</v>
      </c>
    </row>
    <row r="76" spans="2:73">
      <c r="B76" s="692"/>
      <c r="C76" s="692" t="s">
        <v>753</v>
      </c>
      <c r="D76" s="692"/>
      <c r="E76" s="692"/>
      <c r="F76" s="692"/>
      <c r="G76" s="692"/>
      <c r="H76" s="692">
        <v>2016</v>
      </c>
      <c r="I76" s="644" t="s">
        <v>582</v>
      </c>
      <c r="J76" s="644" t="s">
        <v>595</v>
      </c>
      <c r="K76" s="633"/>
      <c r="L76" s="696"/>
      <c r="M76" s="697"/>
      <c r="N76" s="697"/>
      <c r="O76" s="697"/>
      <c r="P76" s="697"/>
      <c r="Q76" s="697">
        <v>137</v>
      </c>
      <c r="R76" s="697">
        <v>136</v>
      </c>
      <c r="S76" s="697">
        <v>136</v>
      </c>
      <c r="T76" s="697">
        <v>114</v>
      </c>
      <c r="U76" s="697">
        <v>102</v>
      </c>
      <c r="V76" s="697">
        <v>102</v>
      </c>
      <c r="W76" s="697">
        <v>102</v>
      </c>
      <c r="X76" s="697">
        <v>102</v>
      </c>
      <c r="Y76" s="697">
        <v>102</v>
      </c>
      <c r="Z76" s="697">
        <v>102</v>
      </c>
      <c r="AA76" s="697">
        <v>89</v>
      </c>
      <c r="AB76" s="697">
        <v>85</v>
      </c>
      <c r="AC76" s="697">
        <v>85</v>
      </c>
      <c r="AD76" s="697">
        <v>85</v>
      </c>
      <c r="AE76" s="697">
        <v>85</v>
      </c>
      <c r="AF76" s="697">
        <v>0</v>
      </c>
      <c r="AG76" s="697">
        <v>0</v>
      </c>
      <c r="AH76" s="697">
        <v>0</v>
      </c>
      <c r="AI76" s="697">
        <v>0</v>
      </c>
      <c r="AJ76" s="697">
        <v>0</v>
      </c>
      <c r="AK76" s="697">
        <v>0</v>
      </c>
      <c r="AL76" s="697">
        <v>0</v>
      </c>
      <c r="AM76" s="697">
        <v>0</v>
      </c>
      <c r="AN76" s="697">
        <v>0</v>
      </c>
      <c r="AO76" s="698">
        <v>0</v>
      </c>
      <c r="AP76" s="633"/>
      <c r="AQ76" s="696"/>
      <c r="AR76" s="697"/>
      <c r="AS76" s="697"/>
      <c r="AT76" s="697"/>
      <c r="AU76" s="697"/>
      <c r="AV76" s="697">
        <v>1013502</v>
      </c>
      <c r="AW76" s="697">
        <v>1009583</v>
      </c>
      <c r="AX76" s="697">
        <v>1009583</v>
      </c>
      <c r="AY76" s="697">
        <v>878605</v>
      </c>
      <c r="AZ76" s="697">
        <v>804761</v>
      </c>
      <c r="BA76" s="697">
        <v>784899</v>
      </c>
      <c r="BB76" s="697">
        <v>784899</v>
      </c>
      <c r="BC76" s="697">
        <v>784899</v>
      </c>
      <c r="BD76" s="697">
        <v>784899</v>
      </c>
      <c r="BE76" s="697">
        <v>784899</v>
      </c>
      <c r="BF76" s="697">
        <v>736152</v>
      </c>
      <c r="BG76" s="697">
        <v>713410</v>
      </c>
      <c r="BH76" s="697">
        <v>713410</v>
      </c>
      <c r="BI76" s="697">
        <v>713410</v>
      </c>
      <c r="BJ76" s="697">
        <v>713410</v>
      </c>
      <c r="BK76" s="697">
        <v>0</v>
      </c>
      <c r="BL76" s="697">
        <v>0</v>
      </c>
      <c r="BM76" s="697">
        <v>0</v>
      </c>
      <c r="BN76" s="697">
        <v>0</v>
      </c>
      <c r="BO76" s="697">
        <v>0</v>
      </c>
      <c r="BP76" s="697">
        <v>0</v>
      </c>
      <c r="BQ76" s="697">
        <v>0</v>
      </c>
      <c r="BR76" s="697">
        <v>0</v>
      </c>
      <c r="BS76" s="697">
        <v>0</v>
      </c>
      <c r="BT76" s="698">
        <v>0</v>
      </c>
    </row>
    <row r="77" spans="2:73">
      <c r="B77" s="692"/>
      <c r="C77" s="692" t="s">
        <v>752</v>
      </c>
      <c r="D77" s="692"/>
      <c r="E77" s="692"/>
      <c r="F77" s="692"/>
      <c r="G77" s="692"/>
      <c r="H77" s="692">
        <v>2016</v>
      </c>
      <c r="I77" s="644" t="s">
        <v>582</v>
      </c>
      <c r="J77" s="644" t="s">
        <v>595</v>
      </c>
      <c r="K77" s="633"/>
      <c r="L77" s="696"/>
      <c r="M77" s="697"/>
      <c r="N77" s="697"/>
      <c r="O77" s="697"/>
      <c r="P77" s="697"/>
      <c r="Q77" s="697">
        <v>13</v>
      </c>
      <c r="R77" s="697">
        <v>13</v>
      </c>
      <c r="S77" s="697">
        <v>13</v>
      </c>
      <c r="T77" s="697">
        <v>13</v>
      </c>
      <c r="U77" s="697">
        <v>13</v>
      </c>
      <c r="V77" s="697">
        <v>13</v>
      </c>
      <c r="W77" s="697">
        <v>13</v>
      </c>
      <c r="X77" s="697">
        <v>13</v>
      </c>
      <c r="Y77" s="697">
        <v>13</v>
      </c>
      <c r="Z77" s="697">
        <v>13</v>
      </c>
      <c r="AA77" s="697">
        <v>13</v>
      </c>
      <c r="AB77" s="697">
        <v>13</v>
      </c>
      <c r="AC77" s="697">
        <v>13</v>
      </c>
      <c r="AD77" s="697">
        <v>11</v>
      </c>
      <c r="AE77" s="697">
        <v>11</v>
      </c>
      <c r="AF77" s="697">
        <v>4</v>
      </c>
      <c r="AG77" s="697">
        <v>4</v>
      </c>
      <c r="AH77" s="697">
        <v>0</v>
      </c>
      <c r="AI77" s="697">
        <v>0</v>
      </c>
      <c r="AJ77" s="697">
        <v>0</v>
      </c>
      <c r="AK77" s="697">
        <v>0</v>
      </c>
      <c r="AL77" s="697">
        <v>0</v>
      </c>
      <c r="AM77" s="697">
        <v>0</v>
      </c>
      <c r="AN77" s="697">
        <v>0</v>
      </c>
      <c r="AO77" s="698">
        <v>0</v>
      </c>
      <c r="AP77" s="633"/>
      <c r="AQ77" s="696"/>
      <c r="AR77" s="697"/>
      <c r="AS77" s="697"/>
      <c r="AT77" s="697"/>
      <c r="AU77" s="697"/>
      <c r="AV77" s="697">
        <v>202605</v>
      </c>
      <c r="AW77" s="697">
        <v>202605</v>
      </c>
      <c r="AX77" s="697">
        <v>202605</v>
      </c>
      <c r="AY77" s="697">
        <v>202605</v>
      </c>
      <c r="AZ77" s="697">
        <v>202605</v>
      </c>
      <c r="BA77" s="697">
        <v>202605</v>
      </c>
      <c r="BB77" s="697">
        <v>202605</v>
      </c>
      <c r="BC77" s="697">
        <v>202605</v>
      </c>
      <c r="BD77" s="697">
        <v>202605</v>
      </c>
      <c r="BE77" s="697">
        <v>202605</v>
      </c>
      <c r="BF77" s="697">
        <v>202605</v>
      </c>
      <c r="BG77" s="697">
        <v>202605</v>
      </c>
      <c r="BH77" s="697">
        <v>202605</v>
      </c>
      <c r="BI77" s="697">
        <v>169609</v>
      </c>
      <c r="BJ77" s="697">
        <v>169609</v>
      </c>
      <c r="BK77" s="697">
        <v>60975</v>
      </c>
      <c r="BL77" s="697">
        <v>60975</v>
      </c>
      <c r="BM77" s="697">
        <v>0</v>
      </c>
      <c r="BN77" s="697">
        <v>0</v>
      </c>
      <c r="BO77" s="697">
        <v>0</v>
      </c>
      <c r="BP77" s="697">
        <v>0</v>
      </c>
      <c r="BQ77" s="697">
        <v>0</v>
      </c>
      <c r="BR77" s="697">
        <v>0</v>
      </c>
      <c r="BS77" s="697">
        <v>0</v>
      </c>
      <c r="BT77" s="698">
        <v>0</v>
      </c>
    </row>
    <row r="78" spans="2:73">
      <c r="B78" s="692"/>
      <c r="C78" s="692" t="s">
        <v>750</v>
      </c>
      <c r="D78" s="692"/>
      <c r="E78" s="692"/>
      <c r="F78" s="692"/>
      <c r="G78" s="692"/>
      <c r="H78" s="692">
        <v>2016</v>
      </c>
      <c r="I78" s="644" t="s">
        <v>582</v>
      </c>
      <c r="J78" s="644" t="s">
        <v>595</v>
      </c>
      <c r="K78" s="633"/>
      <c r="L78" s="696"/>
      <c r="M78" s="697"/>
      <c r="N78" s="697"/>
      <c r="O78" s="697"/>
      <c r="P78" s="697"/>
      <c r="Q78" s="697">
        <v>1</v>
      </c>
      <c r="R78" s="697">
        <v>1</v>
      </c>
      <c r="S78" s="697">
        <v>1</v>
      </c>
      <c r="T78" s="697">
        <v>1</v>
      </c>
      <c r="U78" s="697">
        <v>1</v>
      </c>
      <c r="V78" s="697">
        <v>1</v>
      </c>
      <c r="W78" s="697">
        <v>1</v>
      </c>
      <c r="X78" s="697">
        <v>1</v>
      </c>
      <c r="Y78" s="697">
        <v>1</v>
      </c>
      <c r="Z78" s="697">
        <v>1</v>
      </c>
      <c r="AA78" s="697">
        <v>1</v>
      </c>
      <c r="AB78" s="697">
        <v>1</v>
      </c>
      <c r="AC78" s="697">
        <v>1</v>
      </c>
      <c r="AD78" s="697">
        <v>1</v>
      </c>
      <c r="AE78" s="697">
        <v>1</v>
      </c>
      <c r="AF78" s="697">
        <v>1</v>
      </c>
      <c r="AG78" s="697">
        <v>1</v>
      </c>
      <c r="AH78" s="697">
        <v>1</v>
      </c>
      <c r="AI78" s="697">
        <v>0</v>
      </c>
      <c r="AJ78" s="697">
        <v>0</v>
      </c>
      <c r="AK78" s="697">
        <v>0</v>
      </c>
      <c r="AL78" s="697">
        <v>0</v>
      </c>
      <c r="AM78" s="697">
        <v>0</v>
      </c>
      <c r="AN78" s="697">
        <v>0</v>
      </c>
      <c r="AO78" s="698">
        <v>0</v>
      </c>
      <c r="AP78" s="633"/>
      <c r="AQ78" s="696"/>
      <c r="AR78" s="697"/>
      <c r="AS78" s="697"/>
      <c r="AT78" s="697"/>
      <c r="AU78" s="697"/>
      <c r="AV78" s="697">
        <v>6077</v>
      </c>
      <c r="AW78" s="697">
        <v>6077</v>
      </c>
      <c r="AX78" s="697">
        <v>6077</v>
      </c>
      <c r="AY78" s="697">
        <v>6077</v>
      </c>
      <c r="AZ78" s="697">
        <v>6077</v>
      </c>
      <c r="BA78" s="697">
        <v>6077</v>
      </c>
      <c r="BB78" s="697">
        <v>6077</v>
      </c>
      <c r="BC78" s="697">
        <v>6077</v>
      </c>
      <c r="BD78" s="697">
        <v>6077</v>
      </c>
      <c r="BE78" s="697">
        <v>6077</v>
      </c>
      <c r="BF78" s="697">
        <v>6077</v>
      </c>
      <c r="BG78" s="697">
        <v>6077</v>
      </c>
      <c r="BH78" s="697">
        <v>6077</v>
      </c>
      <c r="BI78" s="697">
        <v>6077</v>
      </c>
      <c r="BJ78" s="697">
        <v>4572</v>
      </c>
      <c r="BK78" s="697">
        <v>4572</v>
      </c>
      <c r="BL78" s="697">
        <v>4572</v>
      </c>
      <c r="BM78" s="697">
        <v>4572</v>
      </c>
      <c r="BN78" s="697">
        <v>0</v>
      </c>
      <c r="BO78" s="697">
        <v>0</v>
      </c>
      <c r="BP78" s="697">
        <v>0</v>
      </c>
      <c r="BQ78" s="697">
        <v>0</v>
      </c>
      <c r="BR78" s="697">
        <v>0</v>
      </c>
      <c r="BS78" s="697">
        <v>0</v>
      </c>
      <c r="BT78" s="698">
        <v>0</v>
      </c>
    </row>
    <row r="79" spans="2:73" ht="15.75">
      <c r="B79" s="692"/>
      <c r="C79" s="692" t="s">
        <v>117</v>
      </c>
      <c r="D79" s="692"/>
      <c r="E79" s="692"/>
      <c r="F79" s="692"/>
      <c r="G79" s="692"/>
      <c r="H79" s="692">
        <v>2016</v>
      </c>
      <c r="I79" s="644" t="s">
        <v>583</v>
      </c>
      <c r="J79" s="644" t="s">
        <v>588</v>
      </c>
      <c r="K79" s="633"/>
      <c r="L79" s="696"/>
      <c r="M79" s="697"/>
      <c r="N79" s="697"/>
      <c r="O79" s="697"/>
      <c r="P79" s="697"/>
      <c r="Q79" s="697">
        <v>10.289908316543842</v>
      </c>
      <c r="R79" s="697">
        <v>10.289908316543842</v>
      </c>
      <c r="S79" s="697">
        <v>10.289908316543837</v>
      </c>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v>78855.843238424015</v>
      </c>
      <c r="AW79" s="697">
        <v>78855.843238424015</v>
      </c>
      <c r="AX79" s="697">
        <v>78855.843238424073</v>
      </c>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t="s">
        <v>113</v>
      </c>
      <c r="D80" s="692"/>
      <c r="E80" s="692"/>
      <c r="F80" s="692"/>
      <c r="G80" s="692"/>
      <c r="H80" s="692">
        <v>2016</v>
      </c>
      <c r="I80" s="644" t="s">
        <v>583</v>
      </c>
      <c r="J80" s="644" t="s">
        <v>588</v>
      </c>
      <c r="K80" s="633"/>
      <c r="L80" s="696"/>
      <c r="M80" s="697"/>
      <c r="N80" s="697"/>
      <c r="O80" s="697"/>
      <c r="P80" s="697"/>
      <c r="Q80" s="697">
        <v>235.07097457051944</v>
      </c>
      <c r="R80" s="697">
        <v>235.07097457051941</v>
      </c>
      <c r="S80" s="697">
        <v>235.07097457051941</v>
      </c>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v>3701872.6705444907</v>
      </c>
      <c r="AW80" s="697">
        <v>3701872.6705444921</v>
      </c>
      <c r="AX80" s="697">
        <v>3701872.6705444921</v>
      </c>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t="s">
        <v>124</v>
      </c>
      <c r="D81" s="692"/>
      <c r="E81" s="692"/>
      <c r="F81" s="692"/>
      <c r="G81" s="692"/>
      <c r="H81" s="692">
        <v>2016</v>
      </c>
      <c r="I81" s="644" t="s">
        <v>583</v>
      </c>
      <c r="J81" s="644" t="s">
        <v>588</v>
      </c>
      <c r="K81" s="633"/>
      <c r="L81" s="696"/>
      <c r="M81" s="697"/>
      <c r="N81" s="697"/>
      <c r="O81" s="697"/>
      <c r="P81" s="697"/>
      <c r="Q81" s="697">
        <v>12.27419248068</v>
      </c>
      <c r="R81" s="697">
        <v>6.4817467606800001</v>
      </c>
      <c r="S81" s="697">
        <v>6.4817467606800001</v>
      </c>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v>118038.96651185697</v>
      </c>
      <c r="AW81" s="697">
        <v>27657.089213568968</v>
      </c>
      <c r="AX81" s="697">
        <v>27657.089213568968</v>
      </c>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t="s">
        <v>121</v>
      </c>
      <c r="D82" s="692"/>
      <c r="E82" s="692"/>
      <c r="F82" s="692"/>
      <c r="G82" s="692"/>
      <c r="H82" s="692">
        <v>2016</v>
      </c>
      <c r="I82" s="644" t="s">
        <v>583</v>
      </c>
      <c r="J82" s="644" t="s">
        <v>588</v>
      </c>
      <c r="K82" s="633"/>
      <c r="L82" s="696"/>
      <c r="M82" s="697"/>
      <c r="N82" s="697"/>
      <c r="O82" s="697"/>
      <c r="P82" s="697"/>
      <c r="Q82" s="697">
        <v>0</v>
      </c>
      <c r="R82" s="697">
        <v>0</v>
      </c>
      <c r="S82" s="697">
        <v>0</v>
      </c>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v>0</v>
      </c>
      <c r="AW82" s="697">
        <v>0</v>
      </c>
      <c r="AX82" s="697">
        <v>0</v>
      </c>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t="s">
        <v>749</v>
      </c>
      <c r="D83" s="692"/>
      <c r="E83" s="692"/>
      <c r="F83" s="692"/>
      <c r="G83" s="692"/>
      <c r="H83" s="692">
        <v>2016</v>
      </c>
      <c r="I83" s="644" t="s">
        <v>583</v>
      </c>
      <c r="J83" s="644" t="s">
        <v>588</v>
      </c>
      <c r="K83" s="633"/>
      <c r="L83" s="696"/>
      <c r="M83" s="697"/>
      <c r="N83" s="697"/>
      <c r="O83" s="697"/>
      <c r="P83" s="697"/>
      <c r="Q83" s="697">
        <v>18.555999999999997</v>
      </c>
      <c r="R83" s="697">
        <v>18.55599999999999</v>
      </c>
      <c r="S83" s="697">
        <v>18.55599999999999</v>
      </c>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63941.160000000025</v>
      </c>
      <c r="AW83" s="697">
        <v>63941.160000000018</v>
      </c>
      <c r="AX83" s="697">
        <v>63941.160000000018</v>
      </c>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t="s">
        <v>120</v>
      </c>
      <c r="D84" s="692"/>
      <c r="E84" s="692"/>
      <c r="F84" s="692"/>
      <c r="G84" s="692"/>
      <c r="H84" s="692">
        <v>2016</v>
      </c>
      <c r="I84" s="644" t="s">
        <v>583</v>
      </c>
      <c r="J84" s="644" t="s">
        <v>588</v>
      </c>
      <c r="K84" s="633"/>
      <c r="L84" s="696"/>
      <c r="M84" s="697"/>
      <c r="N84" s="697"/>
      <c r="O84" s="697"/>
      <c r="P84" s="697"/>
      <c r="Q84" s="697">
        <v>625.55229095203185</v>
      </c>
      <c r="R84" s="697">
        <v>625.55229095203185</v>
      </c>
      <c r="S84" s="697">
        <v>625.55229095203185</v>
      </c>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2695818.5581680266</v>
      </c>
      <c r="AW84" s="697">
        <v>2695818.5581680266</v>
      </c>
      <c r="AX84" s="697">
        <v>2695818.5581680266</v>
      </c>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t="s">
        <v>116</v>
      </c>
      <c r="D85" s="692"/>
      <c r="E85" s="692"/>
      <c r="F85" s="692"/>
      <c r="G85" s="692"/>
      <c r="H85" s="692">
        <v>2016</v>
      </c>
      <c r="I85" s="644" t="s">
        <v>583</v>
      </c>
      <c r="J85" s="644" t="s">
        <v>588</v>
      </c>
      <c r="K85" s="633"/>
      <c r="L85" s="696"/>
      <c r="M85" s="697"/>
      <c r="N85" s="697"/>
      <c r="O85" s="697"/>
      <c r="P85" s="697"/>
      <c r="Q85" s="697">
        <v>0</v>
      </c>
      <c r="R85" s="697">
        <v>0</v>
      </c>
      <c r="S85" s="697">
        <v>0</v>
      </c>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0</v>
      </c>
      <c r="AW85" s="697">
        <v>0</v>
      </c>
      <c r="AX85" s="697">
        <v>0</v>
      </c>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t="s">
        <v>115</v>
      </c>
      <c r="D86" s="692"/>
      <c r="E86" s="692"/>
      <c r="F86" s="692"/>
      <c r="G86" s="692"/>
      <c r="H86" s="692">
        <v>2016</v>
      </c>
      <c r="I86" s="644" t="s">
        <v>583</v>
      </c>
      <c r="J86" s="644" t="s">
        <v>588</v>
      </c>
      <c r="K86" s="633"/>
      <c r="L86" s="696"/>
      <c r="M86" s="697"/>
      <c r="N86" s="697"/>
      <c r="O86" s="697"/>
      <c r="P86" s="697"/>
      <c r="Q86" s="697">
        <v>47.486533800000004</v>
      </c>
      <c r="R86" s="697">
        <v>47.486533800000004</v>
      </c>
      <c r="S86" s="697">
        <v>47.486533800000011</v>
      </c>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258136.38438000003</v>
      </c>
      <c r="AW86" s="697">
        <v>258136.38438000003</v>
      </c>
      <c r="AX86" s="697">
        <v>258136.38438000003</v>
      </c>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t="s">
        <v>122</v>
      </c>
      <c r="D87" s="692"/>
      <c r="E87" s="692"/>
      <c r="F87" s="692"/>
      <c r="G87" s="692"/>
      <c r="H87" s="692">
        <v>2016</v>
      </c>
      <c r="I87" s="644" t="s">
        <v>583</v>
      </c>
      <c r="J87" s="644" t="s">
        <v>588</v>
      </c>
      <c r="K87" s="633"/>
      <c r="L87" s="696"/>
      <c r="M87" s="697"/>
      <c r="N87" s="697"/>
      <c r="O87" s="697"/>
      <c r="P87" s="697"/>
      <c r="Q87" s="697"/>
      <c r="R87" s="697">
        <v>0</v>
      </c>
      <c r="S87" s="697">
        <v>0</v>
      </c>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v>0</v>
      </c>
      <c r="AX87" s="697">
        <v>0</v>
      </c>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t="s">
        <v>754</v>
      </c>
      <c r="D88" s="692"/>
      <c r="E88" s="692"/>
      <c r="F88" s="692"/>
      <c r="G88" s="692"/>
      <c r="H88" s="692">
        <v>2016</v>
      </c>
      <c r="I88" s="644" t="s">
        <v>583</v>
      </c>
      <c r="J88" s="644" t="s">
        <v>588</v>
      </c>
      <c r="K88" s="633"/>
      <c r="L88" s="696"/>
      <c r="M88" s="697"/>
      <c r="N88" s="697"/>
      <c r="O88" s="697"/>
      <c r="P88" s="697"/>
      <c r="Q88" s="697"/>
      <c r="R88" s="697">
        <v>0</v>
      </c>
      <c r="S88" s="697">
        <v>0</v>
      </c>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v>0</v>
      </c>
      <c r="AX88" s="700">
        <v>0</v>
      </c>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t="s">
        <v>118</v>
      </c>
      <c r="D89" s="692"/>
      <c r="E89" s="692"/>
      <c r="F89" s="692"/>
      <c r="G89" s="692"/>
      <c r="H89" s="692">
        <v>2016</v>
      </c>
      <c r="I89" s="644" t="s">
        <v>583</v>
      </c>
      <c r="J89" s="644" t="s">
        <v>588</v>
      </c>
      <c r="K89" s="633"/>
      <c r="L89" s="696"/>
      <c r="M89" s="697"/>
      <c r="N89" s="697"/>
      <c r="O89" s="697"/>
      <c r="P89" s="697"/>
      <c r="Q89" s="697">
        <v>1620.2864109445645</v>
      </c>
      <c r="R89" s="697">
        <v>1824.0700000000002</v>
      </c>
      <c r="S89" s="697">
        <v>1833.55</v>
      </c>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v>13004247.196548231</v>
      </c>
      <c r="AW89" s="694">
        <v>14151820.83</v>
      </c>
      <c r="AX89" s="694">
        <v>14194546.424580358</v>
      </c>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t="s">
        <v>755</v>
      </c>
      <c r="D90" s="692"/>
      <c r="E90" s="692"/>
      <c r="F90" s="692"/>
      <c r="G90" s="692"/>
      <c r="H90" s="692">
        <v>2016</v>
      </c>
      <c r="I90" s="644" t="s">
        <v>583</v>
      </c>
      <c r="J90" s="644" t="s">
        <v>588</v>
      </c>
      <c r="K90" s="633"/>
      <c r="L90" s="696"/>
      <c r="M90" s="697"/>
      <c r="N90" s="697"/>
      <c r="O90" s="697"/>
      <c r="P90" s="697"/>
      <c r="Q90" s="697"/>
      <c r="R90" s="697">
        <v>0</v>
      </c>
      <c r="S90" s="697">
        <v>0</v>
      </c>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v>0</v>
      </c>
      <c r="AX90" s="697">
        <v>0</v>
      </c>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t="s">
        <v>119</v>
      </c>
      <c r="D91" s="692"/>
      <c r="E91" s="692"/>
      <c r="F91" s="692"/>
      <c r="G91" s="692"/>
      <c r="H91" s="692">
        <v>2016</v>
      </c>
      <c r="I91" s="644" t="s">
        <v>583</v>
      </c>
      <c r="J91" s="644" t="s">
        <v>588</v>
      </c>
      <c r="K91" s="633"/>
      <c r="L91" s="696"/>
      <c r="M91" s="697"/>
      <c r="N91" s="697"/>
      <c r="O91" s="697"/>
      <c r="P91" s="697"/>
      <c r="Q91" s="697">
        <v>13.810166367916956</v>
      </c>
      <c r="R91" s="697">
        <v>13.810166367916956</v>
      </c>
      <c r="S91" s="697">
        <v>13.674003384562038</v>
      </c>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v>60775.17128327048</v>
      </c>
      <c r="AW91" s="697">
        <v>60775.17128327048</v>
      </c>
      <c r="AX91" s="697">
        <v>59094.737443697712</v>
      </c>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t="s">
        <v>127</v>
      </c>
      <c r="D92" s="692"/>
      <c r="E92" s="692"/>
      <c r="F92" s="692"/>
      <c r="G92" s="692"/>
      <c r="H92" s="692">
        <v>2016</v>
      </c>
      <c r="I92" s="644" t="s">
        <v>583</v>
      </c>
      <c r="J92" s="644" t="s">
        <v>588</v>
      </c>
      <c r="K92" s="633"/>
      <c r="L92" s="696"/>
      <c r="M92" s="697"/>
      <c r="N92" s="697"/>
      <c r="O92" s="697"/>
      <c r="P92" s="697"/>
      <c r="Q92" s="697">
        <v>4886.7954998664927</v>
      </c>
      <c r="R92" s="697">
        <v>0</v>
      </c>
      <c r="S92" s="697">
        <v>0</v>
      </c>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v>11419315.034697492</v>
      </c>
      <c r="AW92" s="697">
        <v>0</v>
      </c>
      <c r="AX92" s="697">
        <v>0</v>
      </c>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t="s">
        <v>753</v>
      </c>
      <c r="D93" s="692"/>
      <c r="E93" s="692"/>
      <c r="F93" s="692"/>
      <c r="G93" s="692"/>
      <c r="H93" s="692">
        <v>2017</v>
      </c>
      <c r="I93" s="644" t="s">
        <v>583</v>
      </c>
      <c r="J93" s="644" t="s">
        <v>595</v>
      </c>
      <c r="K93" s="633"/>
      <c r="L93" s="696"/>
      <c r="M93" s="697"/>
      <c r="N93" s="697"/>
      <c r="O93" s="697"/>
      <c r="P93" s="697"/>
      <c r="Q93" s="697"/>
      <c r="R93" s="697"/>
      <c r="S93" s="697">
        <v>257.54999999999995</v>
      </c>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v>1687971.6946485909</v>
      </c>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t="s">
        <v>117</v>
      </c>
      <c r="D94" s="692"/>
      <c r="E94" s="692"/>
      <c r="F94" s="692"/>
      <c r="G94" s="692"/>
      <c r="H94" s="692">
        <v>2017</v>
      </c>
      <c r="I94" s="644" t="s">
        <v>583</v>
      </c>
      <c r="J94" s="644" t="s">
        <v>595</v>
      </c>
      <c r="K94" s="633"/>
      <c r="L94" s="696"/>
      <c r="M94" s="697"/>
      <c r="N94" s="697"/>
      <c r="O94" s="697"/>
      <c r="P94" s="697"/>
      <c r="Q94" s="697"/>
      <c r="R94" s="697"/>
      <c r="S94" s="697">
        <v>95.767836948057635</v>
      </c>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v>2156011.0990623068</v>
      </c>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t="s">
        <v>756</v>
      </c>
      <c r="D95" s="692"/>
      <c r="E95" s="692"/>
      <c r="F95" s="692"/>
      <c r="G95" s="692"/>
      <c r="H95" s="692">
        <v>2017</v>
      </c>
      <c r="I95" s="644" t="s">
        <v>583</v>
      </c>
      <c r="J95" s="644" t="s">
        <v>595</v>
      </c>
      <c r="K95" s="633"/>
      <c r="L95" s="696"/>
      <c r="M95" s="697"/>
      <c r="N95" s="697"/>
      <c r="O95" s="697"/>
      <c r="P95" s="697"/>
      <c r="Q95" s="697"/>
      <c r="R95" s="697"/>
      <c r="S95" s="697">
        <v>32.200000000000003</v>
      </c>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v>211779.89712910855</v>
      </c>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t="s">
        <v>113</v>
      </c>
      <c r="D96" s="692"/>
      <c r="E96" s="692"/>
      <c r="F96" s="692"/>
      <c r="G96" s="692"/>
      <c r="H96" s="692">
        <v>2017</v>
      </c>
      <c r="I96" s="644" t="s">
        <v>583</v>
      </c>
      <c r="J96" s="644" t="s">
        <v>595</v>
      </c>
      <c r="K96" s="633"/>
      <c r="L96" s="696"/>
      <c r="M96" s="697"/>
      <c r="N96" s="697"/>
      <c r="O96" s="697"/>
      <c r="P96" s="697"/>
      <c r="Q96" s="697"/>
      <c r="R96" s="697"/>
      <c r="S96" s="697">
        <v>2060.9553219611348</v>
      </c>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v>29480100.742213961</v>
      </c>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t="s">
        <v>124</v>
      </c>
      <c r="D97" s="692"/>
      <c r="E97" s="692"/>
      <c r="F97" s="692"/>
      <c r="G97" s="692"/>
      <c r="H97" s="692">
        <v>2017</v>
      </c>
      <c r="I97" s="644" t="s">
        <v>583</v>
      </c>
      <c r="J97" s="644" t="s">
        <v>595</v>
      </c>
      <c r="K97" s="633"/>
      <c r="L97" s="696"/>
      <c r="M97" s="697"/>
      <c r="N97" s="697"/>
      <c r="O97" s="697"/>
      <c r="P97" s="697"/>
      <c r="Q97" s="697"/>
      <c r="R97" s="697"/>
      <c r="S97" s="697">
        <v>243.31455803886843</v>
      </c>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v>521592.64771282999</v>
      </c>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t="s">
        <v>757</v>
      </c>
      <c r="D98" s="692"/>
      <c r="E98" s="692"/>
      <c r="F98" s="692"/>
      <c r="G98" s="692"/>
      <c r="H98" s="692">
        <v>2017</v>
      </c>
      <c r="I98" s="644" t="s">
        <v>583</v>
      </c>
      <c r="J98" s="644" t="s">
        <v>595</v>
      </c>
      <c r="K98" s="633"/>
      <c r="L98" s="696"/>
      <c r="M98" s="697"/>
      <c r="N98" s="697"/>
      <c r="O98" s="697"/>
      <c r="P98" s="697"/>
      <c r="Q98" s="697"/>
      <c r="R98" s="697"/>
      <c r="S98" s="697">
        <v>0</v>
      </c>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v>351269.4598473435</v>
      </c>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t="s">
        <v>121</v>
      </c>
      <c r="D99" s="692"/>
      <c r="E99" s="692"/>
      <c r="F99" s="692"/>
      <c r="G99" s="692"/>
      <c r="H99" s="692">
        <v>2017</v>
      </c>
      <c r="I99" s="644" t="s">
        <v>583</v>
      </c>
      <c r="J99" s="644" t="s">
        <v>595</v>
      </c>
      <c r="K99" s="633"/>
      <c r="L99" s="696"/>
      <c r="M99" s="697"/>
      <c r="N99" s="697"/>
      <c r="O99" s="697"/>
      <c r="P99" s="697"/>
      <c r="Q99" s="697"/>
      <c r="R99" s="697"/>
      <c r="S99" s="697">
        <v>10.557099804288857</v>
      </c>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v>27970.154800668428</v>
      </c>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t="s">
        <v>749</v>
      </c>
      <c r="D100" s="692"/>
      <c r="E100" s="692"/>
      <c r="F100" s="692"/>
      <c r="G100" s="692"/>
      <c r="H100" s="692">
        <v>2017</v>
      </c>
      <c r="I100" s="644" t="s">
        <v>583</v>
      </c>
      <c r="J100" s="644" t="s">
        <v>595</v>
      </c>
      <c r="K100" s="633"/>
      <c r="L100" s="696"/>
      <c r="M100" s="697"/>
      <c r="N100" s="697"/>
      <c r="O100" s="697"/>
      <c r="P100" s="697"/>
      <c r="Q100" s="697"/>
      <c r="R100" s="697"/>
      <c r="S100" s="697">
        <v>1888.6075000001601</v>
      </c>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v>6454582.0090005193</v>
      </c>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t="s">
        <v>120</v>
      </c>
      <c r="D101" s="692"/>
      <c r="E101" s="692"/>
      <c r="F101" s="692"/>
      <c r="G101" s="692"/>
      <c r="H101" s="692">
        <v>2017</v>
      </c>
      <c r="I101" s="644" t="s">
        <v>583</v>
      </c>
      <c r="J101" s="644" t="s">
        <v>595</v>
      </c>
      <c r="K101" s="633"/>
      <c r="L101" s="696"/>
      <c r="M101" s="697"/>
      <c r="N101" s="697"/>
      <c r="O101" s="697"/>
      <c r="P101" s="697"/>
      <c r="Q101" s="697"/>
      <c r="R101" s="697"/>
      <c r="S101" s="697">
        <v>2736.8885334744837</v>
      </c>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v>13536132.62607838</v>
      </c>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t="s">
        <v>116</v>
      </c>
      <c r="D102" s="692"/>
      <c r="E102" s="692"/>
      <c r="F102" s="692"/>
      <c r="G102" s="692"/>
      <c r="H102" s="692">
        <v>2017</v>
      </c>
      <c r="I102" s="644" t="s">
        <v>583</v>
      </c>
      <c r="J102" s="644" t="s">
        <v>595</v>
      </c>
      <c r="K102" s="633"/>
      <c r="L102" s="696"/>
      <c r="M102" s="697"/>
      <c r="N102" s="697"/>
      <c r="O102" s="697"/>
      <c r="P102" s="697"/>
      <c r="Q102" s="697"/>
      <c r="R102" s="697"/>
      <c r="S102" s="697">
        <v>24.06349749999999</v>
      </c>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v>125910.71822065995</v>
      </c>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t="s">
        <v>761</v>
      </c>
      <c r="D103" s="692"/>
      <c r="E103" s="692"/>
      <c r="F103" s="692"/>
      <c r="G103" s="692"/>
      <c r="H103" s="692">
        <v>2017</v>
      </c>
      <c r="I103" s="644" t="s">
        <v>583</v>
      </c>
      <c r="J103" s="644" t="s">
        <v>595</v>
      </c>
      <c r="K103" s="633"/>
      <c r="L103" s="696"/>
      <c r="M103" s="697"/>
      <c r="N103" s="697"/>
      <c r="O103" s="697"/>
      <c r="P103" s="697"/>
      <c r="Q103" s="697"/>
      <c r="R103" s="697"/>
      <c r="S103" s="697">
        <v>1734.15</v>
      </c>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v>25072052.250506088</v>
      </c>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t="s">
        <v>115</v>
      </c>
      <c r="D104" s="692"/>
      <c r="E104" s="692"/>
      <c r="F104" s="692"/>
      <c r="G104" s="692"/>
      <c r="H104" s="692">
        <v>2017</v>
      </c>
      <c r="I104" s="644" t="s">
        <v>583</v>
      </c>
      <c r="J104" s="644" t="s">
        <v>595</v>
      </c>
      <c r="K104" s="633"/>
      <c r="L104" s="696"/>
      <c r="M104" s="697"/>
      <c r="N104" s="697"/>
      <c r="O104" s="697"/>
      <c r="P104" s="697"/>
      <c r="Q104" s="697"/>
      <c r="R104" s="697"/>
      <c r="S104" s="697">
        <v>15.234201800000003</v>
      </c>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v>59745.491600000008</v>
      </c>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t="s">
        <v>122</v>
      </c>
      <c r="D105" s="692"/>
      <c r="E105" s="692"/>
      <c r="F105" s="692"/>
      <c r="G105" s="692"/>
      <c r="H105" s="692">
        <v>2017</v>
      </c>
      <c r="I105" s="644" t="s">
        <v>583</v>
      </c>
      <c r="J105" s="644" t="s">
        <v>595</v>
      </c>
      <c r="K105" s="633"/>
      <c r="L105" s="696"/>
      <c r="M105" s="697"/>
      <c r="N105" s="697"/>
      <c r="O105" s="697"/>
      <c r="P105" s="697"/>
      <c r="Q105" s="697"/>
      <c r="R105" s="697"/>
      <c r="S105" s="697">
        <v>24.425536458333283</v>
      </c>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v>207254.50800000023</v>
      </c>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t="s">
        <v>118</v>
      </c>
      <c r="D106" s="692"/>
      <c r="E106" s="692"/>
      <c r="F106" s="692"/>
      <c r="G106" s="692"/>
      <c r="H106" s="692">
        <v>2017</v>
      </c>
      <c r="I106" s="644" t="s">
        <v>583</v>
      </c>
      <c r="J106" s="644" t="s">
        <v>595</v>
      </c>
      <c r="K106" s="633"/>
      <c r="L106" s="696"/>
      <c r="M106" s="697"/>
      <c r="N106" s="697"/>
      <c r="O106" s="697"/>
      <c r="P106" s="697"/>
      <c r="Q106" s="697"/>
      <c r="R106" s="697"/>
      <c r="S106" s="697">
        <v>15074.55347309559</v>
      </c>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v>81617525.024381429</v>
      </c>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t="s">
        <v>755</v>
      </c>
      <c r="D107" s="692"/>
      <c r="E107" s="692"/>
      <c r="F107" s="692"/>
      <c r="G107" s="692"/>
      <c r="H107" s="692">
        <v>2017</v>
      </c>
      <c r="I107" s="644" t="s">
        <v>583</v>
      </c>
      <c r="J107" s="644" t="s">
        <v>595</v>
      </c>
      <c r="K107" s="633"/>
      <c r="L107" s="696"/>
      <c r="M107" s="697"/>
      <c r="N107" s="697"/>
      <c r="O107" s="697"/>
      <c r="P107" s="697"/>
      <c r="Q107" s="697"/>
      <c r="R107" s="697"/>
      <c r="S107" s="697">
        <v>82.630745708422111</v>
      </c>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v>170440.76855259412</v>
      </c>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t="s">
        <v>758</v>
      </c>
      <c r="D108" s="692"/>
      <c r="E108" s="692"/>
      <c r="F108" s="692"/>
      <c r="G108" s="692"/>
      <c r="H108" s="692">
        <v>2017</v>
      </c>
      <c r="I108" s="644" t="s">
        <v>583</v>
      </c>
      <c r="J108" s="644" t="s">
        <v>595</v>
      </c>
      <c r="K108" s="633"/>
      <c r="L108" s="696"/>
      <c r="M108" s="697"/>
      <c r="N108" s="697"/>
      <c r="O108" s="697"/>
      <c r="P108" s="697"/>
      <c r="Q108" s="697"/>
      <c r="R108" s="697"/>
      <c r="S108" s="697">
        <v>0</v>
      </c>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v>474578.27733227669</v>
      </c>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t="s">
        <v>119</v>
      </c>
      <c r="D109" s="692"/>
      <c r="E109" s="692"/>
      <c r="F109" s="692"/>
      <c r="G109" s="692"/>
      <c r="H109" s="692">
        <v>2017</v>
      </c>
      <c r="I109" s="644" t="s">
        <v>583</v>
      </c>
      <c r="J109" s="644" t="s">
        <v>595</v>
      </c>
      <c r="K109" s="633"/>
      <c r="L109" s="696"/>
      <c r="M109" s="697"/>
      <c r="N109" s="697"/>
      <c r="O109" s="697"/>
      <c r="P109" s="697"/>
      <c r="Q109" s="697"/>
      <c r="R109" s="697"/>
      <c r="S109" s="697">
        <v>750.26775621213403</v>
      </c>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v>3312400.3428010335</v>
      </c>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t="s">
        <v>127</v>
      </c>
      <c r="D110" s="692"/>
      <c r="E110" s="692"/>
      <c r="F110" s="692"/>
      <c r="G110" s="692"/>
      <c r="H110" s="692">
        <v>2017</v>
      </c>
      <c r="I110" s="644" t="s">
        <v>583</v>
      </c>
      <c r="J110" s="644" t="s">
        <v>595</v>
      </c>
      <c r="K110" s="633"/>
      <c r="L110" s="696"/>
      <c r="M110" s="697"/>
      <c r="N110" s="697"/>
      <c r="O110" s="697"/>
      <c r="P110" s="697"/>
      <c r="Q110" s="697"/>
      <c r="R110" s="697"/>
      <c r="S110" s="697">
        <v>6302.8350541912896</v>
      </c>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v>27741794.884503469</v>
      </c>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t="s">
        <v>759</v>
      </c>
      <c r="D111" s="692"/>
      <c r="E111" s="692"/>
      <c r="F111" s="692"/>
      <c r="G111" s="692"/>
      <c r="H111" s="692">
        <v>2017</v>
      </c>
      <c r="I111" s="644" t="s">
        <v>583</v>
      </c>
      <c r="J111" s="644" t="s">
        <v>595</v>
      </c>
      <c r="K111" s="633"/>
      <c r="L111" s="696"/>
      <c r="M111" s="697"/>
      <c r="N111" s="697"/>
      <c r="O111" s="697"/>
      <c r="P111" s="697"/>
      <c r="Q111" s="697"/>
      <c r="R111" s="697"/>
      <c r="S111" s="697">
        <v>100.68825684977638</v>
      </c>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v>361728.23</v>
      </c>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t="s">
        <v>762</v>
      </c>
      <c r="D112" s="692"/>
      <c r="E112" s="692"/>
      <c r="F112" s="692"/>
      <c r="G112" s="692"/>
      <c r="H112" s="692">
        <v>2017</v>
      </c>
      <c r="I112" s="644" t="s">
        <v>583</v>
      </c>
      <c r="J112" s="644" t="s">
        <v>595</v>
      </c>
      <c r="K112" s="633"/>
      <c r="L112" s="696"/>
      <c r="M112" s="697"/>
      <c r="N112" s="697"/>
      <c r="O112" s="697"/>
      <c r="P112" s="697"/>
      <c r="Q112" s="697"/>
      <c r="R112" s="697"/>
      <c r="S112" s="697">
        <v>15074.55347309559</v>
      </c>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v>80100007.910046667</v>
      </c>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236"/>
  <sheetViews>
    <sheetView topLeftCell="A157" zoomScale="90" zoomScaleNormal="90" workbookViewId="0">
      <selection activeCell="L145" sqref="L145"/>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3"/>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670</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2" t="s">
        <v>708</v>
      </c>
      <c r="C18" s="832"/>
      <c r="D18" s="832"/>
      <c r="E18" s="832"/>
      <c r="F18" s="832"/>
      <c r="G18" s="832"/>
      <c r="H18" s="832"/>
      <c r="I18" s="832"/>
      <c r="J18" s="832"/>
      <c r="K18" s="832"/>
      <c r="L18" s="832"/>
      <c r="M18" s="832"/>
      <c r="N18" s="832"/>
      <c r="O18" s="832"/>
      <c r="P18" s="832"/>
      <c r="Q18" s="832"/>
      <c r="R18" s="832"/>
      <c r="S18" s="832"/>
      <c r="T18" s="832"/>
      <c r="U18" s="832"/>
    </row>
    <row r="21" spans="2:21" ht="21">
      <c r="B21" s="752" t="s">
        <v>769</v>
      </c>
    </row>
    <row r="23" spans="2:21" ht="21">
      <c r="B23" s="752" t="s">
        <v>707</v>
      </c>
      <c r="C23" s="753"/>
      <c r="E23" s="753"/>
      <c r="F23" s="753"/>
      <c r="H23" s="752" t="s">
        <v>770</v>
      </c>
    </row>
    <row r="24" spans="2:21" ht="18.75" customHeight="1">
      <c r="B24" s="831" t="s">
        <v>686</v>
      </c>
      <c r="C24" s="831"/>
      <c r="D24" s="831"/>
      <c r="E24" s="831"/>
      <c r="F24" s="831"/>
      <c r="H24" s="12" t="s">
        <v>694</v>
      </c>
      <c r="M24" s="12" t="s">
        <v>695</v>
      </c>
    </row>
    <row r="25" spans="2:21" ht="45">
      <c r="B25" s="751" t="s">
        <v>62</v>
      </c>
      <c r="C25" s="751" t="s">
        <v>687</v>
      </c>
      <c r="D25" s="751" t="s">
        <v>688</v>
      </c>
      <c r="E25" s="751" t="s">
        <v>690</v>
      </c>
      <c r="F25" s="751" t="s">
        <v>689</v>
      </c>
      <c r="H25" s="751" t="s">
        <v>691</v>
      </c>
      <c r="I25" s="751" t="s">
        <v>692</v>
      </c>
      <c r="J25" s="751" t="s">
        <v>693</v>
      </c>
      <c r="K25" s="751" t="s">
        <v>687</v>
      </c>
      <c r="M25" s="751" t="s">
        <v>691</v>
      </c>
      <c r="N25" s="751" t="s">
        <v>692</v>
      </c>
      <c r="O25" s="751" t="s">
        <v>693</v>
      </c>
      <c r="P25" s="751" t="s">
        <v>687</v>
      </c>
    </row>
    <row r="26" spans="2:21" ht="18">
      <c r="B26" s="751"/>
      <c r="C26" s="751" t="s">
        <v>697</v>
      </c>
      <c r="D26" s="751" t="s">
        <v>698</v>
      </c>
      <c r="E26" s="751" t="s">
        <v>699</v>
      </c>
      <c r="F26" s="751" t="s">
        <v>700</v>
      </c>
      <c r="H26" s="751"/>
      <c r="I26" s="751" t="s">
        <v>701</v>
      </c>
      <c r="J26" s="751" t="s">
        <v>702</v>
      </c>
      <c r="K26" s="751" t="s">
        <v>703</v>
      </c>
      <c r="M26" s="751"/>
      <c r="N26" s="751" t="s">
        <v>704</v>
      </c>
      <c r="O26" s="751" t="s">
        <v>705</v>
      </c>
      <c r="P26" s="751" t="s">
        <v>706</v>
      </c>
    </row>
    <row r="27" spans="2:21" ht="15.75" customHeight="1">
      <c r="B27" s="754">
        <v>42005</v>
      </c>
      <c r="C27" s="746">
        <f>K68</f>
        <v>2297.0150000000003</v>
      </c>
      <c r="D27" s="745"/>
      <c r="E27" s="755">
        <v>0.75918851053382785</v>
      </c>
      <c r="F27" s="741"/>
      <c r="H27" s="741" t="s">
        <v>771</v>
      </c>
      <c r="I27" s="756">
        <v>7.2999999999999995E-2</v>
      </c>
      <c r="J27" s="741"/>
      <c r="K27" s="756">
        <f>I27*J27</f>
        <v>0</v>
      </c>
      <c r="M27" s="741" t="s">
        <v>772</v>
      </c>
      <c r="N27" s="741">
        <v>0.02</v>
      </c>
      <c r="O27" s="741">
        <v>2</v>
      </c>
      <c r="P27" s="741">
        <f>N27*O27</f>
        <v>0.04</v>
      </c>
    </row>
    <row r="28" spans="2:21" ht="15.75" customHeight="1">
      <c r="B28" s="754">
        <v>42036</v>
      </c>
      <c r="C28" s="747">
        <f>P68</f>
        <v>941.37500000000034</v>
      </c>
      <c r="D28" s="748">
        <f t="shared" ref="D28:D38" si="0">C28-$C$27</f>
        <v>-1355.6399999999999</v>
      </c>
      <c r="E28" s="755">
        <v>0.75918851053382785</v>
      </c>
      <c r="F28" s="757">
        <f>D28*E28</f>
        <v>-1029.1863124200784</v>
      </c>
      <c r="H28" s="741" t="s">
        <v>773</v>
      </c>
      <c r="I28" s="756">
        <v>9.6000000000000002E-2</v>
      </c>
      <c r="J28" s="741">
        <v>38</v>
      </c>
      <c r="K28" s="756">
        <f t="shared" ref="K28" si="1">I28*J28</f>
        <v>3.6480000000000001</v>
      </c>
      <c r="M28" s="741" t="s">
        <v>774</v>
      </c>
      <c r="N28" s="741">
        <v>0.02</v>
      </c>
      <c r="O28" s="741">
        <v>2</v>
      </c>
      <c r="P28" s="741">
        <f t="shared" ref="P28:P66" si="2">N28*O28</f>
        <v>0.04</v>
      </c>
    </row>
    <row r="29" spans="2:21" ht="15.75" customHeight="1">
      <c r="B29" s="754">
        <v>42064</v>
      </c>
      <c r="C29" s="758">
        <f>C28</f>
        <v>941.37500000000034</v>
      </c>
      <c r="D29" s="748">
        <f t="shared" si="0"/>
        <v>-1355.6399999999999</v>
      </c>
      <c r="E29" s="755">
        <v>0.75918851053382785</v>
      </c>
      <c r="F29" s="757">
        <f t="shared" ref="F29:F38" si="3">D29*E29</f>
        <v>-1029.1863124200784</v>
      </c>
      <c r="H29" s="741" t="s">
        <v>775</v>
      </c>
      <c r="I29" s="756">
        <v>0.13200000000000001</v>
      </c>
      <c r="J29" s="741">
        <v>6102</v>
      </c>
      <c r="K29" s="756">
        <f>I29*J29</f>
        <v>805.46400000000006</v>
      </c>
      <c r="M29" s="741" t="s">
        <v>776</v>
      </c>
      <c r="N29" s="741">
        <v>6.5000000000000002E-2</v>
      </c>
      <c r="O29" s="741">
        <v>24</v>
      </c>
      <c r="P29" s="741">
        <f t="shared" si="2"/>
        <v>1.56</v>
      </c>
    </row>
    <row r="30" spans="2:21" ht="15.75" customHeight="1">
      <c r="B30" s="754">
        <v>42095</v>
      </c>
      <c r="C30" s="758">
        <f t="shared" ref="C30:C38" si="4">C29</f>
        <v>941.37500000000034</v>
      </c>
      <c r="D30" s="748">
        <f t="shared" si="0"/>
        <v>-1355.6399999999999</v>
      </c>
      <c r="E30" s="755">
        <v>0.75918851053382785</v>
      </c>
      <c r="F30" s="757">
        <f t="shared" si="3"/>
        <v>-1029.1863124200784</v>
      </c>
      <c r="H30" s="741" t="s">
        <v>777</v>
      </c>
      <c r="I30" s="756">
        <v>0.186</v>
      </c>
      <c r="J30" s="741">
        <v>1580</v>
      </c>
      <c r="K30" s="756">
        <f>I30*J30</f>
        <v>293.88</v>
      </c>
      <c r="M30" s="741" t="s">
        <v>778</v>
      </c>
      <c r="N30" s="741">
        <v>0.13500000000000001</v>
      </c>
      <c r="O30" s="741">
        <v>360</v>
      </c>
      <c r="P30" s="741">
        <f t="shared" si="2"/>
        <v>48.6</v>
      </c>
    </row>
    <row r="31" spans="2:21" ht="15.75" customHeight="1">
      <c r="B31" s="754">
        <v>42125</v>
      </c>
      <c r="C31" s="758">
        <f t="shared" si="4"/>
        <v>941.37500000000034</v>
      </c>
      <c r="D31" s="748">
        <f t="shared" si="0"/>
        <v>-1355.6399999999999</v>
      </c>
      <c r="E31" s="755">
        <v>0.75918851053382785</v>
      </c>
      <c r="F31" s="757">
        <f t="shared" si="3"/>
        <v>-1029.1863124200784</v>
      </c>
      <c r="H31" s="741" t="s">
        <v>779</v>
      </c>
      <c r="I31" s="756">
        <v>0.24099999999999999</v>
      </c>
      <c r="J31" s="741">
        <v>1703</v>
      </c>
      <c r="K31" s="756">
        <f>I31*J31</f>
        <v>410.423</v>
      </c>
      <c r="M31" s="741" t="s">
        <v>780</v>
      </c>
      <c r="N31" s="741">
        <v>0.13300000000000001</v>
      </c>
      <c r="O31" s="741">
        <v>14</v>
      </c>
      <c r="P31" s="741">
        <f t="shared" si="2"/>
        <v>1.8620000000000001</v>
      </c>
    </row>
    <row r="32" spans="2:21" ht="15.75" customHeight="1">
      <c r="B32" s="754">
        <v>42156</v>
      </c>
      <c r="C32" s="758">
        <f t="shared" si="4"/>
        <v>941.37500000000034</v>
      </c>
      <c r="D32" s="748">
        <f t="shared" si="0"/>
        <v>-1355.6399999999999</v>
      </c>
      <c r="E32" s="755">
        <v>0.75918851053382785</v>
      </c>
      <c r="F32" s="757">
        <f t="shared" si="3"/>
        <v>-1029.1863124200784</v>
      </c>
      <c r="H32" s="741" t="s">
        <v>781</v>
      </c>
      <c r="I32" s="756">
        <v>0.3</v>
      </c>
      <c r="J32" s="741">
        <v>2612</v>
      </c>
      <c r="K32" s="756">
        <f t="shared" ref="K32:K37" si="5">I32*J32</f>
        <v>783.6</v>
      </c>
      <c r="M32" s="741" t="s">
        <v>782</v>
      </c>
      <c r="N32" s="741">
        <v>0.1</v>
      </c>
      <c r="O32" s="741">
        <v>234</v>
      </c>
      <c r="P32" s="741">
        <f t="shared" si="2"/>
        <v>23.400000000000002</v>
      </c>
    </row>
    <row r="33" spans="2:16" ht="15.75" customHeight="1">
      <c r="B33" s="754">
        <v>42186</v>
      </c>
      <c r="C33" s="758">
        <f t="shared" si="4"/>
        <v>941.37500000000034</v>
      </c>
      <c r="D33" s="748">
        <f t="shared" si="0"/>
        <v>-1355.6399999999999</v>
      </c>
      <c r="E33" s="755">
        <v>0.75918851053382785</v>
      </c>
      <c r="F33" s="757">
        <f t="shared" si="3"/>
        <v>-1029.1863124200784</v>
      </c>
      <c r="H33" s="741" t="s">
        <v>783</v>
      </c>
      <c r="I33" s="756">
        <v>0.47</v>
      </c>
      <c r="J33" s="741"/>
      <c r="K33" s="756">
        <f t="shared" si="5"/>
        <v>0</v>
      </c>
      <c r="M33" s="741" t="s">
        <v>784</v>
      </c>
      <c r="N33" s="741">
        <v>0.158</v>
      </c>
      <c r="O33" s="741">
        <v>73</v>
      </c>
      <c r="P33" s="741">
        <f t="shared" si="2"/>
        <v>11.534000000000001</v>
      </c>
    </row>
    <row r="34" spans="2:16" ht="15.75" customHeight="1">
      <c r="B34" s="754">
        <v>42217</v>
      </c>
      <c r="C34" s="758">
        <f t="shared" si="4"/>
        <v>941.37500000000034</v>
      </c>
      <c r="D34" s="748">
        <f t="shared" si="0"/>
        <v>-1355.6399999999999</v>
      </c>
      <c r="E34" s="755">
        <v>0.75918851053382785</v>
      </c>
      <c r="F34" s="757">
        <f t="shared" si="3"/>
        <v>-1029.1863124200784</v>
      </c>
      <c r="H34" s="741" t="s">
        <v>785</v>
      </c>
      <c r="I34" s="756">
        <v>0.158</v>
      </c>
      <c r="J34" s="741"/>
      <c r="K34" s="756">
        <f t="shared" si="5"/>
        <v>0</v>
      </c>
      <c r="M34" s="741" t="s">
        <v>786</v>
      </c>
      <c r="N34" s="741">
        <v>0.13500000000000001</v>
      </c>
      <c r="O34" s="741">
        <v>344</v>
      </c>
      <c r="P34" s="741">
        <f t="shared" si="2"/>
        <v>46.440000000000005</v>
      </c>
    </row>
    <row r="35" spans="2:16" ht="15.75" customHeight="1">
      <c r="B35" s="754">
        <v>42248</v>
      </c>
      <c r="C35" s="758">
        <f t="shared" si="4"/>
        <v>941.37500000000034</v>
      </c>
      <c r="D35" s="748">
        <f t="shared" si="0"/>
        <v>-1355.6399999999999</v>
      </c>
      <c r="E35" s="755">
        <v>0.75918851053382785</v>
      </c>
      <c r="F35" s="757">
        <f t="shared" si="3"/>
        <v>-1029.1863124200784</v>
      </c>
      <c r="H35" s="741" t="s">
        <v>787</v>
      </c>
      <c r="I35" s="756">
        <v>0.20200000000000001</v>
      </c>
      <c r="J35" s="741"/>
      <c r="K35" s="756">
        <f t="shared" si="5"/>
        <v>0</v>
      </c>
      <c r="M35" s="741" t="s">
        <v>788</v>
      </c>
      <c r="N35" s="741">
        <v>8.4000000000000005E-2</v>
      </c>
      <c r="O35" s="741">
        <v>35</v>
      </c>
      <c r="P35" s="741">
        <f t="shared" si="2"/>
        <v>2.9400000000000004</v>
      </c>
    </row>
    <row r="36" spans="2:16" ht="15.75" customHeight="1">
      <c r="B36" s="754">
        <v>42278</v>
      </c>
      <c r="C36" s="758">
        <f t="shared" si="4"/>
        <v>941.37500000000034</v>
      </c>
      <c r="D36" s="748">
        <f t="shared" si="0"/>
        <v>-1355.6399999999999</v>
      </c>
      <c r="E36" s="755">
        <v>0.75918851053382785</v>
      </c>
      <c r="F36" s="757">
        <f t="shared" si="3"/>
        <v>-1029.1863124200784</v>
      </c>
      <c r="H36" s="741" t="s">
        <v>789</v>
      </c>
      <c r="I36" s="756">
        <v>0.25</v>
      </c>
      <c r="J36" s="741"/>
      <c r="K36" s="756">
        <f t="shared" si="5"/>
        <v>0</v>
      </c>
      <c r="M36" s="741" t="s">
        <v>790</v>
      </c>
      <c r="N36" s="741">
        <v>0.11700000000000001</v>
      </c>
      <c r="O36" s="741">
        <v>124</v>
      </c>
      <c r="P36" s="741">
        <f t="shared" si="2"/>
        <v>14.508000000000001</v>
      </c>
    </row>
    <row r="37" spans="2:16" ht="15.75" customHeight="1">
      <c r="B37" s="754">
        <v>42309</v>
      </c>
      <c r="C37" s="758">
        <f t="shared" si="4"/>
        <v>941.37500000000034</v>
      </c>
      <c r="D37" s="748">
        <f t="shared" si="0"/>
        <v>-1355.6399999999999</v>
      </c>
      <c r="E37" s="755">
        <v>0.75918851053382785</v>
      </c>
      <c r="F37" s="757">
        <f t="shared" si="3"/>
        <v>-1029.1863124200784</v>
      </c>
      <c r="H37" s="741" t="s">
        <v>791</v>
      </c>
      <c r="I37" s="756">
        <v>0.4</v>
      </c>
      <c r="J37" s="741"/>
      <c r="K37" s="756">
        <f t="shared" si="5"/>
        <v>0</v>
      </c>
      <c r="M37" s="741" t="s">
        <v>792</v>
      </c>
      <c r="N37" s="741">
        <v>0.113</v>
      </c>
      <c r="O37" s="741">
        <v>414</v>
      </c>
      <c r="P37" s="741">
        <f t="shared" si="2"/>
        <v>46.782000000000004</v>
      </c>
    </row>
    <row r="38" spans="2:16" ht="15.75" customHeight="1">
      <c r="B38" s="754">
        <v>42339</v>
      </c>
      <c r="C38" s="758">
        <f t="shared" si="4"/>
        <v>941.37500000000034</v>
      </c>
      <c r="D38" s="748">
        <f t="shared" si="0"/>
        <v>-1355.6399999999999</v>
      </c>
      <c r="E38" s="755">
        <v>0.75918851053382785</v>
      </c>
      <c r="F38" s="757">
        <f t="shared" si="3"/>
        <v>-1029.1863124200784</v>
      </c>
      <c r="H38" s="741"/>
      <c r="I38" s="741"/>
      <c r="J38" s="741"/>
      <c r="K38" s="756"/>
      <c r="M38" s="741" t="s">
        <v>793</v>
      </c>
      <c r="N38" s="741">
        <v>8.4000000000000005E-2</v>
      </c>
      <c r="O38" s="741">
        <v>74</v>
      </c>
      <c r="P38" s="741">
        <f t="shared" si="2"/>
        <v>6.2160000000000002</v>
      </c>
    </row>
    <row r="39" spans="2:16" ht="16.350000000000001" customHeight="1">
      <c r="B39" s="749" t="s">
        <v>26</v>
      </c>
      <c r="C39" s="759"/>
      <c r="D39" s="760"/>
      <c r="E39" s="750"/>
      <c r="F39" s="761">
        <f>SUM(F28:F38)</f>
        <v>-11321.049436620864</v>
      </c>
      <c r="H39" s="741"/>
      <c r="I39" s="741"/>
      <c r="J39" s="741"/>
      <c r="K39" s="756"/>
      <c r="M39" s="741" t="s">
        <v>794</v>
      </c>
      <c r="N39" s="741">
        <v>6.8000000000000005E-2</v>
      </c>
      <c r="O39" s="741">
        <v>42</v>
      </c>
      <c r="P39" s="741">
        <f t="shared" si="2"/>
        <v>2.8560000000000003</v>
      </c>
    </row>
    <row r="40" spans="2:16">
      <c r="B40" s="742" t="s">
        <v>795</v>
      </c>
      <c r="C40" s="741"/>
      <c r="D40" s="741"/>
      <c r="E40" s="741"/>
      <c r="F40" s="756">
        <f>$F$39/11*12</f>
        <v>-12350.235749040943</v>
      </c>
      <c r="H40" s="741"/>
      <c r="I40" s="741"/>
      <c r="J40" s="741"/>
      <c r="K40" s="756"/>
      <c r="M40" s="741" t="s">
        <v>796</v>
      </c>
      <c r="N40" s="741">
        <v>9.1999999999999998E-2</v>
      </c>
      <c r="O40" s="741">
        <v>11</v>
      </c>
      <c r="P40" s="741">
        <f t="shared" si="2"/>
        <v>1.012</v>
      </c>
    </row>
    <row r="41" spans="2:16">
      <c r="B41" s="742" t="s">
        <v>797</v>
      </c>
      <c r="C41" s="741"/>
      <c r="D41" s="741"/>
      <c r="E41" s="741"/>
      <c r="F41" s="756">
        <f>$F$39/11*12</f>
        <v>-12350.235749040943</v>
      </c>
      <c r="H41" s="741"/>
      <c r="I41" s="741"/>
      <c r="J41" s="741"/>
      <c r="K41" s="756"/>
      <c r="M41" s="741" t="s">
        <v>798</v>
      </c>
      <c r="N41" s="741">
        <v>7.8E-2</v>
      </c>
      <c r="O41" s="741">
        <v>11</v>
      </c>
      <c r="P41" s="741">
        <f t="shared" si="2"/>
        <v>0.85799999999999998</v>
      </c>
    </row>
    <row r="42" spans="2:16">
      <c r="B42" s="742" t="s">
        <v>799</v>
      </c>
      <c r="C42" s="741"/>
      <c r="D42" s="741"/>
      <c r="E42" s="741"/>
      <c r="F42" s="756">
        <f>$F$39/11*12</f>
        <v>-12350.235749040943</v>
      </c>
      <c r="H42" s="741"/>
      <c r="I42" s="741"/>
      <c r="J42" s="741"/>
      <c r="K42" s="756"/>
      <c r="M42" s="741" t="s">
        <v>800</v>
      </c>
      <c r="N42" s="741">
        <v>9.9000000000000005E-2</v>
      </c>
      <c r="O42" s="741">
        <v>175</v>
      </c>
      <c r="P42" s="741">
        <f t="shared" si="2"/>
        <v>17.324999999999999</v>
      </c>
    </row>
    <row r="43" spans="2:16">
      <c r="B43" s="742" t="s">
        <v>801</v>
      </c>
      <c r="C43" s="741"/>
      <c r="D43" s="741"/>
      <c r="E43" s="741"/>
      <c r="F43" s="756">
        <f>$F$39/11*12</f>
        <v>-12350.235749040943</v>
      </c>
      <c r="H43" s="741"/>
      <c r="I43" s="741"/>
      <c r="J43" s="741"/>
      <c r="K43" s="756"/>
      <c r="M43" s="741" t="s">
        <v>802</v>
      </c>
      <c r="N43" s="741">
        <v>0.158</v>
      </c>
      <c r="O43" s="741">
        <v>370</v>
      </c>
      <c r="P43" s="741">
        <f t="shared" si="2"/>
        <v>58.46</v>
      </c>
    </row>
    <row r="44" spans="2:16">
      <c r="H44" s="741"/>
      <c r="I44" s="741"/>
      <c r="J44" s="741"/>
      <c r="K44" s="756"/>
      <c r="M44" s="741" t="s">
        <v>803</v>
      </c>
      <c r="N44" s="741">
        <v>9.9000000000000005E-2</v>
      </c>
      <c r="O44" s="741">
        <v>28</v>
      </c>
      <c r="P44" s="741">
        <f t="shared" si="2"/>
        <v>2.7720000000000002</v>
      </c>
    </row>
    <row r="45" spans="2:16">
      <c r="H45" s="741"/>
      <c r="I45" s="741"/>
      <c r="J45" s="741"/>
      <c r="K45" s="756"/>
      <c r="M45" s="741" t="s">
        <v>804</v>
      </c>
      <c r="N45" s="741">
        <v>5.6000000000000001E-2</v>
      </c>
      <c r="O45" s="741">
        <v>7211</v>
      </c>
      <c r="P45" s="741">
        <f t="shared" si="2"/>
        <v>403.81600000000003</v>
      </c>
    </row>
    <row r="46" spans="2:16">
      <c r="H46" s="741"/>
      <c r="I46" s="741"/>
      <c r="J46" s="741"/>
      <c r="K46" s="756"/>
      <c r="M46" s="741" t="s">
        <v>805</v>
      </c>
      <c r="N46" s="741">
        <v>8.1000000000000003E-2</v>
      </c>
      <c r="O46" s="741">
        <v>574</v>
      </c>
      <c r="P46" s="741">
        <f t="shared" si="2"/>
        <v>46.494</v>
      </c>
    </row>
    <row r="47" spans="2:16">
      <c r="H47" s="741"/>
      <c r="I47" s="741"/>
      <c r="J47" s="741"/>
      <c r="K47" s="756"/>
      <c r="M47" s="741" t="s">
        <v>806</v>
      </c>
      <c r="N47" s="741">
        <v>5.6000000000000001E-2</v>
      </c>
      <c r="O47" s="741">
        <v>364</v>
      </c>
      <c r="P47" s="741">
        <f t="shared" si="2"/>
        <v>20.384</v>
      </c>
    </row>
    <row r="48" spans="2:16">
      <c r="H48" s="741"/>
      <c r="I48" s="741"/>
      <c r="J48" s="741"/>
      <c r="K48" s="756"/>
      <c r="M48" s="741" t="s">
        <v>807</v>
      </c>
      <c r="N48" s="741">
        <v>4.3999999999999997E-2</v>
      </c>
      <c r="O48" s="741">
        <v>38</v>
      </c>
      <c r="P48" s="741">
        <f t="shared" si="2"/>
        <v>1.6719999999999999</v>
      </c>
    </row>
    <row r="49" spans="8:16">
      <c r="H49" s="741"/>
      <c r="I49" s="741"/>
      <c r="J49" s="741"/>
      <c r="K49" s="756"/>
      <c r="M49" s="741" t="s">
        <v>808</v>
      </c>
      <c r="N49" s="741">
        <v>0.11</v>
      </c>
      <c r="O49" s="741">
        <v>1236</v>
      </c>
      <c r="P49" s="741">
        <f t="shared" si="2"/>
        <v>135.96</v>
      </c>
    </row>
    <row r="50" spans="8:16">
      <c r="H50" s="741"/>
      <c r="I50" s="741"/>
      <c r="J50" s="741"/>
      <c r="K50" s="756"/>
      <c r="M50" s="741" t="s">
        <v>809</v>
      </c>
      <c r="N50" s="741">
        <v>0.1</v>
      </c>
      <c r="O50" s="741">
        <v>3</v>
      </c>
      <c r="P50" s="741">
        <f t="shared" si="2"/>
        <v>0.30000000000000004</v>
      </c>
    </row>
    <row r="51" spans="8:16">
      <c r="H51" s="741"/>
      <c r="I51" s="741"/>
      <c r="J51" s="741"/>
      <c r="K51" s="756"/>
      <c r="M51" s="741" t="s">
        <v>810</v>
      </c>
      <c r="N51" s="741">
        <v>0.13500000000000001</v>
      </c>
      <c r="O51" s="741">
        <v>30</v>
      </c>
      <c r="P51" s="741">
        <f t="shared" si="2"/>
        <v>4.0500000000000007</v>
      </c>
    </row>
    <row r="52" spans="8:16">
      <c r="H52" s="741"/>
      <c r="I52" s="741"/>
      <c r="J52" s="741"/>
      <c r="K52" s="756"/>
      <c r="M52" s="741" t="s">
        <v>811</v>
      </c>
      <c r="N52" s="741">
        <v>0.113</v>
      </c>
      <c r="O52" s="741">
        <v>1</v>
      </c>
      <c r="P52" s="741">
        <f t="shared" si="2"/>
        <v>0.113</v>
      </c>
    </row>
    <row r="53" spans="8:16">
      <c r="H53" s="741"/>
      <c r="I53" s="741"/>
      <c r="J53" s="741"/>
      <c r="K53" s="756"/>
      <c r="M53" s="741" t="s">
        <v>812</v>
      </c>
      <c r="N53" s="741">
        <v>0.11700000000000001</v>
      </c>
      <c r="O53" s="741">
        <v>6</v>
      </c>
      <c r="P53" s="741">
        <f t="shared" si="2"/>
        <v>0.70200000000000007</v>
      </c>
    </row>
    <row r="54" spans="8:16">
      <c r="H54" s="741"/>
      <c r="I54" s="741"/>
      <c r="J54" s="741"/>
      <c r="K54" s="756"/>
      <c r="M54" s="741" t="s">
        <v>813</v>
      </c>
      <c r="N54" s="741">
        <v>6.8000000000000005E-2</v>
      </c>
      <c r="O54" s="741">
        <v>1</v>
      </c>
      <c r="P54" s="741">
        <f t="shared" si="2"/>
        <v>6.8000000000000005E-2</v>
      </c>
    </row>
    <row r="55" spans="8:16">
      <c r="H55" s="741"/>
      <c r="I55" s="741"/>
      <c r="J55" s="741"/>
      <c r="K55" s="756"/>
      <c r="M55" s="741" t="s">
        <v>814</v>
      </c>
      <c r="N55" s="741">
        <v>9.9000000000000005E-2</v>
      </c>
      <c r="O55" s="741">
        <v>3</v>
      </c>
      <c r="P55" s="741">
        <f t="shared" si="2"/>
        <v>0.29700000000000004</v>
      </c>
    </row>
    <row r="56" spans="8:16">
      <c r="H56" s="741"/>
      <c r="I56" s="741"/>
      <c r="J56" s="741"/>
      <c r="K56" s="756"/>
      <c r="M56" s="741" t="s">
        <v>815</v>
      </c>
      <c r="N56" s="741">
        <v>7.8E-2</v>
      </c>
      <c r="O56" s="741">
        <v>1</v>
      </c>
      <c r="P56" s="741">
        <f t="shared" si="2"/>
        <v>7.8E-2</v>
      </c>
    </row>
    <row r="57" spans="8:16">
      <c r="H57" s="741"/>
      <c r="I57" s="741"/>
      <c r="J57" s="741"/>
      <c r="K57" s="756"/>
      <c r="M57" s="741" t="s">
        <v>816</v>
      </c>
      <c r="N57" s="741">
        <v>0.13500000000000001</v>
      </c>
      <c r="O57" s="741">
        <v>35</v>
      </c>
      <c r="P57" s="741">
        <f t="shared" si="2"/>
        <v>4.7250000000000005</v>
      </c>
    </row>
    <row r="58" spans="8:16">
      <c r="H58" s="741"/>
      <c r="I58" s="741"/>
      <c r="J58" s="741"/>
      <c r="K58" s="756"/>
      <c r="M58" s="741" t="s">
        <v>817</v>
      </c>
      <c r="N58" s="741">
        <v>0.17499999999999999</v>
      </c>
      <c r="O58" s="741">
        <v>2</v>
      </c>
      <c r="P58" s="741">
        <f t="shared" si="2"/>
        <v>0.35</v>
      </c>
    </row>
    <row r="59" spans="8:16">
      <c r="H59" s="741"/>
      <c r="I59" s="741"/>
      <c r="J59" s="741"/>
      <c r="K59" s="756"/>
      <c r="M59" s="741" t="s">
        <v>818</v>
      </c>
      <c r="N59" s="741">
        <v>6.5000000000000002E-2</v>
      </c>
      <c r="O59" s="741">
        <v>1</v>
      </c>
      <c r="P59" s="741">
        <f t="shared" si="2"/>
        <v>6.5000000000000002E-2</v>
      </c>
    </row>
    <row r="60" spans="8:16">
      <c r="H60" s="741"/>
      <c r="I60" s="741"/>
      <c r="J60" s="741"/>
      <c r="K60" s="756"/>
      <c r="M60" s="741" t="s">
        <v>819</v>
      </c>
      <c r="N60" s="741">
        <v>0.158</v>
      </c>
      <c r="O60" s="741">
        <v>11</v>
      </c>
      <c r="P60" s="741">
        <f t="shared" si="2"/>
        <v>1.738</v>
      </c>
    </row>
    <row r="61" spans="8:16">
      <c r="H61" s="741"/>
      <c r="I61" s="741"/>
      <c r="J61" s="741"/>
      <c r="K61" s="756"/>
      <c r="M61" s="741" t="s">
        <v>820</v>
      </c>
      <c r="N61" s="741">
        <v>9.9000000000000005E-2</v>
      </c>
      <c r="O61" s="741">
        <v>12</v>
      </c>
      <c r="P61" s="741">
        <f t="shared" si="2"/>
        <v>1.1880000000000002</v>
      </c>
    </row>
    <row r="62" spans="8:16">
      <c r="H62" s="741"/>
      <c r="I62" s="741"/>
      <c r="J62" s="741"/>
      <c r="K62" s="756"/>
      <c r="M62" s="741" t="s">
        <v>821</v>
      </c>
      <c r="N62" s="741">
        <v>0.25</v>
      </c>
      <c r="O62" s="741">
        <v>54</v>
      </c>
      <c r="P62" s="741">
        <f t="shared" si="2"/>
        <v>13.5</v>
      </c>
    </row>
    <row r="63" spans="8:16">
      <c r="H63" s="741"/>
      <c r="I63" s="741"/>
      <c r="J63" s="741"/>
      <c r="K63" s="756"/>
      <c r="M63" s="741" t="s">
        <v>822</v>
      </c>
      <c r="N63" s="741">
        <v>0.1</v>
      </c>
      <c r="O63" s="741">
        <v>11</v>
      </c>
      <c r="P63" s="741">
        <f t="shared" si="2"/>
        <v>1.1000000000000001</v>
      </c>
    </row>
    <row r="64" spans="8:16">
      <c r="H64" s="741"/>
      <c r="I64" s="741"/>
      <c r="J64" s="741"/>
      <c r="K64" s="756"/>
      <c r="M64" s="741" t="s">
        <v>823</v>
      </c>
      <c r="N64" s="741">
        <v>0.11700000000000001</v>
      </c>
      <c r="O64" s="741">
        <v>5</v>
      </c>
      <c r="P64" s="741">
        <f t="shared" si="2"/>
        <v>0.58500000000000008</v>
      </c>
    </row>
    <row r="65" spans="2:16">
      <c r="H65" s="741"/>
      <c r="I65" s="741"/>
      <c r="J65" s="741"/>
      <c r="K65" s="756"/>
      <c r="M65" s="741" t="s">
        <v>824</v>
      </c>
      <c r="N65" s="741">
        <v>0.158</v>
      </c>
      <c r="O65" s="741">
        <v>20</v>
      </c>
      <c r="P65" s="741">
        <f t="shared" si="2"/>
        <v>3.16</v>
      </c>
    </row>
    <row r="66" spans="2:16">
      <c r="H66" s="741"/>
      <c r="I66" s="741"/>
      <c r="J66" s="741"/>
      <c r="K66" s="756"/>
      <c r="M66" s="741" t="s">
        <v>825</v>
      </c>
      <c r="N66" s="741">
        <v>0.17499999999999999</v>
      </c>
      <c r="O66" s="741">
        <v>79</v>
      </c>
      <c r="P66" s="741">
        <f t="shared" si="2"/>
        <v>13.824999999999999</v>
      </c>
    </row>
    <row r="67" spans="2:16">
      <c r="H67" s="741"/>
      <c r="I67" s="741"/>
      <c r="J67" s="741"/>
      <c r="K67" s="756"/>
      <c r="M67" s="741"/>
      <c r="N67" s="741"/>
      <c r="O67" s="741"/>
      <c r="P67" s="741"/>
    </row>
    <row r="68" spans="2:16">
      <c r="H68" s="749" t="s">
        <v>26</v>
      </c>
      <c r="I68" s="750"/>
      <c r="J68" s="750">
        <f>SUM(J27:J67)</f>
        <v>12035</v>
      </c>
      <c r="K68" s="762">
        <f>SUM(K27:K67)</f>
        <v>2297.0150000000003</v>
      </c>
      <c r="M68" s="749" t="s">
        <v>26</v>
      </c>
      <c r="N68" s="750"/>
      <c r="O68" s="750">
        <f>SUM(O27:O67)</f>
        <v>12035</v>
      </c>
      <c r="P68" s="747">
        <f>SUM(P27:P67)</f>
        <v>941.37500000000034</v>
      </c>
    </row>
    <row r="70" spans="2:16" ht="21">
      <c r="B70" s="752" t="s">
        <v>826</v>
      </c>
    </row>
    <row r="72" spans="2:16" ht="21">
      <c r="B72" s="752" t="s">
        <v>707</v>
      </c>
      <c r="C72" s="753"/>
      <c r="E72" s="753"/>
      <c r="F72" s="753"/>
      <c r="H72" s="752" t="s">
        <v>827</v>
      </c>
    </row>
    <row r="73" spans="2:16">
      <c r="B73" s="831" t="s">
        <v>686</v>
      </c>
      <c r="C73" s="831"/>
      <c r="D73" s="831"/>
      <c r="E73" s="831"/>
      <c r="F73" s="831"/>
      <c r="H73" s="12" t="s">
        <v>694</v>
      </c>
      <c r="M73" s="12" t="s">
        <v>695</v>
      </c>
    </row>
    <row r="74" spans="2:16" ht="45">
      <c r="B74" s="751" t="s">
        <v>62</v>
      </c>
      <c r="C74" s="751" t="s">
        <v>687</v>
      </c>
      <c r="D74" s="751" t="s">
        <v>688</v>
      </c>
      <c r="E74" s="751" t="s">
        <v>690</v>
      </c>
      <c r="F74" s="751" t="s">
        <v>689</v>
      </c>
      <c r="H74" s="751" t="s">
        <v>691</v>
      </c>
      <c r="I74" s="751" t="s">
        <v>692</v>
      </c>
      <c r="J74" s="751" t="s">
        <v>693</v>
      </c>
      <c r="K74" s="751" t="s">
        <v>687</v>
      </c>
      <c r="M74" s="751" t="s">
        <v>691</v>
      </c>
      <c r="N74" s="751" t="s">
        <v>692</v>
      </c>
      <c r="O74" s="751" t="s">
        <v>693</v>
      </c>
      <c r="P74" s="751" t="s">
        <v>687</v>
      </c>
    </row>
    <row r="75" spans="2:16" ht="18">
      <c r="B75" s="751"/>
      <c r="C75" s="751" t="s">
        <v>697</v>
      </c>
      <c r="D75" s="751" t="s">
        <v>698</v>
      </c>
      <c r="E75" s="751" t="s">
        <v>699</v>
      </c>
      <c r="F75" s="751" t="s">
        <v>700</v>
      </c>
      <c r="H75" s="751"/>
      <c r="I75" s="751" t="s">
        <v>701</v>
      </c>
      <c r="J75" s="751" t="s">
        <v>702</v>
      </c>
      <c r="K75" s="751" t="s">
        <v>703</v>
      </c>
      <c r="M75" s="751"/>
      <c r="N75" s="751" t="s">
        <v>704</v>
      </c>
      <c r="O75" s="751" t="s">
        <v>705</v>
      </c>
      <c r="P75" s="751" t="s">
        <v>706</v>
      </c>
    </row>
    <row r="76" spans="2:16">
      <c r="B76" s="754">
        <v>42005</v>
      </c>
      <c r="C76" s="746">
        <f>K97</f>
        <v>2007.943</v>
      </c>
      <c r="D76" s="745"/>
      <c r="E76" s="755">
        <v>0.75918851053382785</v>
      </c>
      <c r="F76" s="741"/>
      <c r="H76" s="741" t="s">
        <v>771</v>
      </c>
      <c r="I76" s="756">
        <v>7.2999999999999995E-2</v>
      </c>
      <c r="J76" s="741"/>
      <c r="K76" s="756">
        <f>I76*J76</f>
        <v>0</v>
      </c>
      <c r="M76" s="741" t="s">
        <v>828</v>
      </c>
      <c r="N76" s="741">
        <v>5.2999999999999999E-2</v>
      </c>
      <c r="O76" s="741">
        <v>1325</v>
      </c>
      <c r="P76" s="741">
        <f>N76*O76</f>
        <v>70.224999999999994</v>
      </c>
    </row>
    <row r="77" spans="2:16">
      <c r="B77" s="754">
        <v>42036</v>
      </c>
      <c r="C77" s="747">
        <f>P97</f>
        <v>659.89500000000021</v>
      </c>
      <c r="D77" s="748">
        <f>C77-$C$76</f>
        <v>-1348.0479999999998</v>
      </c>
      <c r="E77" s="755">
        <v>0.75918851053382785</v>
      </c>
      <c r="F77" s="757">
        <f>D77*E77</f>
        <v>-1023.4225532481054</v>
      </c>
      <c r="H77" s="741" t="s">
        <v>773</v>
      </c>
      <c r="I77" s="756">
        <v>9.6000000000000002E-2</v>
      </c>
      <c r="J77" s="741">
        <v>174</v>
      </c>
      <c r="K77" s="756">
        <f t="shared" ref="K77" si="6">I77*J77</f>
        <v>16.704000000000001</v>
      </c>
      <c r="M77" s="741" t="s">
        <v>829</v>
      </c>
      <c r="N77" s="741">
        <v>4.2999999999999997E-2</v>
      </c>
      <c r="O77" s="741">
        <v>5341</v>
      </c>
      <c r="P77" s="741">
        <f t="shared" ref="P77:P95" si="7">N77*O77</f>
        <v>229.66299999999998</v>
      </c>
    </row>
    <row r="78" spans="2:16">
      <c r="B78" s="754">
        <v>42064</v>
      </c>
      <c r="C78" s="758">
        <f>C77</f>
        <v>659.89500000000021</v>
      </c>
      <c r="D78" s="748">
        <f t="shared" ref="D78:D87" si="8">C78-$C$76</f>
        <v>-1348.0479999999998</v>
      </c>
      <c r="E78" s="755">
        <v>0.75918851053382785</v>
      </c>
      <c r="F78" s="757">
        <f t="shared" ref="F78:F87" si="9">D78*E78</f>
        <v>-1023.4225532481054</v>
      </c>
      <c r="H78" s="741" t="s">
        <v>775</v>
      </c>
      <c r="I78" s="756">
        <v>0.13200000000000001</v>
      </c>
      <c r="J78" s="741">
        <v>3548</v>
      </c>
      <c r="K78" s="756">
        <f>I78*J78</f>
        <v>468.33600000000001</v>
      </c>
      <c r="M78" s="741" t="s">
        <v>830</v>
      </c>
      <c r="N78" s="741">
        <v>0.10100000000000001</v>
      </c>
      <c r="O78" s="741">
        <v>1074</v>
      </c>
      <c r="P78" s="741">
        <f t="shared" si="7"/>
        <v>108.474</v>
      </c>
    </row>
    <row r="79" spans="2:16">
      <c r="B79" s="754">
        <v>42095</v>
      </c>
      <c r="C79" s="758">
        <f t="shared" ref="C79:C87" si="10">C78</f>
        <v>659.89500000000021</v>
      </c>
      <c r="D79" s="748">
        <f t="shared" si="8"/>
        <v>-1348.0479999999998</v>
      </c>
      <c r="E79" s="755">
        <v>0.75918851053382785</v>
      </c>
      <c r="F79" s="757">
        <f t="shared" si="9"/>
        <v>-1023.4225532481054</v>
      </c>
      <c r="H79" s="741" t="s">
        <v>777</v>
      </c>
      <c r="I79" s="756">
        <v>0.186</v>
      </c>
      <c r="J79" s="741">
        <v>4922</v>
      </c>
      <c r="K79" s="756">
        <f>I79*J79</f>
        <v>915.49199999999996</v>
      </c>
      <c r="M79" s="741" t="s">
        <v>831</v>
      </c>
      <c r="N79" s="741">
        <v>9.0999999999999998E-2</v>
      </c>
      <c r="O79" s="741">
        <v>225</v>
      </c>
      <c r="P79" s="741">
        <f t="shared" si="7"/>
        <v>20.474999999999998</v>
      </c>
    </row>
    <row r="80" spans="2:16">
      <c r="B80" s="754">
        <v>42125</v>
      </c>
      <c r="C80" s="758">
        <f t="shared" si="10"/>
        <v>659.89500000000021</v>
      </c>
      <c r="D80" s="748">
        <f t="shared" si="8"/>
        <v>-1348.0479999999998</v>
      </c>
      <c r="E80" s="755">
        <v>0.75918851053382785</v>
      </c>
      <c r="F80" s="757">
        <f t="shared" si="9"/>
        <v>-1023.4225532481054</v>
      </c>
      <c r="H80" s="741" t="s">
        <v>779</v>
      </c>
      <c r="I80" s="756">
        <v>0.24099999999999999</v>
      </c>
      <c r="J80" s="741">
        <v>439</v>
      </c>
      <c r="K80" s="756">
        <f>I80*J80</f>
        <v>105.79899999999999</v>
      </c>
      <c r="M80" s="741" t="s">
        <v>832</v>
      </c>
      <c r="N80" s="741">
        <v>5.6000000000000001E-2</v>
      </c>
      <c r="O80" s="741">
        <v>458</v>
      </c>
      <c r="P80" s="741">
        <f t="shared" si="7"/>
        <v>25.648</v>
      </c>
    </row>
    <row r="81" spans="2:16">
      <c r="B81" s="754">
        <v>42156</v>
      </c>
      <c r="C81" s="758">
        <f t="shared" si="10"/>
        <v>659.89500000000021</v>
      </c>
      <c r="D81" s="748">
        <f t="shared" si="8"/>
        <v>-1348.0479999999998</v>
      </c>
      <c r="E81" s="755">
        <v>0.75918851053382785</v>
      </c>
      <c r="F81" s="757">
        <f t="shared" si="9"/>
        <v>-1023.4225532481054</v>
      </c>
      <c r="H81" s="741" t="s">
        <v>781</v>
      </c>
      <c r="I81" s="756">
        <v>0.3</v>
      </c>
      <c r="J81" s="741">
        <v>1369</v>
      </c>
      <c r="K81" s="756">
        <f t="shared" ref="K81:K86" si="11">I81*J81</f>
        <v>410.7</v>
      </c>
      <c r="M81" s="741" t="s">
        <v>833</v>
      </c>
      <c r="N81" s="741">
        <v>6.5000000000000002E-2</v>
      </c>
      <c r="O81" s="741">
        <v>543</v>
      </c>
      <c r="P81" s="741">
        <f t="shared" si="7"/>
        <v>35.295000000000002</v>
      </c>
    </row>
    <row r="82" spans="2:16">
      <c r="B82" s="754">
        <v>42186</v>
      </c>
      <c r="C82" s="758">
        <f t="shared" si="10"/>
        <v>659.89500000000021</v>
      </c>
      <c r="D82" s="748">
        <f t="shared" si="8"/>
        <v>-1348.0479999999998</v>
      </c>
      <c r="E82" s="755">
        <v>0.75918851053382785</v>
      </c>
      <c r="F82" s="757">
        <f t="shared" si="9"/>
        <v>-1023.4225532481054</v>
      </c>
      <c r="H82" s="741" t="s">
        <v>783</v>
      </c>
      <c r="I82" s="756">
        <v>0.47</v>
      </c>
      <c r="J82" s="741">
        <v>193</v>
      </c>
      <c r="K82" s="756">
        <f t="shared" si="11"/>
        <v>90.71</v>
      </c>
      <c r="M82" s="741" t="s">
        <v>834</v>
      </c>
      <c r="N82" s="741">
        <v>8.3000000000000004E-2</v>
      </c>
      <c r="O82" s="741">
        <v>388</v>
      </c>
      <c r="P82" s="741">
        <f t="shared" si="7"/>
        <v>32.204000000000001</v>
      </c>
    </row>
    <row r="83" spans="2:16">
      <c r="B83" s="754">
        <v>42217</v>
      </c>
      <c r="C83" s="758">
        <f t="shared" si="10"/>
        <v>659.89500000000021</v>
      </c>
      <c r="D83" s="748">
        <f t="shared" si="8"/>
        <v>-1348.0479999999998</v>
      </c>
      <c r="E83" s="755">
        <v>0.75918851053382785</v>
      </c>
      <c r="F83" s="757">
        <f t="shared" si="9"/>
        <v>-1023.4225532481054</v>
      </c>
      <c r="H83" s="741" t="s">
        <v>785</v>
      </c>
      <c r="I83" s="756">
        <v>0.158</v>
      </c>
      <c r="J83" s="741"/>
      <c r="K83" s="756">
        <f t="shared" si="11"/>
        <v>0</v>
      </c>
      <c r="M83" s="741" t="s">
        <v>835</v>
      </c>
      <c r="N83" s="741">
        <v>7.2999999999999995E-2</v>
      </c>
      <c r="O83" s="741">
        <v>555</v>
      </c>
      <c r="P83" s="741">
        <f t="shared" si="7"/>
        <v>40.515000000000001</v>
      </c>
    </row>
    <row r="84" spans="2:16">
      <c r="B84" s="754">
        <v>42248</v>
      </c>
      <c r="C84" s="758">
        <f t="shared" si="10"/>
        <v>659.89500000000021</v>
      </c>
      <c r="D84" s="748">
        <f t="shared" si="8"/>
        <v>-1348.0479999999998</v>
      </c>
      <c r="E84" s="755">
        <v>0.75918851053382785</v>
      </c>
      <c r="F84" s="757">
        <f t="shared" si="9"/>
        <v>-1023.4225532481054</v>
      </c>
      <c r="H84" s="741" t="s">
        <v>787</v>
      </c>
      <c r="I84" s="756">
        <v>0.20200000000000001</v>
      </c>
      <c r="J84" s="741">
        <v>1</v>
      </c>
      <c r="K84" s="756">
        <f t="shared" si="11"/>
        <v>0.20200000000000001</v>
      </c>
      <c r="M84" s="741" t="s">
        <v>836</v>
      </c>
      <c r="N84" s="741">
        <v>0.153</v>
      </c>
      <c r="O84" s="741">
        <v>13</v>
      </c>
      <c r="P84" s="741">
        <f t="shared" si="7"/>
        <v>1.9889999999999999</v>
      </c>
    </row>
    <row r="85" spans="2:16">
      <c r="B85" s="754">
        <v>42278</v>
      </c>
      <c r="C85" s="758">
        <f t="shared" si="10"/>
        <v>659.89500000000021</v>
      </c>
      <c r="D85" s="748">
        <f t="shared" si="8"/>
        <v>-1348.0479999999998</v>
      </c>
      <c r="E85" s="755">
        <v>0.75918851053382785</v>
      </c>
      <c r="F85" s="757">
        <f t="shared" si="9"/>
        <v>-1023.4225532481054</v>
      </c>
      <c r="H85" s="741" t="s">
        <v>789</v>
      </c>
      <c r="I85" s="756">
        <v>0.25</v>
      </c>
      <c r="J85" s="741"/>
      <c r="K85" s="756">
        <f t="shared" si="11"/>
        <v>0</v>
      </c>
      <c r="M85" s="741" t="s">
        <v>837</v>
      </c>
      <c r="N85" s="741">
        <v>0.13400000000000001</v>
      </c>
      <c r="O85" s="741">
        <v>65</v>
      </c>
      <c r="P85" s="741">
        <f t="shared" si="7"/>
        <v>8.7100000000000009</v>
      </c>
    </row>
    <row r="86" spans="2:16">
      <c r="B86" s="754">
        <v>42309</v>
      </c>
      <c r="C86" s="758">
        <f t="shared" si="10"/>
        <v>659.89500000000021</v>
      </c>
      <c r="D86" s="748">
        <f t="shared" si="8"/>
        <v>-1348.0479999999998</v>
      </c>
      <c r="E86" s="755">
        <v>0.75918851053382785</v>
      </c>
      <c r="F86" s="757">
        <f t="shared" si="9"/>
        <v>-1023.4225532481054</v>
      </c>
      <c r="H86" s="741" t="s">
        <v>791</v>
      </c>
      <c r="I86" s="756">
        <v>0.4</v>
      </c>
      <c r="J86" s="741"/>
      <c r="K86" s="756">
        <f t="shared" si="11"/>
        <v>0</v>
      </c>
      <c r="M86" s="741" t="s">
        <v>838</v>
      </c>
      <c r="N86" s="741">
        <v>0.112</v>
      </c>
      <c r="O86" s="741">
        <v>110</v>
      </c>
      <c r="P86" s="741">
        <f t="shared" si="7"/>
        <v>12.32</v>
      </c>
    </row>
    <row r="87" spans="2:16">
      <c r="B87" s="754">
        <v>42339</v>
      </c>
      <c r="C87" s="758">
        <f t="shared" si="10"/>
        <v>659.89500000000021</v>
      </c>
      <c r="D87" s="748">
        <f t="shared" si="8"/>
        <v>-1348.0479999999998</v>
      </c>
      <c r="E87" s="755">
        <v>0.75918851053382785</v>
      </c>
      <c r="F87" s="757">
        <f t="shared" si="9"/>
        <v>-1023.4225532481054</v>
      </c>
      <c r="H87" s="741"/>
      <c r="I87" s="741"/>
      <c r="J87" s="741"/>
      <c r="K87" s="756"/>
      <c r="M87" s="741" t="s">
        <v>839</v>
      </c>
      <c r="N87" s="741">
        <v>0.16800000000000001</v>
      </c>
      <c r="O87" s="741">
        <v>403</v>
      </c>
      <c r="P87" s="741">
        <f t="shared" si="7"/>
        <v>67.704000000000008</v>
      </c>
    </row>
    <row r="88" spans="2:16">
      <c r="B88" s="749" t="s">
        <v>26</v>
      </c>
      <c r="C88" s="759"/>
      <c r="D88" s="760"/>
      <c r="E88" s="750"/>
      <c r="F88" s="761">
        <f>SUM(F77:F87)</f>
        <v>-11257.648085729157</v>
      </c>
      <c r="H88" s="741"/>
      <c r="I88" s="741"/>
      <c r="J88" s="741"/>
      <c r="K88" s="756"/>
      <c r="M88" s="741" t="s">
        <v>840</v>
      </c>
      <c r="N88" s="741">
        <v>4.7E-2</v>
      </c>
      <c r="O88" s="741">
        <v>125</v>
      </c>
      <c r="P88" s="741">
        <f t="shared" si="7"/>
        <v>5.875</v>
      </c>
    </row>
    <row r="89" spans="2:16">
      <c r="B89" s="742" t="s">
        <v>795</v>
      </c>
      <c r="C89" s="741"/>
      <c r="D89" s="741"/>
      <c r="E89" s="741"/>
      <c r="F89" s="756">
        <f>$F$88/11*12</f>
        <v>-12281.070638977262</v>
      </c>
      <c r="H89" s="741"/>
      <c r="I89" s="741"/>
      <c r="J89" s="741"/>
      <c r="K89" s="756"/>
      <c r="M89" s="741" t="s">
        <v>841</v>
      </c>
      <c r="N89" s="741">
        <v>3.7999999999999999E-2</v>
      </c>
      <c r="O89" s="741">
        <v>21</v>
      </c>
      <c r="P89" s="741">
        <f t="shared" si="7"/>
        <v>0.79799999999999993</v>
      </c>
    </row>
    <row r="90" spans="2:16">
      <c r="B90" s="742" t="s">
        <v>797</v>
      </c>
      <c r="C90" s="741"/>
      <c r="D90" s="741"/>
      <c r="E90" s="741"/>
      <c r="F90" s="756">
        <f>$F$88/11*12</f>
        <v>-12281.070638977262</v>
      </c>
      <c r="H90" s="741"/>
      <c r="I90" s="741"/>
      <c r="J90" s="741"/>
      <c r="K90" s="756"/>
      <c r="M90" s="741"/>
      <c r="N90" s="741"/>
      <c r="O90" s="741"/>
      <c r="P90" s="741">
        <f t="shared" si="7"/>
        <v>0</v>
      </c>
    </row>
    <row r="91" spans="2:16">
      <c r="B91" s="742" t="s">
        <v>799</v>
      </c>
      <c r="C91" s="741"/>
      <c r="D91" s="741"/>
      <c r="E91" s="741"/>
      <c r="F91" s="756">
        <f>$F$88/11*12</f>
        <v>-12281.070638977262</v>
      </c>
      <c r="H91" s="741"/>
      <c r="I91" s="741"/>
      <c r="J91" s="741"/>
      <c r="K91" s="756"/>
      <c r="M91" s="741"/>
      <c r="N91" s="741"/>
      <c r="O91" s="741"/>
      <c r="P91" s="741">
        <f t="shared" si="7"/>
        <v>0</v>
      </c>
    </row>
    <row r="92" spans="2:16">
      <c r="B92" s="742" t="s">
        <v>801</v>
      </c>
      <c r="C92" s="741"/>
      <c r="D92" s="741"/>
      <c r="E92" s="741"/>
      <c r="F92" s="756">
        <f>$F$88/11*12</f>
        <v>-12281.070638977262</v>
      </c>
      <c r="H92" s="741"/>
      <c r="I92" s="741"/>
      <c r="J92" s="741"/>
      <c r="K92" s="756"/>
      <c r="M92" s="741"/>
      <c r="N92" s="741"/>
      <c r="O92" s="741"/>
      <c r="P92" s="741">
        <f t="shared" si="7"/>
        <v>0</v>
      </c>
    </row>
    <row r="93" spans="2:16">
      <c r="H93" s="741"/>
      <c r="I93" s="741"/>
      <c r="J93" s="741"/>
      <c r="K93" s="756"/>
      <c r="M93" s="741"/>
      <c r="N93" s="741"/>
      <c r="O93" s="741"/>
      <c r="P93" s="741">
        <f t="shared" si="7"/>
        <v>0</v>
      </c>
    </row>
    <row r="94" spans="2:16">
      <c r="H94" s="741"/>
      <c r="I94" s="741"/>
      <c r="J94" s="741"/>
      <c r="K94" s="756"/>
      <c r="M94" s="741"/>
      <c r="N94" s="741"/>
      <c r="O94" s="741"/>
      <c r="P94" s="741">
        <f t="shared" si="7"/>
        <v>0</v>
      </c>
    </row>
    <row r="95" spans="2:16">
      <c r="H95" s="741"/>
      <c r="I95" s="741"/>
      <c r="J95" s="741"/>
      <c r="K95" s="756"/>
      <c r="M95" s="741"/>
      <c r="N95" s="741"/>
      <c r="O95" s="741"/>
      <c r="P95" s="741">
        <f t="shared" si="7"/>
        <v>0</v>
      </c>
    </row>
    <row r="96" spans="2:16">
      <c r="H96" s="741"/>
      <c r="I96" s="741"/>
      <c r="J96" s="741"/>
      <c r="K96" s="756"/>
      <c r="M96" s="741"/>
      <c r="N96" s="741"/>
      <c r="O96" s="741"/>
      <c r="P96" s="741"/>
    </row>
    <row r="97" spans="2:16">
      <c r="H97" s="749" t="s">
        <v>26</v>
      </c>
      <c r="I97" s="750"/>
      <c r="J97" s="750">
        <f>SUM(J76:J96)</f>
        <v>10646</v>
      </c>
      <c r="K97" s="762">
        <f>SUM(K76:K96)</f>
        <v>2007.943</v>
      </c>
      <c r="M97" s="749" t="s">
        <v>26</v>
      </c>
      <c r="N97" s="750"/>
      <c r="O97" s="750">
        <f>SUM(O76:O96)</f>
        <v>10646</v>
      </c>
      <c r="P97" s="747">
        <f>SUM(P76:P96)</f>
        <v>659.89500000000021</v>
      </c>
    </row>
    <row r="99" spans="2:16" ht="21">
      <c r="B99" s="752" t="s">
        <v>842</v>
      </c>
      <c r="C99" s="753"/>
      <c r="E99" s="753"/>
      <c r="F99" s="753"/>
      <c r="H99" s="752" t="s">
        <v>843</v>
      </c>
    </row>
    <row r="100" spans="2:16">
      <c r="B100" s="831" t="s">
        <v>686</v>
      </c>
      <c r="C100" s="831"/>
      <c r="D100" s="831"/>
      <c r="E100" s="831"/>
      <c r="F100" s="831"/>
      <c r="H100" s="12" t="s">
        <v>694</v>
      </c>
      <c r="M100" s="12" t="s">
        <v>695</v>
      </c>
    </row>
    <row r="101" spans="2:16" ht="45">
      <c r="B101" s="751" t="s">
        <v>62</v>
      </c>
      <c r="C101" s="751" t="s">
        <v>687</v>
      </c>
      <c r="D101" s="751" t="s">
        <v>688</v>
      </c>
      <c r="E101" s="751" t="s">
        <v>690</v>
      </c>
      <c r="F101" s="751" t="s">
        <v>689</v>
      </c>
      <c r="H101" s="751" t="s">
        <v>691</v>
      </c>
      <c r="I101" s="751" t="s">
        <v>692</v>
      </c>
      <c r="J101" s="751" t="s">
        <v>693</v>
      </c>
      <c r="K101" s="751" t="s">
        <v>687</v>
      </c>
      <c r="M101" s="751" t="s">
        <v>691</v>
      </c>
      <c r="N101" s="751" t="s">
        <v>692</v>
      </c>
      <c r="O101" s="751" t="s">
        <v>693</v>
      </c>
      <c r="P101" s="751" t="s">
        <v>687</v>
      </c>
    </row>
    <row r="102" spans="2:16" ht="18">
      <c r="B102" s="751"/>
      <c r="C102" s="751" t="s">
        <v>697</v>
      </c>
      <c r="D102" s="751" t="s">
        <v>698</v>
      </c>
      <c r="E102" s="751" t="s">
        <v>699</v>
      </c>
      <c r="F102" s="751" t="s">
        <v>700</v>
      </c>
      <c r="H102" s="751"/>
      <c r="I102" s="751" t="s">
        <v>701</v>
      </c>
      <c r="J102" s="751" t="s">
        <v>702</v>
      </c>
      <c r="K102" s="751" t="s">
        <v>703</v>
      </c>
      <c r="M102" s="751"/>
      <c r="N102" s="751" t="s">
        <v>704</v>
      </c>
      <c r="O102" s="751" t="s">
        <v>705</v>
      </c>
      <c r="P102" s="751" t="s">
        <v>706</v>
      </c>
    </row>
    <row r="103" spans="2:16">
      <c r="B103" s="754">
        <v>42736</v>
      </c>
      <c r="C103" s="746">
        <f>K124</f>
        <v>41.451999999999998</v>
      </c>
      <c r="D103" s="745"/>
      <c r="E103" s="755">
        <v>0.91604789959891408</v>
      </c>
      <c r="F103" s="741"/>
      <c r="H103" s="741" t="s">
        <v>771</v>
      </c>
      <c r="I103" s="756">
        <v>7.2999999999999995E-2</v>
      </c>
      <c r="J103" s="741"/>
      <c r="K103" s="756">
        <f>I103*J103</f>
        <v>0</v>
      </c>
      <c r="M103" s="741" t="s">
        <v>828</v>
      </c>
      <c r="N103" s="741">
        <v>5.2999999999999999E-2</v>
      </c>
      <c r="O103" s="741"/>
      <c r="P103" s="741">
        <f>N103*O103</f>
        <v>0</v>
      </c>
    </row>
    <row r="104" spans="2:16">
      <c r="B104" s="754">
        <v>42767</v>
      </c>
      <c r="C104" s="747">
        <f>P124</f>
        <v>15.651999999999999</v>
      </c>
      <c r="D104" s="748">
        <f>C104-$C$103</f>
        <v>-25.799999999999997</v>
      </c>
      <c r="E104" s="755">
        <v>0.91604789959891408</v>
      </c>
      <c r="F104" s="757">
        <f>D104*E104</f>
        <v>-23.63403580965198</v>
      </c>
      <c r="H104" s="741" t="s">
        <v>773</v>
      </c>
      <c r="I104" s="756">
        <v>9.6000000000000002E-2</v>
      </c>
      <c r="J104" s="741"/>
      <c r="K104" s="756">
        <f t="shared" ref="K104" si="12">I104*J104</f>
        <v>0</v>
      </c>
      <c r="M104" s="741" t="s">
        <v>829</v>
      </c>
      <c r="N104" s="741">
        <v>4.2999999999999997E-2</v>
      </c>
      <c r="O104" s="741"/>
      <c r="P104" s="741">
        <f t="shared" ref="P104:P122" si="13">N104*O104</f>
        <v>0</v>
      </c>
    </row>
    <row r="105" spans="2:16">
      <c r="B105" s="754">
        <v>42795</v>
      </c>
      <c r="C105" s="758">
        <f>C104</f>
        <v>15.651999999999999</v>
      </c>
      <c r="D105" s="748">
        <f t="shared" ref="D105:D114" si="14">C105-$C$103</f>
        <v>-25.799999999999997</v>
      </c>
      <c r="E105" s="755">
        <v>0.91604789959891408</v>
      </c>
      <c r="F105" s="757">
        <f t="shared" ref="F105:F114" si="15">D105*E105</f>
        <v>-23.63403580965198</v>
      </c>
      <c r="H105" s="741" t="s">
        <v>775</v>
      </c>
      <c r="I105" s="756">
        <v>0.13200000000000001</v>
      </c>
      <c r="J105" s="741"/>
      <c r="K105" s="756">
        <f>I105*J105</f>
        <v>0</v>
      </c>
      <c r="M105" s="741" t="s">
        <v>830</v>
      </c>
      <c r="N105" s="741">
        <v>0.10100000000000001</v>
      </c>
      <c r="O105" s="741"/>
      <c r="P105" s="741">
        <f t="shared" si="13"/>
        <v>0</v>
      </c>
    </row>
    <row r="106" spans="2:16">
      <c r="B106" s="754">
        <v>42826</v>
      </c>
      <c r="C106" s="758">
        <f t="shared" ref="C106:C114" si="16">C105</f>
        <v>15.651999999999999</v>
      </c>
      <c r="D106" s="748">
        <f t="shared" si="14"/>
        <v>-25.799999999999997</v>
      </c>
      <c r="E106" s="755">
        <v>0.91604789959891408</v>
      </c>
      <c r="F106" s="757">
        <f t="shared" si="15"/>
        <v>-23.63403580965198</v>
      </c>
      <c r="H106" s="741" t="s">
        <v>777</v>
      </c>
      <c r="I106" s="756">
        <v>0.186</v>
      </c>
      <c r="J106" s="741"/>
      <c r="K106" s="756">
        <f>I106*J106</f>
        <v>0</v>
      </c>
      <c r="M106" s="741" t="s">
        <v>831</v>
      </c>
      <c r="N106" s="741">
        <v>9.0999999999999998E-2</v>
      </c>
      <c r="O106" s="741">
        <v>172</v>
      </c>
      <c r="P106" s="741">
        <f t="shared" si="13"/>
        <v>15.651999999999999</v>
      </c>
    </row>
    <row r="107" spans="2:16">
      <c r="B107" s="754">
        <v>42856</v>
      </c>
      <c r="C107" s="758">
        <f t="shared" si="16"/>
        <v>15.651999999999999</v>
      </c>
      <c r="D107" s="748">
        <f t="shared" si="14"/>
        <v>-25.799999999999997</v>
      </c>
      <c r="E107" s="755">
        <v>0.91604789959891408</v>
      </c>
      <c r="F107" s="757">
        <f t="shared" si="15"/>
        <v>-23.63403580965198</v>
      </c>
      <c r="H107" s="741" t="s">
        <v>779</v>
      </c>
      <c r="I107" s="756">
        <v>0.24099999999999999</v>
      </c>
      <c r="J107" s="741">
        <v>172</v>
      </c>
      <c r="K107" s="756">
        <f>I107*J107</f>
        <v>41.451999999999998</v>
      </c>
      <c r="M107" s="741" t="s">
        <v>832</v>
      </c>
      <c r="N107" s="741">
        <v>5.6000000000000001E-2</v>
      </c>
      <c r="O107" s="741"/>
      <c r="P107" s="741">
        <f t="shared" si="13"/>
        <v>0</v>
      </c>
    </row>
    <row r="108" spans="2:16">
      <c r="B108" s="754">
        <v>42887</v>
      </c>
      <c r="C108" s="758">
        <f t="shared" si="16"/>
        <v>15.651999999999999</v>
      </c>
      <c r="D108" s="748">
        <f t="shared" si="14"/>
        <v>-25.799999999999997</v>
      </c>
      <c r="E108" s="755">
        <v>0.91604789959891408</v>
      </c>
      <c r="F108" s="757">
        <f t="shared" si="15"/>
        <v>-23.63403580965198</v>
      </c>
      <c r="H108" s="741" t="s">
        <v>781</v>
      </c>
      <c r="I108" s="756">
        <v>0.3</v>
      </c>
      <c r="J108" s="741"/>
      <c r="K108" s="756">
        <f t="shared" ref="K108:K113" si="17">I108*J108</f>
        <v>0</v>
      </c>
      <c r="M108" s="741" t="s">
        <v>833</v>
      </c>
      <c r="N108" s="741">
        <v>6.5000000000000002E-2</v>
      </c>
      <c r="O108" s="741"/>
      <c r="P108" s="741">
        <f t="shared" si="13"/>
        <v>0</v>
      </c>
    </row>
    <row r="109" spans="2:16">
      <c r="B109" s="754">
        <v>42917</v>
      </c>
      <c r="C109" s="758">
        <f t="shared" si="16"/>
        <v>15.651999999999999</v>
      </c>
      <c r="D109" s="748">
        <f t="shared" si="14"/>
        <v>-25.799999999999997</v>
      </c>
      <c r="E109" s="755">
        <v>0.91604789959891408</v>
      </c>
      <c r="F109" s="757">
        <f t="shared" si="15"/>
        <v>-23.63403580965198</v>
      </c>
      <c r="H109" s="741" t="s">
        <v>783</v>
      </c>
      <c r="I109" s="756">
        <v>0.47</v>
      </c>
      <c r="J109" s="741"/>
      <c r="K109" s="756">
        <f t="shared" si="17"/>
        <v>0</v>
      </c>
      <c r="M109" s="741" t="s">
        <v>834</v>
      </c>
      <c r="N109" s="741">
        <v>8.3000000000000004E-2</v>
      </c>
      <c r="O109" s="741"/>
      <c r="P109" s="741">
        <f t="shared" si="13"/>
        <v>0</v>
      </c>
    </row>
    <row r="110" spans="2:16">
      <c r="B110" s="754">
        <v>42948</v>
      </c>
      <c r="C110" s="758">
        <f t="shared" si="16"/>
        <v>15.651999999999999</v>
      </c>
      <c r="D110" s="748">
        <f t="shared" si="14"/>
        <v>-25.799999999999997</v>
      </c>
      <c r="E110" s="755">
        <v>0.91604789959891408</v>
      </c>
      <c r="F110" s="757">
        <f t="shared" si="15"/>
        <v>-23.63403580965198</v>
      </c>
      <c r="H110" s="741" t="s">
        <v>785</v>
      </c>
      <c r="I110" s="756">
        <v>0.158</v>
      </c>
      <c r="J110" s="741"/>
      <c r="K110" s="756">
        <f t="shared" si="17"/>
        <v>0</v>
      </c>
      <c r="M110" s="741" t="s">
        <v>835</v>
      </c>
      <c r="N110" s="741">
        <v>7.2999999999999995E-2</v>
      </c>
      <c r="O110" s="741"/>
      <c r="P110" s="741">
        <f t="shared" si="13"/>
        <v>0</v>
      </c>
    </row>
    <row r="111" spans="2:16">
      <c r="B111" s="754">
        <v>42979</v>
      </c>
      <c r="C111" s="758">
        <f t="shared" si="16"/>
        <v>15.651999999999999</v>
      </c>
      <c r="D111" s="748">
        <f t="shared" si="14"/>
        <v>-25.799999999999997</v>
      </c>
      <c r="E111" s="755">
        <v>0.91604789959891408</v>
      </c>
      <c r="F111" s="757">
        <f t="shared" si="15"/>
        <v>-23.63403580965198</v>
      </c>
      <c r="H111" s="741" t="s">
        <v>787</v>
      </c>
      <c r="I111" s="756">
        <v>0.20200000000000001</v>
      </c>
      <c r="J111" s="741"/>
      <c r="K111" s="756">
        <f t="shared" si="17"/>
        <v>0</v>
      </c>
      <c r="M111" s="741" t="s">
        <v>836</v>
      </c>
      <c r="N111" s="741">
        <v>0.153</v>
      </c>
      <c r="O111" s="741"/>
      <c r="P111" s="741">
        <f t="shared" si="13"/>
        <v>0</v>
      </c>
    </row>
    <row r="112" spans="2:16">
      <c r="B112" s="754">
        <v>43009</v>
      </c>
      <c r="C112" s="758">
        <f t="shared" si="16"/>
        <v>15.651999999999999</v>
      </c>
      <c r="D112" s="748">
        <f t="shared" si="14"/>
        <v>-25.799999999999997</v>
      </c>
      <c r="E112" s="755">
        <v>0.91604789959891408</v>
      </c>
      <c r="F112" s="757">
        <f t="shared" si="15"/>
        <v>-23.63403580965198</v>
      </c>
      <c r="H112" s="741" t="s">
        <v>789</v>
      </c>
      <c r="I112" s="756">
        <v>0.25</v>
      </c>
      <c r="J112" s="741"/>
      <c r="K112" s="756">
        <f t="shared" si="17"/>
        <v>0</v>
      </c>
      <c r="M112" s="741" t="s">
        <v>837</v>
      </c>
      <c r="N112" s="741">
        <v>0.13400000000000001</v>
      </c>
      <c r="O112" s="741"/>
      <c r="P112" s="741">
        <f t="shared" si="13"/>
        <v>0</v>
      </c>
    </row>
    <row r="113" spans="2:16">
      <c r="B113" s="754">
        <v>43040</v>
      </c>
      <c r="C113" s="758">
        <f t="shared" si="16"/>
        <v>15.651999999999999</v>
      </c>
      <c r="D113" s="748">
        <f t="shared" si="14"/>
        <v>-25.799999999999997</v>
      </c>
      <c r="E113" s="755">
        <v>0.91604789959891408</v>
      </c>
      <c r="F113" s="757">
        <f t="shared" si="15"/>
        <v>-23.63403580965198</v>
      </c>
      <c r="H113" s="741" t="s">
        <v>791</v>
      </c>
      <c r="I113" s="756">
        <v>0.4</v>
      </c>
      <c r="J113" s="741"/>
      <c r="K113" s="756">
        <f t="shared" si="17"/>
        <v>0</v>
      </c>
      <c r="M113" s="741" t="s">
        <v>838</v>
      </c>
      <c r="N113" s="741">
        <v>0.112</v>
      </c>
      <c r="O113" s="741"/>
      <c r="P113" s="741">
        <f t="shared" si="13"/>
        <v>0</v>
      </c>
    </row>
    <row r="114" spans="2:16">
      <c r="B114" s="754">
        <v>43070</v>
      </c>
      <c r="C114" s="758">
        <f t="shared" si="16"/>
        <v>15.651999999999999</v>
      </c>
      <c r="D114" s="748">
        <f t="shared" si="14"/>
        <v>-25.799999999999997</v>
      </c>
      <c r="E114" s="755">
        <v>0.91604789959891408</v>
      </c>
      <c r="F114" s="757">
        <f t="shared" si="15"/>
        <v>-23.63403580965198</v>
      </c>
      <c r="H114" s="741"/>
      <c r="I114" s="741"/>
      <c r="J114" s="741"/>
      <c r="K114" s="756"/>
      <c r="M114" s="741" t="s">
        <v>839</v>
      </c>
      <c r="N114" s="741">
        <v>0.16800000000000001</v>
      </c>
      <c r="O114" s="741"/>
      <c r="P114" s="741">
        <f t="shared" si="13"/>
        <v>0</v>
      </c>
    </row>
    <row r="115" spans="2:16">
      <c r="B115" s="749" t="s">
        <v>26</v>
      </c>
      <c r="C115" s="759"/>
      <c r="D115" s="760"/>
      <c r="E115" s="750"/>
      <c r="F115" s="761">
        <f>SUM(F104:F114)</f>
        <v>-259.97439390617177</v>
      </c>
      <c r="H115" s="741"/>
      <c r="I115" s="741"/>
      <c r="J115" s="741"/>
      <c r="K115" s="756"/>
      <c r="M115" s="741" t="s">
        <v>840</v>
      </c>
      <c r="N115" s="741">
        <v>4.7E-2</v>
      </c>
      <c r="O115" s="741"/>
      <c r="P115" s="741">
        <f t="shared" si="13"/>
        <v>0</v>
      </c>
    </row>
    <row r="116" spans="2:16">
      <c r="B116" s="742" t="s">
        <v>795</v>
      </c>
      <c r="C116" s="741"/>
      <c r="D116" s="741"/>
      <c r="E116" s="741"/>
      <c r="F116" s="756">
        <f>$F$115/11*12</f>
        <v>-283.60842971582377</v>
      </c>
      <c r="H116" s="741"/>
      <c r="I116" s="741"/>
      <c r="J116" s="741"/>
      <c r="K116" s="756"/>
      <c r="M116" s="741" t="s">
        <v>841</v>
      </c>
      <c r="N116" s="741">
        <v>3.7999999999999999E-2</v>
      </c>
      <c r="O116" s="741"/>
      <c r="P116" s="741">
        <f t="shared" si="13"/>
        <v>0</v>
      </c>
    </row>
    <row r="117" spans="2:16">
      <c r="B117" s="742" t="s">
        <v>797</v>
      </c>
      <c r="C117" s="741"/>
      <c r="D117" s="741"/>
      <c r="E117" s="741"/>
      <c r="F117" s="756">
        <f t="shared" ref="F117:F119" si="18">$F$115/11*12</f>
        <v>-283.60842971582377</v>
      </c>
      <c r="H117" s="741"/>
      <c r="I117" s="741"/>
      <c r="J117" s="741"/>
      <c r="K117" s="756"/>
      <c r="M117" s="741"/>
      <c r="N117" s="741"/>
      <c r="O117" s="741"/>
      <c r="P117" s="741">
        <f t="shared" si="13"/>
        <v>0</v>
      </c>
    </row>
    <row r="118" spans="2:16">
      <c r="B118" s="742" t="s">
        <v>799</v>
      </c>
      <c r="C118" s="741"/>
      <c r="D118" s="741"/>
      <c r="E118" s="741"/>
      <c r="F118" s="756">
        <f t="shared" si="18"/>
        <v>-283.60842971582377</v>
      </c>
      <c r="H118" s="741"/>
      <c r="I118" s="741"/>
      <c r="J118" s="741"/>
      <c r="K118" s="756"/>
      <c r="M118" s="741"/>
      <c r="N118" s="741"/>
      <c r="O118" s="741"/>
      <c r="P118" s="741">
        <f t="shared" si="13"/>
        <v>0</v>
      </c>
    </row>
    <row r="119" spans="2:16">
      <c r="B119" s="742" t="s">
        <v>801</v>
      </c>
      <c r="C119" s="741"/>
      <c r="D119" s="741"/>
      <c r="E119" s="741"/>
      <c r="F119" s="756">
        <f t="shared" si="18"/>
        <v>-283.60842971582377</v>
      </c>
      <c r="H119" s="741"/>
      <c r="I119" s="741"/>
      <c r="J119" s="741"/>
      <c r="K119" s="756"/>
      <c r="M119" s="741"/>
      <c r="N119" s="741"/>
      <c r="O119" s="741"/>
      <c r="P119" s="741">
        <f t="shared" si="13"/>
        <v>0</v>
      </c>
    </row>
    <row r="120" spans="2:16">
      <c r="H120" s="741"/>
      <c r="I120" s="741"/>
      <c r="J120" s="741"/>
      <c r="K120" s="756"/>
      <c r="M120" s="741"/>
      <c r="N120" s="741"/>
      <c r="O120" s="741"/>
      <c r="P120" s="741">
        <f t="shared" si="13"/>
        <v>0</v>
      </c>
    </row>
    <row r="121" spans="2:16">
      <c r="H121" s="741"/>
      <c r="I121" s="741"/>
      <c r="J121" s="741"/>
      <c r="K121" s="756"/>
      <c r="M121" s="741"/>
      <c r="N121" s="741"/>
      <c r="O121" s="741"/>
      <c r="P121" s="741">
        <f t="shared" si="13"/>
        <v>0</v>
      </c>
    </row>
    <row r="122" spans="2:16">
      <c r="H122" s="741"/>
      <c r="I122" s="741"/>
      <c r="J122" s="741"/>
      <c r="K122" s="756"/>
      <c r="M122" s="741"/>
      <c r="N122" s="741"/>
      <c r="O122" s="741"/>
      <c r="P122" s="741">
        <f t="shared" si="13"/>
        <v>0</v>
      </c>
    </row>
    <row r="123" spans="2:16">
      <c r="H123" s="741"/>
      <c r="I123" s="741"/>
      <c r="J123" s="741"/>
      <c r="K123" s="756"/>
      <c r="M123" s="741"/>
      <c r="N123" s="741"/>
      <c r="O123" s="741"/>
      <c r="P123" s="741"/>
    </row>
    <row r="124" spans="2:16">
      <c r="H124" s="749" t="s">
        <v>26</v>
      </c>
      <c r="I124" s="750"/>
      <c r="J124" s="750">
        <f>SUM(J103:J123)</f>
        <v>172</v>
      </c>
      <c r="K124" s="762">
        <f>SUM(K103:K123)</f>
        <v>41.451999999999998</v>
      </c>
      <c r="M124" s="749" t="s">
        <v>26</v>
      </c>
      <c r="N124" s="750"/>
      <c r="O124" s="750">
        <f>SUM(O103:O123)</f>
        <v>172</v>
      </c>
      <c r="P124" s="747">
        <f>SUM(P103:P123)</f>
        <v>15.651999999999999</v>
      </c>
    </row>
    <row r="126" spans="2:16" ht="21">
      <c r="B126" s="752" t="s">
        <v>844</v>
      </c>
    </row>
    <row r="128" spans="2:16" ht="21">
      <c r="B128" s="752" t="s">
        <v>707</v>
      </c>
      <c r="C128" s="753"/>
      <c r="E128" s="753"/>
      <c r="F128" s="753"/>
      <c r="H128" s="752" t="s">
        <v>845</v>
      </c>
    </row>
    <row r="129" spans="2:16">
      <c r="B129" s="831" t="s">
        <v>686</v>
      </c>
      <c r="C129" s="831"/>
      <c r="D129" s="831"/>
      <c r="E129" s="831"/>
      <c r="F129" s="831"/>
      <c r="H129" s="12" t="s">
        <v>694</v>
      </c>
      <c r="M129" s="12" t="s">
        <v>695</v>
      </c>
    </row>
    <row r="130" spans="2:16" ht="45">
      <c r="B130" s="751" t="s">
        <v>62</v>
      </c>
      <c r="C130" s="751" t="s">
        <v>687</v>
      </c>
      <c r="D130" s="751" t="s">
        <v>688</v>
      </c>
      <c r="E130" s="751" t="s">
        <v>690</v>
      </c>
      <c r="F130" s="751" t="s">
        <v>689</v>
      </c>
      <c r="H130" s="751" t="s">
        <v>691</v>
      </c>
      <c r="I130" s="751" t="s">
        <v>692</v>
      </c>
      <c r="J130" s="751" t="s">
        <v>693</v>
      </c>
      <c r="K130" s="751" t="s">
        <v>687</v>
      </c>
      <c r="M130" s="751" t="s">
        <v>691</v>
      </c>
      <c r="N130" s="751" t="s">
        <v>692</v>
      </c>
      <c r="O130" s="751" t="s">
        <v>693</v>
      </c>
      <c r="P130" s="751" t="s">
        <v>687</v>
      </c>
    </row>
    <row r="131" spans="2:16" ht="18">
      <c r="B131" s="751"/>
      <c r="C131" s="751" t="s">
        <v>697</v>
      </c>
      <c r="D131" s="751" t="s">
        <v>698</v>
      </c>
      <c r="E131" s="751" t="s">
        <v>699</v>
      </c>
      <c r="F131" s="751" t="s">
        <v>700</v>
      </c>
      <c r="H131" s="751"/>
      <c r="I131" s="751" t="s">
        <v>701</v>
      </c>
      <c r="J131" s="751" t="s">
        <v>702</v>
      </c>
      <c r="K131" s="751" t="s">
        <v>703</v>
      </c>
      <c r="M131" s="751"/>
      <c r="N131" s="751" t="s">
        <v>704</v>
      </c>
      <c r="O131" s="751" t="s">
        <v>705</v>
      </c>
      <c r="P131" s="751" t="s">
        <v>706</v>
      </c>
    </row>
    <row r="132" spans="2:16">
      <c r="B132" s="754">
        <v>42370</v>
      </c>
      <c r="C132" s="746">
        <f>K155</f>
        <v>367.59700000000004</v>
      </c>
      <c r="D132" s="745"/>
      <c r="E132" s="755">
        <v>0.79257126627679098</v>
      </c>
      <c r="F132" s="741"/>
      <c r="H132" s="741" t="s">
        <v>771</v>
      </c>
      <c r="I132" s="756">
        <v>7.2999999999999995E-2</v>
      </c>
      <c r="J132" s="741"/>
      <c r="K132" s="756">
        <f>I132*J132</f>
        <v>0</v>
      </c>
      <c r="M132" s="741" t="s">
        <v>807</v>
      </c>
      <c r="N132" s="741">
        <v>3.4000000000000002E-2</v>
      </c>
      <c r="O132" s="741">
        <v>1317</v>
      </c>
      <c r="P132" s="741">
        <f>N132*O132</f>
        <v>44.778000000000006</v>
      </c>
    </row>
    <row r="133" spans="2:16">
      <c r="B133" s="754">
        <v>42401</v>
      </c>
      <c r="C133" s="747">
        <f>P155</f>
        <v>129.45599999999999</v>
      </c>
      <c r="D133" s="748">
        <f>C133-$C$132</f>
        <v>-238.14100000000005</v>
      </c>
      <c r="E133" s="755">
        <v>0.79257126627679098</v>
      </c>
      <c r="F133" s="757">
        <f>D133*E133</f>
        <v>-188.74371392242131</v>
      </c>
      <c r="H133" s="741" t="s">
        <v>773</v>
      </c>
      <c r="I133" s="756">
        <v>9.6000000000000002E-2</v>
      </c>
      <c r="J133" s="741">
        <v>328</v>
      </c>
      <c r="K133" s="756">
        <f t="shared" ref="K133" si="19">I133*J133</f>
        <v>31.488</v>
      </c>
      <c r="M133" s="741" t="s">
        <v>804</v>
      </c>
      <c r="N133" s="741">
        <v>3.4000000000000002E-2</v>
      </c>
      <c r="O133" s="741">
        <v>115</v>
      </c>
      <c r="P133" s="741">
        <f t="shared" ref="P133:P153" si="20">N133*O133</f>
        <v>3.91</v>
      </c>
    </row>
    <row r="134" spans="2:16">
      <c r="B134" s="754">
        <v>42430</v>
      </c>
      <c r="C134" s="758">
        <f>C133</f>
        <v>129.45599999999999</v>
      </c>
      <c r="D134" s="748">
        <f t="shared" ref="D134:D143" si="21">C134-$C$132</f>
        <v>-238.14100000000005</v>
      </c>
      <c r="E134" s="755">
        <v>0.79257126627679098</v>
      </c>
      <c r="F134" s="757">
        <f t="shared" ref="F134:F143" si="22">D134*E134</f>
        <v>-188.74371392242131</v>
      </c>
      <c r="H134" s="741" t="s">
        <v>775</v>
      </c>
      <c r="I134" s="756">
        <v>0.13200000000000001</v>
      </c>
      <c r="J134" s="741">
        <v>2102</v>
      </c>
      <c r="K134" s="756">
        <f>I134*J134</f>
        <v>277.464</v>
      </c>
      <c r="M134" s="741" t="s">
        <v>841</v>
      </c>
      <c r="N134" s="741">
        <v>5.2999999999999999E-2</v>
      </c>
      <c r="O134" s="741">
        <v>6</v>
      </c>
      <c r="P134" s="741">
        <f t="shared" si="20"/>
        <v>0.318</v>
      </c>
    </row>
    <row r="135" spans="2:16">
      <c r="B135" s="754">
        <v>42461</v>
      </c>
      <c r="C135" s="758">
        <f t="shared" ref="C135:C143" si="23">C134</f>
        <v>129.45599999999999</v>
      </c>
      <c r="D135" s="748">
        <f t="shared" si="21"/>
        <v>-238.14100000000005</v>
      </c>
      <c r="E135" s="755">
        <v>0.79257126627679098</v>
      </c>
      <c r="F135" s="757">
        <f t="shared" si="22"/>
        <v>-188.74371392242131</v>
      </c>
      <c r="H135" s="741" t="s">
        <v>777</v>
      </c>
      <c r="I135" s="756">
        <v>0.186</v>
      </c>
      <c r="J135" s="741">
        <v>276</v>
      </c>
      <c r="K135" s="756">
        <f>I135*J135</f>
        <v>51.335999999999999</v>
      </c>
      <c r="M135" s="741" t="s">
        <v>805</v>
      </c>
      <c r="N135" s="741">
        <v>3.7999999999999999E-2</v>
      </c>
      <c r="O135" s="741">
        <v>32</v>
      </c>
      <c r="P135" s="741">
        <f t="shared" si="20"/>
        <v>1.216</v>
      </c>
    </row>
    <row r="136" spans="2:16">
      <c r="B136" s="754">
        <v>42491</v>
      </c>
      <c r="C136" s="758">
        <f t="shared" si="23"/>
        <v>129.45599999999999</v>
      </c>
      <c r="D136" s="748">
        <f t="shared" si="21"/>
        <v>-238.14100000000005</v>
      </c>
      <c r="E136" s="755">
        <v>0.79257126627679098</v>
      </c>
      <c r="F136" s="757">
        <f t="shared" si="22"/>
        <v>-188.74371392242131</v>
      </c>
      <c r="H136" s="741" t="s">
        <v>779</v>
      </c>
      <c r="I136" s="756">
        <v>0.24099999999999999</v>
      </c>
      <c r="J136" s="741">
        <v>27</v>
      </c>
      <c r="K136" s="756">
        <f>I136*J136</f>
        <v>6.5069999999999997</v>
      </c>
      <c r="M136" s="741" t="s">
        <v>846</v>
      </c>
      <c r="N136" s="741">
        <v>4.2999999999999997E-2</v>
      </c>
      <c r="O136" s="741">
        <v>42</v>
      </c>
      <c r="P136" s="741">
        <f t="shared" si="20"/>
        <v>1.8059999999999998</v>
      </c>
    </row>
    <row r="137" spans="2:16">
      <c r="B137" s="754">
        <v>42522</v>
      </c>
      <c r="C137" s="758">
        <f t="shared" si="23"/>
        <v>129.45599999999999</v>
      </c>
      <c r="D137" s="748">
        <f t="shared" si="21"/>
        <v>-238.14100000000005</v>
      </c>
      <c r="E137" s="755">
        <v>0.79257126627679098</v>
      </c>
      <c r="F137" s="757">
        <f t="shared" si="22"/>
        <v>-188.74371392242131</v>
      </c>
      <c r="H137" s="741" t="s">
        <v>781</v>
      </c>
      <c r="I137" s="756">
        <v>0.3</v>
      </c>
      <c r="J137" s="741">
        <v>2</v>
      </c>
      <c r="K137" s="756">
        <f t="shared" ref="K137:K142" si="24">I137*J137</f>
        <v>0.6</v>
      </c>
      <c r="M137" s="741" t="s">
        <v>808</v>
      </c>
      <c r="N137" s="741">
        <v>4.2999999999999997E-2</v>
      </c>
      <c r="O137" s="741">
        <v>30</v>
      </c>
      <c r="P137" s="741">
        <f t="shared" si="20"/>
        <v>1.2899999999999998</v>
      </c>
    </row>
    <row r="138" spans="2:16">
      <c r="B138" s="754">
        <v>42552</v>
      </c>
      <c r="C138" s="758">
        <f t="shared" si="23"/>
        <v>129.45599999999999</v>
      </c>
      <c r="D138" s="748">
        <f t="shared" si="21"/>
        <v>-238.14100000000005</v>
      </c>
      <c r="E138" s="755">
        <v>0.79257126627679098</v>
      </c>
      <c r="F138" s="757">
        <f t="shared" si="22"/>
        <v>-188.74371392242131</v>
      </c>
      <c r="H138" s="741" t="s">
        <v>783</v>
      </c>
      <c r="I138" s="756">
        <v>0.47</v>
      </c>
      <c r="J138" s="741"/>
      <c r="K138" s="756">
        <f t="shared" si="24"/>
        <v>0</v>
      </c>
      <c r="M138" s="741" t="s">
        <v>813</v>
      </c>
      <c r="N138" s="741">
        <v>5.6000000000000001E-2</v>
      </c>
      <c r="O138" s="741">
        <v>11</v>
      </c>
      <c r="P138" s="741">
        <f t="shared" si="20"/>
        <v>0.61599999999999999</v>
      </c>
    </row>
    <row r="139" spans="2:16">
      <c r="B139" s="754">
        <v>42583</v>
      </c>
      <c r="C139" s="758">
        <f t="shared" si="23"/>
        <v>129.45599999999999</v>
      </c>
      <c r="D139" s="748">
        <f t="shared" si="21"/>
        <v>-238.14100000000005</v>
      </c>
      <c r="E139" s="755">
        <v>0.79257126627679098</v>
      </c>
      <c r="F139" s="757">
        <f t="shared" si="22"/>
        <v>-188.74371392242131</v>
      </c>
      <c r="H139" s="741" t="s">
        <v>785</v>
      </c>
      <c r="I139" s="756">
        <v>0.158</v>
      </c>
      <c r="J139" s="741"/>
      <c r="K139" s="756">
        <f t="shared" si="24"/>
        <v>0</v>
      </c>
      <c r="M139" s="741" t="s">
        <v>829</v>
      </c>
      <c r="N139" s="741">
        <v>5.6000000000000001E-2</v>
      </c>
      <c r="O139" s="741">
        <v>82</v>
      </c>
      <c r="P139" s="741">
        <f t="shared" si="20"/>
        <v>4.5920000000000005</v>
      </c>
    </row>
    <row r="140" spans="2:16">
      <c r="B140" s="754">
        <v>42614</v>
      </c>
      <c r="C140" s="758">
        <f t="shared" si="23"/>
        <v>129.45599999999999</v>
      </c>
      <c r="D140" s="748">
        <f t="shared" si="21"/>
        <v>-238.14100000000005</v>
      </c>
      <c r="E140" s="755">
        <v>0.79257126627679098</v>
      </c>
      <c r="F140" s="757">
        <f t="shared" si="22"/>
        <v>-188.74371392242131</v>
      </c>
      <c r="H140" s="741" t="s">
        <v>787</v>
      </c>
      <c r="I140" s="756">
        <v>0.20200000000000001</v>
      </c>
      <c r="J140" s="741">
        <v>1</v>
      </c>
      <c r="K140" s="756">
        <f t="shared" si="24"/>
        <v>0.20200000000000001</v>
      </c>
      <c r="M140" s="741" t="s">
        <v>847</v>
      </c>
      <c r="N140" s="741">
        <v>4.2999999999999997E-2</v>
      </c>
      <c r="O140" s="741">
        <v>11</v>
      </c>
      <c r="P140" s="741">
        <f t="shared" si="20"/>
        <v>0.47299999999999998</v>
      </c>
    </row>
    <row r="141" spans="2:16">
      <c r="B141" s="754">
        <v>42644</v>
      </c>
      <c r="C141" s="758">
        <f t="shared" si="23"/>
        <v>129.45599999999999</v>
      </c>
      <c r="D141" s="748">
        <f t="shared" si="21"/>
        <v>-238.14100000000005</v>
      </c>
      <c r="E141" s="755">
        <v>0.79257126627679098</v>
      </c>
      <c r="F141" s="757">
        <f t="shared" si="22"/>
        <v>-188.74371392242131</v>
      </c>
      <c r="H141" s="741" t="s">
        <v>789</v>
      </c>
      <c r="I141" s="756">
        <v>0.25</v>
      </c>
      <c r="J141" s="741"/>
      <c r="K141" s="756">
        <f t="shared" si="24"/>
        <v>0</v>
      </c>
      <c r="M141" s="741" t="s">
        <v>848</v>
      </c>
      <c r="N141" s="741">
        <v>6.5000000000000002E-2</v>
      </c>
      <c r="O141" s="741">
        <v>17</v>
      </c>
      <c r="P141" s="741">
        <f t="shared" si="20"/>
        <v>1.105</v>
      </c>
    </row>
    <row r="142" spans="2:16">
      <c r="B142" s="754">
        <v>42675</v>
      </c>
      <c r="C142" s="758">
        <f t="shared" si="23"/>
        <v>129.45599999999999</v>
      </c>
      <c r="D142" s="748">
        <f t="shared" si="21"/>
        <v>-238.14100000000005</v>
      </c>
      <c r="E142" s="755">
        <v>0.79257126627679098</v>
      </c>
      <c r="F142" s="757">
        <f t="shared" si="22"/>
        <v>-188.74371392242131</v>
      </c>
      <c r="H142" s="741" t="s">
        <v>791</v>
      </c>
      <c r="I142" s="756">
        <v>0.4</v>
      </c>
      <c r="J142" s="741"/>
      <c r="K142" s="756">
        <f t="shared" si="24"/>
        <v>0</v>
      </c>
      <c r="M142" s="741" t="s">
        <v>840</v>
      </c>
      <c r="N142" s="741">
        <v>9.0999999999999998E-2</v>
      </c>
      <c r="O142" s="741">
        <v>29</v>
      </c>
      <c r="P142" s="741">
        <f t="shared" si="20"/>
        <v>2.6389999999999998</v>
      </c>
    </row>
    <row r="143" spans="2:16">
      <c r="B143" s="754">
        <v>42705</v>
      </c>
      <c r="C143" s="758">
        <f t="shared" si="23"/>
        <v>129.45599999999999</v>
      </c>
      <c r="D143" s="748">
        <f t="shared" si="21"/>
        <v>-238.14100000000005</v>
      </c>
      <c r="E143" s="755">
        <v>0.79257126627679098</v>
      </c>
      <c r="F143" s="757">
        <f t="shared" si="22"/>
        <v>-188.74371392242131</v>
      </c>
      <c r="H143" s="741"/>
      <c r="I143" s="741"/>
      <c r="J143" s="741"/>
      <c r="K143" s="756"/>
      <c r="M143" s="741" t="s">
        <v>818</v>
      </c>
      <c r="N143" s="741">
        <v>7.2999999999999995E-2</v>
      </c>
      <c r="O143" s="741">
        <v>4</v>
      </c>
      <c r="P143" s="741">
        <f t="shared" si="20"/>
        <v>0.29199999999999998</v>
      </c>
    </row>
    <row r="144" spans="2:16">
      <c r="B144" s="749" t="s">
        <v>26</v>
      </c>
      <c r="C144" s="759"/>
      <c r="D144" s="760"/>
      <c r="E144" s="750"/>
      <c r="F144" s="761">
        <f>SUM(F133:F143)</f>
        <v>-2076.180853146634</v>
      </c>
      <c r="H144" s="741"/>
      <c r="I144" s="741"/>
      <c r="J144" s="741"/>
      <c r="K144" s="756"/>
      <c r="M144" s="741" t="s">
        <v>806</v>
      </c>
      <c r="N144" s="741">
        <v>3.4000000000000002E-2</v>
      </c>
      <c r="O144" s="741">
        <v>1</v>
      </c>
      <c r="P144" s="741">
        <f t="shared" si="20"/>
        <v>3.4000000000000002E-2</v>
      </c>
    </row>
    <row r="145" spans="2:16">
      <c r="B145" s="742" t="s">
        <v>795</v>
      </c>
      <c r="C145" s="741"/>
      <c r="D145" s="741"/>
      <c r="E145" s="741"/>
      <c r="F145" s="756"/>
      <c r="H145" s="741"/>
      <c r="I145" s="741"/>
      <c r="J145" s="741"/>
      <c r="K145" s="756"/>
      <c r="M145" s="741" t="s">
        <v>815</v>
      </c>
      <c r="N145" s="741">
        <v>9.0999999999999998E-2</v>
      </c>
      <c r="O145" s="741">
        <v>2</v>
      </c>
      <c r="P145" s="741">
        <f t="shared" si="20"/>
        <v>0.182</v>
      </c>
    </row>
    <row r="146" spans="2:16">
      <c r="B146" s="742" t="s">
        <v>797</v>
      </c>
      <c r="C146" s="741"/>
      <c r="D146" s="741"/>
      <c r="E146" s="741"/>
      <c r="F146" s="756">
        <f>$F$144/11*12</f>
        <v>-2264.9245670690552</v>
      </c>
      <c r="H146" s="741"/>
      <c r="I146" s="741"/>
      <c r="J146" s="741"/>
      <c r="K146" s="756"/>
      <c r="M146" s="741" t="s">
        <v>816</v>
      </c>
      <c r="N146" s="741">
        <v>0.06</v>
      </c>
      <c r="O146" s="741">
        <v>824</v>
      </c>
      <c r="P146" s="741">
        <f t="shared" si="20"/>
        <v>49.44</v>
      </c>
    </row>
    <row r="147" spans="2:16">
      <c r="B147" s="742" t="s">
        <v>799</v>
      </c>
      <c r="C147" s="741"/>
      <c r="D147" s="741"/>
      <c r="E147" s="741"/>
      <c r="F147" s="756">
        <f>$F$144/11*12</f>
        <v>-2264.9245670690552</v>
      </c>
      <c r="H147" s="741"/>
      <c r="I147" s="741"/>
      <c r="J147" s="741"/>
      <c r="K147" s="756"/>
      <c r="M147" s="741" t="s">
        <v>810</v>
      </c>
      <c r="N147" s="741">
        <v>0.16800000000000001</v>
      </c>
      <c r="O147" s="741">
        <v>2</v>
      </c>
      <c r="P147" s="741">
        <f t="shared" si="20"/>
        <v>0.33600000000000002</v>
      </c>
    </row>
    <row r="148" spans="2:16">
      <c r="B148" s="742" t="s">
        <v>801</v>
      </c>
      <c r="C148" s="741"/>
      <c r="D148" s="741"/>
      <c r="E148" s="741"/>
      <c r="F148" s="756">
        <f>$F$144/11*12</f>
        <v>-2264.9245670690552</v>
      </c>
      <c r="H148" s="741"/>
      <c r="I148" s="741"/>
      <c r="J148" s="741"/>
      <c r="K148" s="756"/>
      <c r="M148" s="741" t="s">
        <v>849</v>
      </c>
      <c r="N148" s="741">
        <v>9.0999999999999998E-2</v>
      </c>
      <c r="O148" s="741">
        <v>2</v>
      </c>
      <c r="P148" s="741">
        <f t="shared" si="20"/>
        <v>0.182</v>
      </c>
    </row>
    <row r="149" spans="2:16">
      <c r="H149" s="741"/>
      <c r="I149" s="741"/>
      <c r="J149" s="741"/>
      <c r="K149" s="756"/>
      <c r="M149" s="741" t="s">
        <v>811</v>
      </c>
      <c r="N149" s="741">
        <v>9.0999999999999998E-2</v>
      </c>
      <c r="O149" s="741">
        <v>1</v>
      </c>
      <c r="P149" s="741">
        <f t="shared" si="20"/>
        <v>9.0999999999999998E-2</v>
      </c>
    </row>
    <row r="150" spans="2:16">
      <c r="H150" s="741"/>
      <c r="I150" s="741"/>
      <c r="J150" s="741"/>
      <c r="K150" s="756"/>
      <c r="M150" s="741" t="s">
        <v>820</v>
      </c>
      <c r="N150" s="741">
        <v>7.2999999999999995E-2</v>
      </c>
      <c r="O150" s="741">
        <v>1</v>
      </c>
      <c r="P150" s="741">
        <f t="shared" si="20"/>
        <v>7.2999999999999995E-2</v>
      </c>
    </row>
    <row r="151" spans="2:16">
      <c r="H151" s="741"/>
      <c r="I151" s="741"/>
      <c r="J151" s="741"/>
      <c r="K151" s="756"/>
      <c r="M151" s="741" t="s">
        <v>850</v>
      </c>
      <c r="N151" s="741">
        <v>0.1</v>
      </c>
      <c r="O151" s="741">
        <v>39</v>
      </c>
      <c r="P151" s="741">
        <f t="shared" si="20"/>
        <v>3.9000000000000004</v>
      </c>
    </row>
    <row r="152" spans="2:16">
      <c r="H152" s="741"/>
      <c r="I152" s="741"/>
      <c r="J152" s="741"/>
      <c r="K152" s="756"/>
      <c r="M152" s="741" t="s">
        <v>809</v>
      </c>
      <c r="N152" s="741">
        <v>0.10100000000000001</v>
      </c>
      <c r="O152" s="741">
        <v>3</v>
      </c>
      <c r="P152" s="741">
        <f t="shared" si="20"/>
        <v>0.30300000000000005</v>
      </c>
    </row>
    <row r="153" spans="2:16">
      <c r="H153" s="741"/>
      <c r="I153" s="741"/>
      <c r="J153" s="741"/>
      <c r="K153" s="756"/>
      <c r="M153" s="741" t="s">
        <v>851</v>
      </c>
      <c r="N153" s="741">
        <v>7.1999999999999995E-2</v>
      </c>
      <c r="O153" s="741">
        <v>165</v>
      </c>
      <c r="P153" s="741">
        <f t="shared" si="20"/>
        <v>11.879999999999999</v>
      </c>
    </row>
    <row r="154" spans="2:16">
      <c r="H154" s="741"/>
      <c r="I154" s="741"/>
      <c r="J154" s="741"/>
      <c r="K154" s="756"/>
      <c r="M154" s="741"/>
      <c r="N154" s="741"/>
      <c r="O154" s="741"/>
      <c r="P154" s="741"/>
    </row>
    <row r="155" spans="2:16">
      <c r="H155" s="749" t="s">
        <v>26</v>
      </c>
      <c r="I155" s="750"/>
      <c r="J155" s="750">
        <f>SUM(J132:J154)</f>
        <v>2736</v>
      </c>
      <c r="K155" s="762">
        <f>SUM(K132:K154)</f>
        <v>367.59700000000004</v>
      </c>
      <c r="M155" s="749" t="s">
        <v>26</v>
      </c>
      <c r="N155" s="750"/>
      <c r="O155" s="750">
        <f>SUM(O132:O154)</f>
        <v>2736</v>
      </c>
      <c r="P155" s="747">
        <f>SUM(P132:P154)</f>
        <v>129.45599999999999</v>
      </c>
    </row>
    <row r="157" spans="2:16" ht="21">
      <c r="B157" s="752" t="s">
        <v>842</v>
      </c>
      <c r="C157" s="753"/>
      <c r="E157" s="753"/>
      <c r="F157" s="753"/>
      <c r="H157" s="752" t="s">
        <v>852</v>
      </c>
    </row>
    <row r="158" spans="2:16">
      <c r="B158" s="831" t="s">
        <v>686</v>
      </c>
      <c r="C158" s="831"/>
      <c r="D158" s="831"/>
      <c r="E158" s="831"/>
      <c r="F158" s="831"/>
      <c r="H158" s="12" t="s">
        <v>694</v>
      </c>
      <c r="M158" s="12" t="s">
        <v>695</v>
      </c>
    </row>
    <row r="159" spans="2:16" ht="45">
      <c r="B159" s="751" t="s">
        <v>62</v>
      </c>
      <c r="C159" s="751" t="s">
        <v>687</v>
      </c>
      <c r="D159" s="751" t="s">
        <v>688</v>
      </c>
      <c r="E159" s="751" t="s">
        <v>690</v>
      </c>
      <c r="F159" s="751" t="s">
        <v>689</v>
      </c>
      <c r="H159" s="751" t="s">
        <v>691</v>
      </c>
      <c r="I159" s="751" t="s">
        <v>692</v>
      </c>
      <c r="J159" s="751" t="s">
        <v>693</v>
      </c>
      <c r="K159" s="751" t="s">
        <v>687</v>
      </c>
      <c r="M159" s="751" t="s">
        <v>691</v>
      </c>
      <c r="N159" s="751" t="s">
        <v>692</v>
      </c>
      <c r="O159" s="751" t="s">
        <v>693</v>
      </c>
      <c r="P159" s="751" t="s">
        <v>687</v>
      </c>
    </row>
    <row r="160" spans="2:16" ht="18">
      <c r="B160" s="751"/>
      <c r="C160" s="751" t="s">
        <v>697</v>
      </c>
      <c r="D160" s="751" t="s">
        <v>698</v>
      </c>
      <c r="E160" s="751" t="s">
        <v>699</v>
      </c>
      <c r="F160" s="751" t="s">
        <v>700</v>
      </c>
      <c r="H160" s="751"/>
      <c r="I160" s="751" t="s">
        <v>701</v>
      </c>
      <c r="J160" s="751" t="s">
        <v>702</v>
      </c>
      <c r="K160" s="751" t="s">
        <v>703</v>
      </c>
      <c r="M160" s="751"/>
      <c r="N160" s="751" t="s">
        <v>704</v>
      </c>
      <c r="O160" s="751" t="s">
        <v>705</v>
      </c>
      <c r="P160" s="751" t="s">
        <v>706</v>
      </c>
    </row>
    <row r="161" spans="2:16">
      <c r="B161" s="754">
        <v>43101</v>
      </c>
      <c r="C161" s="746">
        <f>K184</f>
        <v>247.04000000000002</v>
      </c>
      <c r="D161" s="745"/>
      <c r="E161" s="755">
        <v>0.90035384364170445</v>
      </c>
      <c r="F161" s="741"/>
      <c r="H161" s="741" t="s">
        <v>853</v>
      </c>
      <c r="I161" s="756">
        <v>0.13</v>
      </c>
      <c r="J161" s="741">
        <v>1</v>
      </c>
      <c r="K161" s="756">
        <v>0.13</v>
      </c>
      <c r="M161" s="741" t="s">
        <v>854</v>
      </c>
      <c r="N161" s="741">
        <v>7.1999999999999995E-2</v>
      </c>
      <c r="O161" s="741">
        <v>184</v>
      </c>
      <c r="P161" s="741">
        <v>13.247999999999999</v>
      </c>
    </row>
    <row r="162" spans="2:16">
      <c r="B162" s="754">
        <v>43132</v>
      </c>
      <c r="C162" s="747">
        <f>P184</f>
        <v>113.583</v>
      </c>
      <c r="D162" s="748">
        <f>C162-$C$161</f>
        <v>-133.45700000000002</v>
      </c>
      <c r="E162" s="755">
        <v>0.90035384364170445</v>
      </c>
      <c r="F162" s="757">
        <f>D162*E162</f>
        <v>-120.15852291089097</v>
      </c>
      <c r="H162" s="741" t="s">
        <v>853</v>
      </c>
      <c r="I162" s="756">
        <v>0.19</v>
      </c>
      <c r="J162" s="741">
        <v>184</v>
      </c>
      <c r="K162" s="756">
        <v>34.96</v>
      </c>
      <c r="M162" s="741" t="s">
        <v>855</v>
      </c>
      <c r="N162" s="741">
        <v>4.3999999999999997E-2</v>
      </c>
      <c r="O162" s="741">
        <v>1</v>
      </c>
      <c r="P162" s="741">
        <v>4.3999999999999997E-2</v>
      </c>
    </row>
    <row r="163" spans="2:16">
      <c r="B163" s="754">
        <v>43160</v>
      </c>
      <c r="C163" s="758">
        <f>C162</f>
        <v>113.583</v>
      </c>
      <c r="D163" s="748">
        <f t="shared" ref="D163:D172" si="25">C163-$C$161</f>
        <v>-133.45700000000002</v>
      </c>
      <c r="E163" s="755">
        <v>0.90035384364170445</v>
      </c>
      <c r="F163" s="757">
        <f t="shared" ref="F163:F172" si="26">D163*E163</f>
        <v>-120.15852291089097</v>
      </c>
      <c r="H163" s="741" t="s">
        <v>856</v>
      </c>
      <c r="I163" s="756">
        <v>0.19</v>
      </c>
      <c r="J163" s="741">
        <v>3</v>
      </c>
      <c r="K163" s="756">
        <v>0.57000000000000006</v>
      </c>
      <c r="M163" s="741" t="s">
        <v>857</v>
      </c>
      <c r="N163" s="741">
        <v>6.9000000000000006E-2</v>
      </c>
      <c r="O163" s="741">
        <v>3</v>
      </c>
      <c r="P163" s="741">
        <v>0.20700000000000002</v>
      </c>
    </row>
    <row r="164" spans="2:16">
      <c r="B164" s="754">
        <v>43191</v>
      </c>
      <c r="C164" s="758">
        <f t="shared" ref="C164:C172" si="27">C163</f>
        <v>113.583</v>
      </c>
      <c r="D164" s="748">
        <f t="shared" si="25"/>
        <v>-133.45700000000002</v>
      </c>
      <c r="E164" s="755">
        <v>0.90035384364170445</v>
      </c>
      <c r="F164" s="757">
        <f t="shared" si="26"/>
        <v>-120.15852291089097</v>
      </c>
      <c r="H164" s="741" t="s">
        <v>858</v>
      </c>
      <c r="I164" s="756">
        <v>0.13</v>
      </c>
      <c r="J164" s="741">
        <v>51</v>
      </c>
      <c r="K164" s="756">
        <v>6.63</v>
      </c>
      <c r="M164" s="741" t="s">
        <v>859</v>
      </c>
      <c r="N164" s="741">
        <v>0.08</v>
      </c>
      <c r="O164" s="741">
        <v>51</v>
      </c>
      <c r="P164" s="741">
        <v>4.08</v>
      </c>
    </row>
    <row r="165" spans="2:16">
      <c r="B165" s="754">
        <v>43221</v>
      </c>
      <c r="C165" s="758">
        <f t="shared" si="27"/>
        <v>113.583</v>
      </c>
      <c r="D165" s="748">
        <f t="shared" si="25"/>
        <v>-133.45700000000002</v>
      </c>
      <c r="E165" s="755">
        <v>0.90035384364170445</v>
      </c>
      <c r="F165" s="757">
        <f t="shared" si="26"/>
        <v>-120.15852291089097</v>
      </c>
      <c r="H165" s="741" t="s">
        <v>860</v>
      </c>
      <c r="I165" s="756">
        <v>0.13</v>
      </c>
      <c r="J165" s="741">
        <v>1573</v>
      </c>
      <c r="K165" s="756">
        <v>204.49</v>
      </c>
      <c r="M165" s="741" t="s">
        <v>861</v>
      </c>
      <c r="N165" s="741">
        <v>0.1</v>
      </c>
      <c r="O165" s="741">
        <v>41</v>
      </c>
      <c r="P165" s="741">
        <v>4.1000000000000005</v>
      </c>
    </row>
    <row r="166" spans="2:16">
      <c r="B166" s="754">
        <v>43252</v>
      </c>
      <c r="C166" s="758">
        <f t="shared" si="27"/>
        <v>113.583</v>
      </c>
      <c r="D166" s="748">
        <f t="shared" si="25"/>
        <v>-133.45700000000002</v>
      </c>
      <c r="E166" s="755">
        <v>0.90035384364170445</v>
      </c>
      <c r="F166" s="757">
        <f t="shared" si="26"/>
        <v>-120.15852291089097</v>
      </c>
      <c r="H166" s="741" t="s">
        <v>862</v>
      </c>
      <c r="I166" s="756">
        <v>0.13</v>
      </c>
      <c r="J166" s="741">
        <v>2</v>
      </c>
      <c r="K166" s="756">
        <v>0.26</v>
      </c>
      <c r="M166" s="741" t="s">
        <v>863</v>
      </c>
      <c r="N166" s="741">
        <v>0.06</v>
      </c>
      <c r="O166" s="741">
        <v>1525</v>
      </c>
      <c r="P166" s="741">
        <v>91.5</v>
      </c>
    </row>
    <row r="167" spans="2:16">
      <c r="B167" s="754">
        <v>43282</v>
      </c>
      <c r="C167" s="758">
        <f t="shared" si="27"/>
        <v>113.583</v>
      </c>
      <c r="D167" s="748">
        <f t="shared" si="25"/>
        <v>-133.45700000000002</v>
      </c>
      <c r="E167" s="755">
        <v>0.90035384364170445</v>
      </c>
      <c r="F167" s="757">
        <f t="shared" si="26"/>
        <v>-120.15852291089097</v>
      </c>
      <c r="H167" s="741"/>
      <c r="I167" s="756"/>
      <c r="J167" s="741"/>
      <c r="K167" s="756"/>
      <c r="M167" s="741" t="s">
        <v>864</v>
      </c>
      <c r="N167" s="741">
        <v>0.04</v>
      </c>
      <c r="O167" s="741">
        <v>6</v>
      </c>
      <c r="P167" s="741">
        <v>0.24</v>
      </c>
    </row>
    <row r="168" spans="2:16">
      <c r="B168" s="754">
        <v>43313</v>
      </c>
      <c r="C168" s="758">
        <f t="shared" si="27"/>
        <v>113.583</v>
      </c>
      <c r="D168" s="748">
        <f t="shared" si="25"/>
        <v>-133.45700000000002</v>
      </c>
      <c r="E168" s="755">
        <v>0.90035384364170445</v>
      </c>
      <c r="F168" s="757">
        <f t="shared" si="26"/>
        <v>-120.15852291089097</v>
      </c>
      <c r="H168" s="741"/>
      <c r="I168" s="756"/>
      <c r="J168" s="741"/>
      <c r="K168" s="756"/>
      <c r="M168" s="741" t="s">
        <v>865</v>
      </c>
      <c r="N168" s="741">
        <v>0.08</v>
      </c>
      <c r="O168" s="741">
        <v>1</v>
      </c>
      <c r="P168" s="741">
        <v>0.08</v>
      </c>
    </row>
    <row r="169" spans="2:16">
      <c r="B169" s="754">
        <v>43344</v>
      </c>
      <c r="C169" s="758">
        <f t="shared" si="27"/>
        <v>113.583</v>
      </c>
      <c r="D169" s="748">
        <f t="shared" si="25"/>
        <v>-133.45700000000002</v>
      </c>
      <c r="E169" s="755">
        <v>0.90035384364170445</v>
      </c>
      <c r="F169" s="757">
        <f t="shared" si="26"/>
        <v>-120.15852291089097</v>
      </c>
      <c r="H169" s="741"/>
      <c r="I169" s="756"/>
      <c r="J169" s="741"/>
      <c r="K169" s="756"/>
      <c r="M169" s="741" t="s">
        <v>866</v>
      </c>
      <c r="N169" s="741">
        <v>4.2000000000000003E-2</v>
      </c>
      <c r="O169" s="741">
        <v>2</v>
      </c>
      <c r="P169" s="741">
        <v>8.4000000000000005E-2</v>
      </c>
    </row>
    <row r="170" spans="2:16">
      <c r="B170" s="754">
        <v>43374</v>
      </c>
      <c r="C170" s="758">
        <f t="shared" si="27"/>
        <v>113.583</v>
      </c>
      <c r="D170" s="748">
        <f t="shared" si="25"/>
        <v>-133.45700000000002</v>
      </c>
      <c r="E170" s="755">
        <v>0.90035384364170445</v>
      </c>
      <c r="F170" s="757">
        <f t="shared" si="26"/>
        <v>-120.15852291089097</v>
      </c>
      <c r="H170" s="741"/>
      <c r="I170" s="756"/>
      <c r="J170" s="741"/>
      <c r="K170" s="756"/>
      <c r="M170" s="741"/>
      <c r="N170" s="741"/>
      <c r="O170" s="741"/>
      <c r="P170" s="741"/>
    </row>
    <row r="171" spans="2:16">
      <c r="B171" s="754">
        <v>43405</v>
      </c>
      <c r="C171" s="758">
        <f t="shared" si="27"/>
        <v>113.583</v>
      </c>
      <c r="D171" s="748">
        <f t="shared" si="25"/>
        <v>-133.45700000000002</v>
      </c>
      <c r="E171" s="755">
        <v>0.90035384364170445</v>
      </c>
      <c r="F171" s="757">
        <f t="shared" si="26"/>
        <v>-120.15852291089097</v>
      </c>
      <c r="H171" s="741"/>
      <c r="I171" s="756"/>
      <c r="J171" s="741"/>
      <c r="K171" s="756"/>
      <c r="M171" s="741"/>
      <c r="N171" s="741"/>
      <c r="O171" s="741"/>
      <c r="P171" s="741"/>
    </row>
    <row r="172" spans="2:16">
      <c r="B172" s="754">
        <v>43435</v>
      </c>
      <c r="C172" s="758">
        <f t="shared" si="27"/>
        <v>113.583</v>
      </c>
      <c r="D172" s="748">
        <f t="shared" si="25"/>
        <v>-133.45700000000002</v>
      </c>
      <c r="E172" s="755">
        <v>0.90035384364170445</v>
      </c>
      <c r="F172" s="757">
        <f t="shared" si="26"/>
        <v>-120.15852291089097</v>
      </c>
      <c r="H172" s="741"/>
      <c r="I172" s="741"/>
      <c r="J172" s="741"/>
      <c r="K172" s="756"/>
      <c r="M172" s="741"/>
      <c r="N172" s="741"/>
      <c r="O172" s="741"/>
      <c r="P172" s="741"/>
    </row>
    <row r="173" spans="2:16">
      <c r="B173" s="749" t="s">
        <v>26</v>
      </c>
      <c r="C173" s="759"/>
      <c r="D173" s="760"/>
      <c r="E173" s="750"/>
      <c r="F173" s="761">
        <f>SUM(F162:F172)</f>
        <v>-1321.7437520198007</v>
      </c>
      <c r="H173" s="741"/>
      <c r="I173" s="741"/>
      <c r="J173" s="741"/>
      <c r="K173" s="756"/>
      <c r="M173" s="741"/>
      <c r="N173" s="741"/>
      <c r="O173" s="741"/>
      <c r="P173" s="741"/>
    </row>
    <row r="174" spans="2:16">
      <c r="B174" s="742" t="s">
        <v>799</v>
      </c>
      <c r="C174" s="741"/>
      <c r="D174" s="741"/>
      <c r="E174" s="741"/>
      <c r="F174" s="756">
        <f>$F$173/11*12</f>
        <v>-1441.9022749306916</v>
      </c>
      <c r="H174" s="741"/>
      <c r="I174" s="741"/>
      <c r="J174" s="741"/>
      <c r="K174" s="756"/>
      <c r="M174" s="741"/>
      <c r="N174" s="741"/>
      <c r="O174" s="741"/>
      <c r="P174" s="741"/>
    </row>
    <row r="175" spans="2:16">
      <c r="B175" s="742" t="s">
        <v>801</v>
      </c>
      <c r="C175" s="741"/>
      <c r="D175" s="741"/>
      <c r="E175" s="741"/>
      <c r="F175" s="756">
        <f>$F$173/11*12</f>
        <v>-1441.9022749306916</v>
      </c>
      <c r="H175" s="741"/>
      <c r="I175" s="741"/>
      <c r="J175" s="741"/>
      <c r="K175" s="756"/>
      <c r="M175" s="741"/>
      <c r="N175" s="741"/>
      <c r="O175" s="741"/>
      <c r="P175" s="741"/>
    </row>
    <row r="176" spans="2:16">
      <c r="B176" s="742"/>
      <c r="C176" s="741"/>
      <c r="D176" s="741"/>
      <c r="E176" s="741"/>
      <c r="F176" s="756"/>
      <c r="H176" s="741"/>
      <c r="I176" s="741"/>
      <c r="J176" s="741"/>
      <c r="K176" s="756"/>
      <c r="M176" s="741"/>
      <c r="N176" s="741"/>
      <c r="O176" s="741"/>
      <c r="P176" s="741"/>
    </row>
    <row r="177" spans="2:16">
      <c r="B177" s="742"/>
      <c r="C177" s="741"/>
      <c r="D177" s="741"/>
      <c r="E177" s="741"/>
      <c r="F177" s="756"/>
      <c r="H177" s="741"/>
      <c r="I177" s="741"/>
      <c r="J177" s="741"/>
      <c r="K177" s="756"/>
      <c r="M177" s="741"/>
      <c r="N177" s="741"/>
      <c r="O177" s="741"/>
      <c r="P177" s="741"/>
    </row>
    <row r="178" spans="2:16">
      <c r="H178" s="741"/>
      <c r="I178" s="741"/>
      <c r="J178" s="741"/>
      <c r="K178" s="756"/>
      <c r="M178" s="741"/>
      <c r="N178" s="741"/>
      <c r="O178" s="741"/>
      <c r="P178" s="741"/>
    </row>
    <row r="179" spans="2:16">
      <c r="H179" s="741"/>
      <c r="I179" s="741"/>
      <c r="J179" s="741"/>
      <c r="K179" s="756"/>
      <c r="M179" s="741"/>
      <c r="N179" s="741"/>
      <c r="O179" s="741"/>
      <c r="P179" s="741"/>
    </row>
    <row r="180" spans="2:16">
      <c r="H180" s="741"/>
      <c r="I180" s="741"/>
      <c r="J180" s="741"/>
      <c r="K180" s="756"/>
      <c r="M180" s="741"/>
      <c r="N180" s="741"/>
      <c r="O180" s="741"/>
      <c r="P180" s="741"/>
    </row>
    <row r="181" spans="2:16">
      <c r="H181" s="741"/>
      <c r="I181" s="741"/>
      <c r="J181" s="741"/>
      <c r="K181" s="756"/>
      <c r="M181" s="741"/>
      <c r="N181" s="741"/>
      <c r="O181" s="741"/>
      <c r="P181" s="741"/>
    </row>
    <row r="182" spans="2:16">
      <c r="H182" s="741"/>
      <c r="I182" s="741"/>
      <c r="J182" s="741"/>
      <c r="K182" s="756"/>
      <c r="M182" s="741"/>
      <c r="N182" s="741"/>
      <c r="O182" s="741"/>
      <c r="P182" s="741"/>
    </row>
    <row r="183" spans="2:16">
      <c r="H183" s="741"/>
      <c r="I183" s="741"/>
      <c r="J183" s="741"/>
      <c r="K183" s="756"/>
      <c r="M183" s="741"/>
      <c r="N183" s="741"/>
      <c r="O183" s="741"/>
      <c r="P183" s="741"/>
    </row>
    <row r="184" spans="2:16">
      <c r="H184" s="749" t="s">
        <v>26</v>
      </c>
      <c r="I184" s="750"/>
      <c r="J184" s="750">
        <f>SUM(J161:J183)</f>
        <v>1814</v>
      </c>
      <c r="K184" s="762">
        <f>SUM(K161:K183)</f>
        <v>247.04000000000002</v>
      </c>
      <c r="M184" s="749" t="s">
        <v>26</v>
      </c>
      <c r="N184" s="750"/>
      <c r="O184" s="750">
        <f>SUM(O161:O183)</f>
        <v>1814</v>
      </c>
      <c r="P184" s="747">
        <f>SUM(P161:P183)</f>
        <v>113.583</v>
      </c>
    </row>
    <row r="186" spans="2:16" ht="21">
      <c r="B186" s="752" t="s">
        <v>867</v>
      </c>
    </row>
    <row r="188" spans="2:16" ht="21">
      <c r="B188" s="752" t="s">
        <v>707</v>
      </c>
      <c r="C188" s="753"/>
      <c r="E188" s="753"/>
      <c r="F188" s="753"/>
      <c r="H188" s="752" t="s">
        <v>845</v>
      </c>
    </row>
    <row r="189" spans="2:16">
      <c r="B189" s="831" t="s">
        <v>686</v>
      </c>
      <c r="C189" s="831"/>
      <c r="D189" s="831"/>
      <c r="E189" s="831"/>
      <c r="F189" s="831"/>
      <c r="H189" s="12" t="s">
        <v>694</v>
      </c>
      <c r="M189" s="12" t="s">
        <v>695</v>
      </c>
    </row>
    <row r="190" spans="2:16" ht="45">
      <c r="B190" s="751" t="s">
        <v>62</v>
      </c>
      <c r="C190" s="751" t="s">
        <v>687</v>
      </c>
      <c r="D190" s="751" t="s">
        <v>688</v>
      </c>
      <c r="E190" s="751" t="s">
        <v>690</v>
      </c>
      <c r="F190" s="751" t="s">
        <v>689</v>
      </c>
      <c r="H190" s="751" t="s">
        <v>691</v>
      </c>
      <c r="I190" s="751" t="s">
        <v>692</v>
      </c>
      <c r="J190" s="751" t="s">
        <v>693</v>
      </c>
      <c r="K190" s="751" t="s">
        <v>687</v>
      </c>
      <c r="M190" s="751" t="s">
        <v>691</v>
      </c>
      <c r="N190" s="751" t="s">
        <v>692</v>
      </c>
      <c r="O190" s="751" t="s">
        <v>693</v>
      </c>
      <c r="P190" s="751" t="s">
        <v>687</v>
      </c>
    </row>
    <row r="191" spans="2:16" ht="18">
      <c r="B191" s="751"/>
      <c r="C191" s="751" t="s">
        <v>697</v>
      </c>
      <c r="D191" s="751" t="s">
        <v>698</v>
      </c>
      <c r="E191" s="751" t="s">
        <v>699</v>
      </c>
      <c r="F191" s="751" t="s">
        <v>700</v>
      </c>
      <c r="H191" s="751"/>
      <c r="I191" s="751" t="s">
        <v>701</v>
      </c>
      <c r="J191" s="751" t="s">
        <v>702</v>
      </c>
      <c r="K191" s="751" t="s">
        <v>703</v>
      </c>
      <c r="M191" s="751"/>
      <c r="N191" s="751" t="s">
        <v>704</v>
      </c>
      <c r="O191" s="751" t="s">
        <v>705</v>
      </c>
      <c r="P191" s="751" t="s">
        <v>706</v>
      </c>
    </row>
    <row r="192" spans="2:16">
      <c r="B192" s="754">
        <v>42370</v>
      </c>
      <c r="C192" s="746">
        <f>K210</f>
        <v>330.96899999999999</v>
      </c>
      <c r="D192" s="745"/>
      <c r="E192" s="755">
        <v>0.79257126627679098</v>
      </c>
      <c r="F192" s="741"/>
      <c r="H192" s="741" t="s">
        <v>771</v>
      </c>
      <c r="I192" s="756">
        <v>7.2999999999999995E-2</v>
      </c>
      <c r="J192" s="741"/>
      <c r="K192" s="756">
        <f>I192*J192</f>
        <v>0</v>
      </c>
      <c r="M192" s="741" t="s">
        <v>868</v>
      </c>
      <c r="N192" s="741">
        <v>3.4000000000000002E-2</v>
      </c>
      <c r="O192" s="741">
        <v>705</v>
      </c>
      <c r="P192" s="741">
        <f>N192*O192</f>
        <v>23.970000000000002</v>
      </c>
    </row>
    <row r="193" spans="2:16">
      <c r="B193" s="754">
        <v>42401</v>
      </c>
      <c r="C193" s="747">
        <f>P210</f>
        <v>119.224</v>
      </c>
      <c r="D193" s="748">
        <f>C193-$C$192</f>
        <v>-211.745</v>
      </c>
      <c r="E193" s="755">
        <v>0.79257126627679098</v>
      </c>
      <c r="F193" s="757">
        <f>D193*E193</f>
        <v>-167.8230027777791</v>
      </c>
      <c r="H193" s="741" t="s">
        <v>773</v>
      </c>
      <c r="I193" s="756">
        <v>9.6000000000000002E-2</v>
      </c>
      <c r="J193" s="741">
        <v>4</v>
      </c>
      <c r="K193" s="756">
        <f t="shared" ref="K193" si="28">I193*J193</f>
        <v>0.38400000000000001</v>
      </c>
      <c r="M193" s="741" t="s">
        <v>869</v>
      </c>
      <c r="N193" s="741">
        <v>6.4000000000000001E-2</v>
      </c>
      <c r="O193" s="741">
        <v>463</v>
      </c>
      <c r="P193" s="741">
        <f t="shared" ref="P193:P208" si="29">N193*O193</f>
        <v>29.632000000000001</v>
      </c>
    </row>
    <row r="194" spans="2:16">
      <c r="B194" s="754">
        <v>42430</v>
      </c>
      <c r="C194" s="758">
        <f>C193</f>
        <v>119.224</v>
      </c>
      <c r="D194" s="748">
        <f t="shared" ref="D194:D203" si="30">C194-$C$192</f>
        <v>-211.745</v>
      </c>
      <c r="E194" s="755">
        <v>0.79257126627679098</v>
      </c>
      <c r="F194" s="757">
        <f t="shared" ref="F194:F203" si="31">D194*E194</f>
        <v>-167.8230027777791</v>
      </c>
      <c r="H194" s="741" t="s">
        <v>775</v>
      </c>
      <c r="I194" s="756">
        <v>0.13200000000000001</v>
      </c>
      <c r="J194" s="741">
        <v>1094</v>
      </c>
      <c r="K194" s="756">
        <f>I194*J194</f>
        <v>144.40800000000002</v>
      </c>
      <c r="M194" s="741" t="s">
        <v>870</v>
      </c>
      <c r="N194" s="741">
        <v>8.1000000000000003E-2</v>
      </c>
      <c r="O194" s="741">
        <v>411</v>
      </c>
      <c r="P194" s="741">
        <f t="shared" si="29"/>
        <v>33.291000000000004</v>
      </c>
    </row>
    <row r="195" spans="2:16">
      <c r="B195" s="754">
        <v>42461</v>
      </c>
      <c r="C195" s="758">
        <f t="shared" ref="C195:C203" si="32">C194</f>
        <v>119.224</v>
      </c>
      <c r="D195" s="748">
        <f t="shared" si="30"/>
        <v>-211.745</v>
      </c>
      <c r="E195" s="755">
        <v>0.79257126627679098</v>
      </c>
      <c r="F195" s="757">
        <f t="shared" si="31"/>
        <v>-167.8230027777791</v>
      </c>
      <c r="H195" s="741" t="s">
        <v>777</v>
      </c>
      <c r="I195" s="756">
        <v>0.186</v>
      </c>
      <c r="J195" s="741">
        <v>538</v>
      </c>
      <c r="K195" s="756">
        <f>I195*J195</f>
        <v>100.068</v>
      </c>
      <c r="M195" s="741" t="s">
        <v>871</v>
      </c>
      <c r="N195" s="741">
        <v>9.5000000000000001E-2</v>
      </c>
      <c r="O195" s="741">
        <v>213</v>
      </c>
      <c r="P195" s="741">
        <f t="shared" si="29"/>
        <v>20.234999999999999</v>
      </c>
    </row>
    <row r="196" spans="2:16">
      <c r="B196" s="754">
        <v>42491</v>
      </c>
      <c r="C196" s="758">
        <f t="shared" si="32"/>
        <v>119.224</v>
      </c>
      <c r="D196" s="748">
        <f t="shared" si="30"/>
        <v>-211.745</v>
      </c>
      <c r="E196" s="755">
        <v>0.79257126627679098</v>
      </c>
      <c r="F196" s="757">
        <f t="shared" si="31"/>
        <v>-167.8230027777791</v>
      </c>
      <c r="H196" s="741" t="s">
        <v>779</v>
      </c>
      <c r="I196" s="756">
        <v>0.24099999999999999</v>
      </c>
      <c r="J196" s="741">
        <v>7</v>
      </c>
      <c r="K196" s="756">
        <f>I196*J196</f>
        <v>1.6869999999999998</v>
      </c>
      <c r="M196" s="741" t="s">
        <v>872</v>
      </c>
      <c r="N196" s="741">
        <v>7.1999999999999995E-2</v>
      </c>
      <c r="O196" s="741">
        <v>168</v>
      </c>
      <c r="P196" s="741">
        <f t="shared" si="29"/>
        <v>12.095999999999998</v>
      </c>
    </row>
    <row r="197" spans="2:16">
      <c r="B197" s="754">
        <v>42522</v>
      </c>
      <c r="C197" s="758">
        <f t="shared" si="32"/>
        <v>119.224</v>
      </c>
      <c r="D197" s="748">
        <f t="shared" si="30"/>
        <v>-211.745</v>
      </c>
      <c r="E197" s="755">
        <v>0.79257126627679098</v>
      </c>
      <c r="F197" s="757">
        <f t="shared" si="31"/>
        <v>-167.8230027777791</v>
      </c>
      <c r="H197" s="741" t="s">
        <v>781</v>
      </c>
      <c r="I197" s="756">
        <v>0.3</v>
      </c>
      <c r="J197" s="741">
        <v>208</v>
      </c>
      <c r="K197" s="756">
        <f t="shared" ref="K197:K202" si="33">I197*J197</f>
        <v>62.4</v>
      </c>
      <c r="M197" s="741"/>
      <c r="N197" s="741"/>
      <c r="O197" s="741"/>
      <c r="P197" s="741">
        <f t="shared" si="29"/>
        <v>0</v>
      </c>
    </row>
    <row r="198" spans="2:16">
      <c r="B198" s="754">
        <v>42552</v>
      </c>
      <c r="C198" s="758">
        <f t="shared" si="32"/>
        <v>119.224</v>
      </c>
      <c r="D198" s="748">
        <f t="shared" si="30"/>
        <v>-211.745</v>
      </c>
      <c r="E198" s="755">
        <v>0.79257126627679098</v>
      </c>
      <c r="F198" s="757">
        <f t="shared" si="31"/>
        <v>-167.8230027777791</v>
      </c>
      <c r="H198" s="741" t="s">
        <v>783</v>
      </c>
      <c r="I198" s="756">
        <v>0.47</v>
      </c>
      <c r="J198" s="741"/>
      <c r="K198" s="756">
        <f t="shared" si="33"/>
        <v>0</v>
      </c>
      <c r="M198" s="741"/>
      <c r="N198" s="741"/>
      <c r="O198" s="741"/>
      <c r="P198" s="741">
        <f t="shared" si="29"/>
        <v>0</v>
      </c>
    </row>
    <row r="199" spans="2:16">
      <c r="B199" s="754">
        <v>42583</v>
      </c>
      <c r="C199" s="758">
        <f t="shared" si="32"/>
        <v>119.224</v>
      </c>
      <c r="D199" s="748">
        <f t="shared" si="30"/>
        <v>-211.745</v>
      </c>
      <c r="E199" s="755">
        <v>0.79257126627679098</v>
      </c>
      <c r="F199" s="757">
        <f t="shared" si="31"/>
        <v>-167.8230027777791</v>
      </c>
      <c r="H199" s="741" t="s">
        <v>785</v>
      </c>
      <c r="I199" s="756">
        <v>0.158</v>
      </c>
      <c r="J199" s="741">
        <v>1</v>
      </c>
      <c r="K199" s="756">
        <f t="shared" si="33"/>
        <v>0.158</v>
      </c>
      <c r="M199" s="741"/>
      <c r="N199" s="741"/>
      <c r="O199" s="741"/>
      <c r="P199" s="741">
        <f t="shared" si="29"/>
        <v>0</v>
      </c>
    </row>
    <row r="200" spans="2:16">
      <c r="B200" s="754">
        <v>42614</v>
      </c>
      <c r="C200" s="758">
        <f t="shared" si="32"/>
        <v>119.224</v>
      </c>
      <c r="D200" s="748">
        <f t="shared" si="30"/>
        <v>-211.745</v>
      </c>
      <c r="E200" s="755">
        <v>0.79257126627679098</v>
      </c>
      <c r="F200" s="757">
        <f t="shared" si="31"/>
        <v>-167.8230027777791</v>
      </c>
      <c r="H200" s="741" t="s">
        <v>787</v>
      </c>
      <c r="I200" s="756">
        <v>0.20200000000000001</v>
      </c>
      <c r="J200" s="741">
        <v>107</v>
      </c>
      <c r="K200" s="756">
        <f t="shared" si="33"/>
        <v>21.614000000000001</v>
      </c>
      <c r="M200" s="741"/>
      <c r="N200" s="741"/>
      <c r="O200" s="741"/>
      <c r="P200" s="741">
        <f t="shared" si="29"/>
        <v>0</v>
      </c>
    </row>
    <row r="201" spans="2:16">
      <c r="B201" s="754">
        <v>42644</v>
      </c>
      <c r="C201" s="758">
        <f t="shared" si="32"/>
        <v>119.224</v>
      </c>
      <c r="D201" s="748">
        <f t="shared" si="30"/>
        <v>-211.745</v>
      </c>
      <c r="E201" s="755">
        <v>0.79257126627679098</v>
      </c>
      <c r="F201" s="757">
        <f t="shared" si="31"/>
        <v>-167.8230027777791</v>
      </c>
      <c r="H201" s="741" t="s">
        <v>789</v>
      </c>
      <c r="I201" s="756">
        <v>0.25</v>
      </c>
      <c r="J201" s="741">
        <v>1</v>
      </c>
      <c r="K201" s="756">
        <f t="shared" si="33"/>
        <v>0.25</v>
      </c>
      <c r="M201" s="741"/>
      <c r="N201" s="741"/>
      <c r="O201" s="741"/>
      <c r="P201" s="741">
        <f t="shared" si="29"/>
        <v>0</v>
      </c>
    </row>
    <row r="202" spans="2:16">
      <c r="B202" s="754">
        <v>42675</v>
      </c>
      <c r="C202" s="758">
        <f t="shared" si="32"/>
        <v>119.224</v>
      </c>
      <c r="D202" s="748">
        <f t="shared" si="30"/>
        <v>-211.745</v>
      </c>
      <c r="E202" s="755">
        <v>0.79257126627679098</v>
      </c>
      <c r="F202" s="757">
        <f t="shared" si="31"/>
        <v>-167.8230027777791</v>
      </c>
      <c r="H202" s="741" t="s">
        <v>791</v>
      </c>
      <c r="I202" s="756">
        <v>0.4</v>
      </c>
      <c r="J202" s="741"/>
      <c r="K202" s="756">
        <f t="shared" si="33"/>
        <v>0</v>
      </c>
      <c r="M202" s="741"/>
      <c r="N202" s="741"/>
      <c r="O202" s="741"/>
      <c r="P202" s="741">
        <f t="shared" si="29"/>
        <v>0</v>
      </c>
    </row>
    <row r="203" spans="2:16">
      <c r="B203" s="754">
        <v>42705</v>
      </c>
      <c r="C203" s="758">
        <f t="shared" si="32"/>
        <v>119.224</v>
      </c>
      <c r="D203" s="748">
        <f t="shared" si="30"/>
        <v>-211.745</v>
      </c>
      <c r="E203" s="755">
        <v>0.79257126627679098</v>
      </c>
      <c r="F203" s="757">
        <f t="shared" si="31"/>
        <v>-167.8230027777791</v>
      </c>
      <c r="H203" s="741"/>
      <c r="I203" s="741"/>
      <c r="J203" s="741"/>
      <c r="K203" s="756"/>
      <c r="M203" s="741"/>
      <c r="N203" s="741"/>
      <c r="O203" s="741"/>
      <c r="P203" s="741">
        <f t="shared" si="29"/>
        <v>0</v>
      </c>
    </row>
    <row r="204" spans="2:16">
      <c r="B204" s="749" t="s">
        <v>26</v>
      </c>
      <c r="C204" s="759"/>
      <c r="D204" s="760"/>
      <c r="E204" s="750"/>
      <c r="F204" s="761">
        <f>SUM(F193:F203)</f>
        <v>-1846.0530305555696</v>
      </c>
      <c r="H204" s="741"/>
      <c r="I204" s="741"/>
      <c r="J204" s="741"/>
      <c r="K204" s="756"/>
      <c r="M204" s="741"/>
      <c r="N204" s="741"/>
      <c r="O204" s="741"/>
      <c r="P204" s="741">
        <f t="shared" si="29"/>
        <v>0</v>
      </c>
    </row>
    <row r="205" spans="2:16">
      <c r="B205" s="742" t="s">
        <v>795</v>
      </c>
      <c r="C205" s="741"/>
      <c r="D205" s="741"/>
      <c r="E205" s="741"/>
      <c r="F205" s="756"/>
      <c r="H205" s="741"/>
      <c r="I205" s="741"/>
      <c r="J205" s="741"/>
      <c r="K205" s="756"/>
      <c r="M205" s="741"/>
      <c r="N205" s="741"/>
      <c r="O205" s="741"/>
      <c r="P205" s="741">
        <f t="shared" si="29"/>
        <v>0</v>
      </c>
    </row>
    <row r="206" spans="2:16">
      <c r="B206" s="742" t="s">
        <v>797</v>
      </c>
      <c r="C206" s="741"/>
      <c r="D206" s="741"/>
      <c r="E206" s="741"/>
      <c r="F206" s="756">
        <f>$F$204/11*12</f>
        <v>-2013.8760333333489</v>
      </c>
      <c r="H206" s="741"/>
      <c r="I206" s="741"/>
      <c r="J206" s="741"/>
      <c r="K206" s="756"/>
      <c r="M206" s="741"/>
      <c r="N206" s="741"/>
      <c r="O206" s="741"/>
      <c r="P206" s="741">
        <f t="shared" si="29"/>
        <v>0</v>
      </c>
    </row>
    <row r="207" spans="2:16">
      <c r="B207" s="742" t="s">
        <v>799</v>
      </c>
      <c r="C207" s="741"/>
      <c r="D207" s="741"/>
      <c r="E207" s="741"/>
      <c r="F207" s="756">
        <f>$F$204/11*12</f>
        <v>-2013.8760333333489</v>
      </c>
      <c r="H207" s="741"/>
      <c r="I207" s="741"/>
      <c r="J207" s="741"/>
      <c r="K207" s="756"/>
      <c r="M207" s="741"/>
      <c r="N207" s="741"/>
      <c r="O207" s="741"/>
      <c r="P207" s="741">
        <f t="shared" si="29"/>
        <v>0</v>
      </c>
    </row>
    <row r="208" spans="2:16">
      <c r="B208" s="742" t="s">
        <v>801</v>
      </c>
      <c r="C208" s="741"/>
      <c r="D208" s="741"/>
      <c r="E208" s="741"/>
      <c r="F208" s="756">
        <f>$F$204/11*12</f>
        <v>-2013.8760333333489</v>
      </c>
      <c r="H208" s="741"/>
      <c r="I208" s="741"/>
      <c r="J208" s="741"/>
      <c r="K208" s="756"/>
      <c r="M208" s="741"/>
      <c r="N208" s="741"/>
      <c r="O208" s="741"/>
      <c r="P208" s="741">
        <f t="shared" si="29"/>
        <v>0</v>
      </c>
    </row>
    <row r="209" spans="2:16">
      <c r="H209" s="741"/>
      <c r="I209" s="741"/>
      <c r="J209" s="741"/>
      <c r="K209" s="756"/>
      <c r="M209" s="741"/>
      <c r="N209" s="741"/>
      <c r="O209" s="741"/>
      <c r="P209" s="741"/>
    </row>
    <row r="210" spans="2:16">
      <c r="H210" s="749" t="s">
        <v>26</v>
      </c>
      <c r="I210" s="750"/>
      <c r="J210" s="750">
        <f>SUM(J192:J209)</f>
        <v>1960</v>
      </c>
      <c r="K210" s="762">
        <f>SUM(K192:K209)</f>
        <v>330.96899999999999</v>
      </c>
      <c r="M210" s="749" t="s">
        <v>26</v>
      </c>
      <c r="N210" s="750"/>
      <c r="O210" s="750">
        <f>SUM(O192:O209)</f>
        <v>1960</v>
      </c>
      <c r="P210" s="747">
        <f>SUM(P192:P209)</f>
        <v>119.224</v>
      </c>
    </row>
    <row r="212" spans="2:16" ht="21">
      <c r="B212" s="752" t="s">
        <v>873</v>
      </c>
    </row>
    <row r="214" spans="2:16" ht="21">
      <c r="B214" s="752" t="s">
        <v>707</v>
      </c>
      <c r="C214" s="753"/>
      <c r="E214" s="753"/>
      <c r="F214" s="753"/>
      <c r="H214" s="752" t="s">
        <v>874</v>
      </c>
    </row>
    <row r="215" spans="2:16">
      <c r="B215" s="831" t="s">
        <v>686</v>
      </c>
      <c r="C215" s="831"/>
      <c r="D215" s="831"/>
      <c r="E215" s="831"/>
      <c r="F215" s="831"/>
      <c r="H215" s="12" t="s">
        <v>694</v>
      </c>
      <c r="M215" s="12" t="s">
        <v>695</v>
      </c>
    </row>
    <row r="216" spans="2:16" ht="45">
      <c r="B216" s="751" t="s">
        <v>62</v>
      </c>
      <c r="C216" s="751" t="s">
        <v>687</v>
      </c>
      <c r="D216" s="751" t="s">
        <v>688</v>
      </c>
      <c r="E216" s="751" t="s">
        <v>690</v>
      </c>
      <c r="F216" s="751" t="s">
        <v>689</v>
      </c>
      <c r="H216" s="751" t="s">
        <v>691</v>
      </c>
      <c r="I216" s="751" t="s">
        <v>692</v>
      </c>
      <c r="J216" s="751" t="s">
        <v>693</v>
      </c>
      <c r="K216" s="751" t="s">
        <v>687</v>
      </c>
      <c r="M216" s="751" t="s">
        <v>691</v>
      </c>
      <c r="N216" s="751" t="s">
        <v>692</v>
      </c>
      <c r="O216" s="751" t="s">
        <v>693</v>
      </c>
      <c r="P216" s="751" t="s">
        <v>687</v>
      </c>
    </row>
    <row r="217" spans="2:16" ht="18">
      <c r="B217" s="751"/>
      <c r="C217" s="751" t="s">
        <v>697</v>
      </c>
      <c r="D217" s="751" t="s">
        <v>698</v>
      </c>
      <c r="E217" s="751" t="s">
        <v>699</v>
      </c>
      <c r="F217" s="751" t="s">
        <v>700</v>
      </c>
      <c r="H217" s="751"/>
      <c r="I217" s="751" t="s">
        <v>701</v>
      </c>
      <c r="J217" s="751" t="s">
        <v>702</v>
      </c>
      <c r="K217" s="751" t="s">
        <v>703</v>
      </c>
      <c r="M217" s="751"/>
      <c r="N217" s="751" t="s">
        <v>704</v>
      </c>
      <c r="O217" s="751" t="s">
        <v>705</v>
      </c>
      <c r="P217" s="751" t="s">
        <v>706</v>
      </c>
    </row>
    <row r="218" spans="2:16">
      <c r="B218" s="754">
        <v>42736</v>
      </c>
      <c r="C218" s="746">
        <f>K236</f>
        <v>300.45800000000003</v>
      </c>
      <c r="D218" s="745"/>
      <c r="E218" s="755">
        <v>0.91604789959891408</v>
      </c>
      <c r="F218" s="741"/>
      <c r="H218" s="741" t="s">
        <v>771</v>
      </c>
      <c r="I218" s="756">
        <v>7.2999999999999995E-2</v>
      </c>
      <c r="J218" s="741"/>
      <c r="K218" s="756">
        <f>I218*J218</f>
        <v>0</v>
      </c>
      <c r="M218" s="741" t="s">
        <v>841</v>
      </c>
      <c r="N218" s="741">
        <v>3.5310000000000001E-2</v>
      </c>
      <c r="O218" s="741">
        <v>878</v>
      </c>
      <c r="P218" s="741">
        <f>N218*O218</f>
        <v>31.002180000000003</v>
      </c>
    </row>
    <row r="219" spans="2:16">
      <c r="B219" s="754">
        <v>42767</v>
      </c>
      <c r="C219" s="747">
        <f>P236</f>
        <v>118.37341000000001</v>
      </c>
      <c r="D219" s="748">
        <f>C219-$C$218</f>
        <v>-182.08459000000002</v>
      </c>
      <c r="E219" s="755">
        <v>0.91604789959891408</v>
      </c>
      <c r="F219" s="757">
        <f>D219*E219</f>
        <v>-166.79820621882945</v>
      </c>
      <c r="H219" s="741" t="s">
        <v>773</v>
      </c>
      <c r="I219" s="756">
        <v>9.6000000000000002E-2</v>
      </c>
      <c r="J219" s="741">
        <v>594</v>
      </c>
      <c r="K219" s="756">
        <f t="shared" ref="K219" si="34">I219*J219</f>
        <v>57.024000000000001</v>
      </c>
      <c r="M219" s="741" t="s">
        <v>829</v>
      </c>
      <c r="N219" s="741">
        <v>4.9100000000000005E-2</v>
      </c>
      <c r="O219" s="741">
        <v>527</v>
      </c>
      <c r="P219" s="741">
        <f t="shared" ref="P219:P234" si="35">N219*O219</f>
        <v>25.875700000000002</v>
      </c>
    </row>
    <row r="220" spans="2:16">
      <c r="B220" s="754">
        <v>42795</v>
      </c>
      <c r="C220" s="758">
        <f>C219</f>
        <v>118.37341000000001</v>
      </c>
      <c r="D220" s="748">
        <f t="shared" ref="D220:D229" si="36">C220-$C$218</f>
        <v>-182.08459000000002</v>
      </c>
      <c r="E220" s="755">
        <v>0.91604789959891408</v>
      </c>
      <c r="F220" s="757">
        <f t="shared" ref="F220:F229" si="37">D220*E220</f>
        <v>-166.79820621882945</v>
      </c>
      <c r="H220" s="741" t="s">
        <v>775</v>
      </c>
      <c r="I220" s="756">
        <v>0.13200000000000001</v>
      </c>
      <c r="J220" s="741">
        <v>329</v>
      </c>
      <c r="K220" s="756">
        <f>I220*J220</f>
        <v>43.428000000000004</v>
      </c>
      <c r="M220" s="741" t="s">
        <v>793</v>
      </c>
      <c r="N220" s="741">
        <v>0.14334</v>
      </c>
      <c r="O220" s="741">
        <v>372</v>
      </c>
      <c r="P220" s="741">
        <f t="shared" si="35"/>
        <v>53.322479999999999</v>
      </c>
    </row>
    <row r="221" spans="2:16">
      <c r="B221" s="754">
        <v>42826</v>
      </c>
      <c r="C221" s="758">
        <f t="shared" ref="C221:C229" si="38">C220</f>
        <v>118.37341000000001</v>
      </c>
      <c r="D221" s="748">
        <f t="shared" si="36"/>
        <v>-182.08459000000002</v>
      </c>
      <c r="E221" s="755">
        <v>0.91604789959891408</v>
      </c>
      <c r="F221" s="757">
        <f t="shared" si="37"/>
        <v>-166.79820621882945</v>
      </c>
      <c r="H221" s="741" t="s">
        <v>777</v>
      </c>
      <c r="I221" s="756">
        <v>0.186</v>
      </c>
      <c r="J221" s="741">
        <v>766</v>
      </c>
      <c r="K221" s="756">
        <f>I221*J221</f>
        <v>142.476</v>
      </c>
      <c r="M221" s="741" t="s">
        <v>848</v>
      </c>
      <c r="N221" s="741">
        <v>0.10333000000000001</v>
      </c>
      <c r="O221" s="741">
        <v>45</v>
      </c>
      <c r="P221" s="741">
        <f t="shared" si="35"/>
        <v>4.6498499999999998</v>
      </c>
    </row>
    <row r="222" spans="2:16">
      <c r="B222" s="754">
        <v>42856</v>
      </c>
      <c r="C222" s="758">
        <f t="shared" si="38"/>
        <v>118.37341000000001</v>
      </c>
      <c r="D222" s="748">
        <f t="shared" si="36"/>
        <v>-182.08459000000002</v>
      </c>
      <c r="E222" s="755">
        <v>0.91604789959891408</v>
      </c>
      <c r="F222" s="757">
        <f t="shared" si="37"/>
        <v>-166.79820621882945</v>
      </c>
      <c r="H222" s="741" t="s">
        <v>779</v>
      </c>
      <c r="I222" s="756">
        <v>0.24099999999999999</v>
      </c>
      <c r="J222" s="741"/>
      <c r="K222" s="756">
        <f>I222*J222</f>
        <v>0</v>
      </c>
      <c r="M222" s="741" t="s">
        <v>818</v>
      </c>
      <c r="N222" s="741">
        <v>7.3400000000000007E-2</v>
      </c>
      <c r="O222" s="741">
        <v>48</v>
      </c>
      <c r="P222" s="741">
        <f t="shared" si="35"/>
        <v>3.5232000000000001</v>
      </c>
    </row>
    <row r="223" spans="2:16">
      <c r="B223" s="754">
        <v>42887</v>
      </c>
      <c r="C223" s="758">
        <f t="shared" si="38"/>
        <v>118.37341000000001</v>
      </c>
      <c r="D223" s="748">
        <f t="shared" si="36"/>
        <v>-182.08459000000002</v>
      </c>
      <c r="E223" s="755">
        <v>0.91604789959891408</v>
      </c>
      <c r="F223" s="757">
        <f t="shared" si="37"/>
        <v>-166.79820621882945</v>
      </c>
      <c r="H223" s="741" t="s">
        <v>781</v>
      </c>
      <c r="I223" s="756">
        <v>0.3</v>
      </c>
      <c r="J223" s="741">
        <v>162</v>
      </c>
      <c r="K223" s="756">
        <f t="shared" ref="K223:K228" si="39">I223*J223</f>
        <v>48.6</v>
      </c>
      <c r="M223" s="741"/>
      <c r="N223" s="741"/>
      <c r="O223" s="741"/>
      <c r="P223" s="741">
        <f t="shared" si="35"/>
        <v>0</v>
      </c>
    </row>
    <row r="224" spans="2:16">
      <c r="B224" s="754">
        <v>42917</v>
      </c>
      <c r="C224" s="758">
        <f t="shared" si="38"/>
        <v>118.37341000000001</v>
      </c>
      <c r="D224" s="748">
        <f t="shared" si="36"/>
        <v>-182.08459000000002</v>
      </c>
      <c r="E224" s="755">
        <v>0.91604789959891408</v>
      </c>
      <c r="F224" s="757">
        <f t="shared" si="37"/>
        <v>-166.79820621882945</v>
      </c>
      <c r="H224" s="741" t="s">
        <v>783</v>
      </c>
      <c r="I224" s="756">
        <v>0.47</v>
      </c>
      <c r="J224" s="741">
        <v>19</v>
      </c>
      <c r="K224" s="756">
        <f t="shared" si="39"/>
        <v>8.93</v>
      </c>
      <c r="M224" s="741"/>
      <c r="N224" s="741"/>
      <c r="O224" s="741"/>
      <c r="P224" s="741">
        <f t="shared" si="35"/>
        <v>0</v>
      </c>
    </row>
    <row r="225" spans="2:16">
      <c r="B225" s="754">
        <v>42948</v>
      </c>
      <c r="C225" s="758">
        <f t="shared" si="38"/>
        <v>118.37341000000001</v>
      </c>
      <c r="D225" s="748">
        <f t="shared" si="36"/>
        <v>-182.08459000000002</v>
      </c>
      <c r="E225" s="755">
        <v>0.91604789959891408</v>
      </c>
      <c r="F225" s="757">
        <f t="shared" si="37"/>
        <v>-166.79820621882945</v>
      </c>
      <c r="H225" s="741" t="s">
        <v>785</v>
      </c>
      <c r="I225" s="756">
        <v>0.158</v>
      </c>
      <c r="J225" s="741"/>
      <c r="K225" s="756">
        <f t="shared" si="39"/>
        <v>0</v>
      </c>
      <c r="M225" s="741"/>
      <c r="N225" s="741"/>
      <c r="O225" s="741"/>
      <c r="P225" s="741">
        <f t="shared" si="35"/>
        <v>0</v>
      </c>
    </row>
    <row r="226" spans="2:16">
      <c r="B226" s="754">
        <v>42979</v>
      </c>
      <c r="C226" s="758">
        <f t="shared" si="38"/>
        <v>118.37341000000001</v>
      </c>
      <c r="D226" s="748">
        <f t="shared" si="36"/>
        <v>-182.08459000000002</v>
      </c>
      <c r="E226" s="755">
        <v>0.91604789959891408</v>
      </c>
      <c r="F226" s="757">
        <f t="shared" si="37"/>
        <v>-166.79820621882945</v>
      </c>
      <c r="H226" s="741" t="s">
        <v>787</v>
      </c>
      <c r="I226" s="756">
        <v>0.20200000000000001</v>
      </c>
      <c r="J226" s="741"/>
      <c r="K226" s="756">
        <f t="shared" si="39"/>
        <v>0</v>
      </c>
      <c r="M226" s="741"/>
      <c r="N226" s="741"/>
      <c r="O226" s="741"/>
      <c r="P226" s="741">
        <f t="shared" si="35"/>
        <v>0</v>
      </c>
    </row>
    <row r="227" spans="2:16">
      <c r="B227" s="754">
        <v>43009</v>
      </c>
      <c r="C227" s="758">
        <f t="shared" si="38"/>
        <v>118.37341000000001</v>
      </c>
      <c r="D227" s="748">
        <f t="shared" si="36"/>
        <v>-182.08459000000002</v>
      </c>
      <c r="E227" s="755">
        <v>0.91604789959891408</v>
      </c>
      <c r="F227" s="757">
        <f t="shared" si="37"/>
        <v>-166.79820621882945</v>
      </c>
      <c r="H227" s="741" t="s">
        <v>789</v>
      </c>
      <c r="I227" s="756">
        <v>0.25</v>
      </c>
      <c r="J227" s="741"/>
      <c r="K227" s="756">
        <f t="shared" si="39"/>
        <v>0</v>
      </c>
      <c r="M227" s="741"/>
      <c r="N227" s="741"/>
      <c r="O227" s="741"/>
      <c r="P227" s="741">
        <f t="shared" si="35"/>
        <v>0</v>
      </c>
    </row>
    <row r="228" spans="2:16">
      <c r="B228" s="754">
        <v>43040</v>
      </c>
      <c r="C228" s="758">
        <f t="shared" si="38"/>
        <v>118.37341000000001</v>
      </c>
      <c r="D228" s="748">
        <f t="shared" si="36"/>
        <v>-182.08459000000002</v>
      </c>
      <c r="E228" s="755">
        <v>0.91604789959891408</v>
      </c>
      <c r="F228" s="757">
        <f t="shared" si="37"/>
        <v>-166.79820621882945</v>
      </c>
      <c r="H228" s="741" t="s">
        <v>791</v>
      </c>
      <c r="I228" s="756">
        <v>0.4</v>
      </c>
      <c r="J228" s="741"/>
      <c r="K228" s="756">
        <f t="shared" si="39"/>
        <v>0</v>
      </c>
      <c r="M228" s="741"/>
      <c r="N228" s="741"/>
      <c r="O228" s="741"/>
      <c r="P228" s="741">
        <f t="shared" si="35"/>
        <v>0</v>
      </c>
    </row>
    <row r="229" spans="2:16">
      <c r="B229" s="754">
        <v>43070</v>
      </c>
      <c r="C229" s="758">
        <f t="shared" si="38"/>
        <v>118.37341000000001</v>
      </c>
      <c r="D229" s="748">
        <f t="shared" si="36"/>
        <v>-182.08459000000002</v>
      </c>
      <c r="E229" s="755">
        <v>0.91604789959891408</v>
      </c>
      <c r="F229" s="757">
        <f t="shared" si="37"/>
        <v>-166.79820621882945</v>
      </c>
      <c r="H229" s="741"/>
      <c r="I229" s="741"/>
      <c r="J229" s="741"/>
      <c r="K229" s="756"/>
      <c r="M229" s="741"/>
      <c r="N229" s="741"/>
      <c r="O229" s="741"/>
      <c r="P229" s="741">
        <f t="shared" si="35"/>
        <v>0</v>
      </c>
    </row>
    <row r="230" spans="2:16">
      <c r="B230" s="749" t="s">
        <v>26</v>
      </c>
      <c r="C230" s="759"/>
      <c r="D230" s="760"/>
      <c r="E230" s="750"/>
      <c r="F230" s="761">
        <f>SUM(F219:F229)</f>
        <v>-1834.7802684071237</v>
      </c>
      <c r="H230" s="741"/>
      <c r="I230" s="741"/>
      <c r="J230" s="741"/>
      <c r="K230" s="756"/>
      <c r="M230" s="741"/>
      <c r="N230" s="741"/>
      <c r="O230" s="741"/>
      <c r="P230" s="741">
        <f t="shared" si="35"/>
        <v>0</v>
      </c>
    </row>
    <row r="231" spans="2:16">
      <c r="B231" s="742" t="s">
        <v>795</v>
      </c>
      <c r="C231" s="741"/>
      <c r="D231" s="741"/>
      <c r="E231" s="741"/>
      <c r="F231" s="756"/>
      <c r="H231" s="741"/>
      <c r="I231" s="741"/>
      <c r="J231" s="741"/>
      <c r="K231" s="756"/>
      <c r="M231" s="741"/>
      <c r="N231" s="741"/>
      <c r="O231" s="741"/>
      <c r="P231" s="741">
        <f t="shared" si="35"/>
        <v>0</v>
      </c>
    </row>
    <row r="232" spans="2:16">
      <c r="B232" s="742" t="s">
        <v>797</v>
      </c>
      <c r="C232" s="741"/>
      <c r="D232" s="741"/>
      <c r="E232" s="741"/>
      <c r="F232" s="756">
        <f>$F$230/11*12</f>
        <v>-2001.578474625953</v>
      </c>
      <c r="H232" s="741"/>
      <c r="I232" s="741"/>
      <c r="J232" s="741"/>
      <c r="K232" s="756"/>
      <c r="M232" s="741"/>
      <c r="N232" s="741"/>
      <c r="O232" s="741"/>
      <c r="P232" s="741">
        <f t="shared" si="35"/>
        <v>0</v>
      </c>
    </row>
    <row r="233" spans="2:16">
      <c r="B233" s="742" t="s">
        <v>799</v>
      </c>
      <c r="C233" s="741"/>
      <c r="D233" s="741"/>
      <c r="E233" s="741"/>
      <c r="F233" s="756">
        <f>$F$230/11*12</f>
        <v>-2001.578474625953</v>
      </c>
      <c r="H233" s="741"/>
      <c r="I233" s="741"/>
      <c r="J233" s="741"/>
      <c r="K233" s="756"/>
      <c r="M233" s="741"/>
      <c r="N233" s="741"/>
      <c r="O233" s="741"/>
      <c r="P233" s="741">
        <f t="shared" si="35"/>
        <v>0</v>
      </c>
    </row>
    <row r="234" spans="2:16">
      <c r="B234" s="742" t="s">
        <v>801</v>
      </c>
      <c r="C234" s="741"/>
      <c r="D234" s="741"/>
      <c r="E234" s="741"/>
      <c r="F234" s="756">
        <f>$F$230/11*12</f>
        <v>-2001.578474625953</v>
      </c>
      <c r="H234" s="741"/>
      <c r="I234" s="741"/>
      <c r="J234" s="741"/>
      <c r="K234" s="756"/>
      <c r="M234" s="741"/>
      <c r="N234" s="741"/>
      <c r="O234" s="741"/>
      <c r="P234" s="741">
        <f t="shared" si="35"/>
        <v>0</v>
      </c>
    </row>
    <row r="235" spans="2:16">
      <c r="H235" s="741"/>
      <c r="I235" s="741"/>
      <c r="J235" s="741"/>
      <c r="K235" s="756"/>
      <c r="M235" s="741"/>
      <c r="N235" s="741"/>
      <c r="O235" s="741"/>
      <c r="P235" s="741"/>
    </row>
    <row r="236" spans="2:16">
      <c r="H236" s="749" t="s">
        <v>26</v>
      </c>
      <c r="I236" s="750"/>
      <c r="J236" s="750">
        <f>SUM(J218:J235)</f>
        <v>1870</v>
      </c>
      <c r="K236" s="762">
        <f>SUM(K218:K235)</f>
        <v>300.45800000000003</v>
      </c>
      <c r="M236" s="749" t="s">
        <v>26</v>
      </c>
      <c r="N236" s="750"/>
      <c r="O236" s="750">
        <f>SUM(O218:O235)</f>
        <v>1870</v>
      </c>
      <c r="P236" s="747">
        <f>SUM(P218:P235)</f>
        <v>118.37341000000001</v>
      </c>
    </row>
  </sheetData>
  <mergeCells count="8">
    <mergeCell ref="B158:F158"/>
    <mergeCell ref="B189:F189"/>
    <mergeCell ref="B215:F215"/>
    <mergeCell ref="B24:F24"/>
    <mergeCell ref="B18:U18"/>
    <mergeCell ref="B73:F73"/>
    <mergeCell ref="B100:F100"/>
    <mergeCell ref="B129:F129"/>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4" customWidth="1"/>
    <col min="3" max="3" width="9" style="10"/>
    <col min="4" max="16384" width="9" style="12"/>
  </cols>
  <sheetData>
    <row r="16" spans="2:21" ht="26.25" customHeight="1">
      <c r="B16" s="705" t="s">
        <v>561</v>
      </c>
      <c r="C16" s="767" t="s">
        <v>505</v>
      </c>
      <c r="D16" s="768"/>
      <c r="E16" s="768"/>
      <c r="F16" s="768"/>
      <c r="G16" s="768"/>
      <c r="H16" s="768"/>
      <c r="I16" s="768"/>
      <c r="J16" s="768"/>
      <c r="K16" s="768"/>
      <c r="L16" s="768"/>
      <c r="M16" s="768"/>
      <c r="N16" s="768"/>
      <c r="O16" s="768"/>
      <c r="P16" s="768"/>
      <c r="Q16" s="768"/>
      <c r="R16" s="768"/>
      <c r="S16" s="768"/>
      <c r="T16" s="768"/>
      <c r="U16" s="768"/>
    </row>
    <row r="17" spans="2:21" ht="55.5" customHeight="1">
      <c r="B17" s="706" t="s">
        <v>640</v>
      </c>
      <c r="C17" s="769" t="s">
        <v>731</v>
      </c>
      <c r="D17" s="769"/>
      <c r="E17" s="769"/>
      <c r="F17" s="769"/>
      <c r="G17" s="769"/>
      <c r="H17" s="769"/>
      <c r="I17" s="769"/>
      <c r="J17" s="769"/>
      <c r="K17" s="769"/>
      <c r="L17" s="769"/>
      <c r="M17" s="769"/>
      <c r="N17" s="769"/>
      <c r="O17" s="769"/>
      <c r="P17" s="769"/>
      <c r="Q17" s="769"/>
      <c r="R17" s="769"/>
      <c r="S17" s="769"/>
      <c r="T17" s="769"/>
      <c r="U17" s="770"/>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644</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641</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6" t="s">
        <v>642</v>
      </c>
      <c r="D23" s="766"/>
      <c r="E23" s="766"/>
      <c r="F23" s="766"/>
      <c r="G23" s="766"/>
      <c r="H23" s="766"/>
      <c r="I23" s="766"/>
      <c r="J23" s="766"/>
      <c r="K23" s="766"/>
      <c r="L23" s="766"/>
      <c r="M23" s="766"/>
      <c r="N23" s="766"/>
      <c r="O23" s="766"/>
      <c r="P23" s="766"/>
      <c r="Q23" s="766"/>
      <c r="R23" s="766"/>
      <c r="S23" s="766"/>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645</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6" t="s">
        <v>643</v>
      </c>
      <c r="D27" s="766"/>
      <c r="E27" s="766"/>
      <c r="F27" s="766"/>
      <c r="G27" s="766"/>
      <c r="H27" s="766"/>
      <c r="I27" s="766"/>
      <c r="J27" s="766"/>
      <c r="K27" s="766"/>
      <c r="L27" s="766"/>
      <c r="M27" s="766"/>
      <c r="N27" s="766"/>
      <c r="O27" s="766"/>
      <c r="P27" s="766"/>
      <c r="Q27" s="766"/>
      <c r="R27" s="766"/>
      <c r="S27" s="766"/>
      <c r="T27" s="766"/>
      <c r="U27" s="771"/>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6" t="s">
        <v>646</v>
      </c>
      <c r="D29" s="766"/>
      <c r="E29" s="766"/>
      <c r="F29" s="766"/>
      <c r="G29" s="766"/>
      <c r="H29" s="766"/>
      <c r="I29" s="766"/>
      <c r="J29" s="766"/>
      <c r="K29" s="766"/>
      <c r="L29" s="766"/>
      <c r="M29" s="766"/>
      <c r="N29" s="766"/>
      <c r="O29" s="766"/>
      <c r="P29" s="766"/>
      <c r="Q29" s="766"/>
      <c r="R29" s="766"/>
      <c r="S29" s="766"/>
      <c r="T29" s="766"/>
      <c r="U29" s="771"/>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647</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648</v>
      </c>
      <c r="C33" s="772" t="s">
        <v>649</v>
      </c>
      <c r="D33" s="772"/>
      <c r="E33" s="772"/>
      <c r="F33" s="772"/>
      <c r="G33" s="772"/>
      <c r="H33" s="772"/>
      <c r="I33" s="772"/>
      <c r="J33" s="772"/>
      <c r="K33" s="772"/>
      <c r="L33" s="772"/>
      <c r="M33" s="772"/>
      <c r="N33" s="772"/>
      <c r="O33" s="772"/>
      <c r="P33" s="772"/>
      <c r="Q33" s="772"/>
      <c r="R33" s="772"/>
      <c r="S33" s="772"/>
      <c r="T33" s="772"/>
      <c r="U33" s="773"/>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650</v>
      </c>
      <c r="C35" s="720" t="s">
        <v>651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652</v>
      </c>
      <c r="C37" s="774" t="s">
        <v>653</v>
      </c>
      <c r="D37" s="774"/>
      <c r="E37" s="774"/>
      <c r="F37" s="774"/>
      <c r="G37" s="774"/>
      <c r="H37" s="774"/>
      <c r="I37" s="774"/>
      <c r="J37" s="774"/>
      <c r="K37" s="774"/>
      <c r="L37" s="774"/>
      <c r="M37" s="774"/>
      <c r="N37" s="774"/>
      <c r="O37" s="774"/>
      <c r="P37" s="774"/>
      <c r="Q37" s="774"/>
      <c r="R37" s="774"/>
      <c r="S37" s="774"/>
      <c r="T37" s="774"/>
      <c r="U37" s="775"/>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654</v>
      </c>
      <c r="C39" s="722" t="s">
        <v>655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656</v>
      </c>
      <c r="C41" s="776" t="s">
        <v>657</v>
      </c>
      <c r="D41" s="776"/>
      <c r="E41" s="776"/>
      <c r="F41" s="776"/>
      <c r="G41" s="776"/>
      <c r="H41" s="776"/>
      <c r="I41" s="776"/>
      <c r="J41" s="776"/>
      <c r="K41" s="776"/>
      <c r="L41" s="776"/>
      <c r="M41" s="776"/>
      <c r="N41" s="776"/>
      <c r="O41" s="776"/>
      <c r="P41" s="776"/>
      <c r="Q41" s="776"/>
      <c r="R41" s="776"/>
      <c r="S41" s="776"/>
      <c r="T41" s="776"/>
      <c r="U41" s="777"/>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658</v>
      </c>
      <c r="C43" s="720" t="s">
        <v>659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4" t="s">
        <v>675</v>
      </c>
      <c r="D45" s="764"/>
      <c r="E45" s="764"/>
      <c r="F45" s="764"/>
      <c r="G45" s="764"/>
      <c r="H45" s="764"/>
      <c r="I45" s="764"/>
      <c r="J45" s="764"/>
      <c r="K45" s="764"/>
      <c r="L45" s="764"/>
      <c r="M45" s="764"/>
      <c r="N45" s="764"/>
      <c r="O45" s="764"/>
      <c r="P45" s="764"/>
      <c r="Q45" s="764"/>
      <c r="R45" s="764"/>
      <c r="S45" s="764"/>
      <c r="T45" s="764"/>
      <c r="U45" s="765"/>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4" t="s">
        <v>660</v>
      </c>
      <c r="D47" s="764"/>
      <c r="E47" s="764"/>
      <c r="F47" s="764"/>
      <c r="G47" s="764"/>
      <c r="H47" s="764"/>
      <c r="I47" s="764"/>
      <c r="J47" s="764"/>
      <c r="K47" s="764"/>
      <c r="L47" s="764"/>
      <c r="M47" s="764"/>
      <c r="N47" s="764"/>
      <c r="O47" s="764"/>
      <c r="P47" s="764"/>
      <c r="Q47" s="764"/>
      <c r="R47" s="764"/>
      <c r="S47" s="764"/>
      <c r="T47" s="764"/>
      <c r="U47" s="765"/>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4" t="s">
        <v>661</v>
      </c>
      <c r="D49" s="764"/>
      <c r="E49" s="764"/>
      <c r="F49" s="764"/>
      <c r="G49" s="764"/>
      <c r="H49" s="764"/>
      <c r="I49" s="764"/>
      <c r="J49" s="764"/>
      <c r="K49" s="764"/>
      <c r="L49" s="764"/>
      <c r="M49" s="764"/>
      <c r="N49" s="764"/>
      <c r="O49" s="764"/>
      <c r="P49" s="764"/>
      <c r="Q49" s="764"/>
      <c r="R49" s="764"/>
      <c r="S49" s="764"/>
      <c r="T49" s="764"/>
      <c r="U49" s="765"/>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4" t="s">
        <v>662</v>
      </c>
      <c r="D51" s="764"/>
      <c r="E51" s="764"/>
      <c r="F51" s="764"/>
      <c r="G51" s="764"/>
      <c r="H51" s="764"/>
      <c r="I51" s="764"/>
      <c r="J51" s="764"/>
      <c r="K51" s="764"/>
      <c r="L51" s="764"/>
      <c r="M51" s="764"/>
      <c r="N51" s="764"/>
      <c r="O51" s="764"/>
      <c r="P51" s="764"/>
      <c r="Q51" s="764"/>
      <c r="R51" s="764"/>
      <c r="S51" s="764"/>
      <c r="T51" s="764"/>
      <c r="U51" s="765"/>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6" t="s">
        <v>674</v>
      </c>
      <c r="D53" s="766"/>
      <c r="E53" s="766"/>
      <c r="F53" s="766"/>
      <c r="G53" s="766"/>
      <c r="H53" s="766"/>
      <c r="I53" s="766"/>
      <c r="J53" s="766"/>
      <c r="K53" s="766"/>
      <c r="L53" s="766"/>
      <c r="M53" s="766"/>
      <c r="N53" s="766"/>
      <c r="O53" s="766"/>
      <c r="P53" s="766"/>
      <c r="Q53" s="766"/>
      <c r="R53" s="766"/>
      <c r="S53" s="766"/>
      <c r="T53" s="766"/>
      <c r="U53" s="771"/>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663</v>
      </c>
      <c r="C55" s="774" t="s">
        <v>664</v>
      </c>
      <c r="D55" s="774"/>
      <c r="E55" s="774"/>
      <c r="F55" s="774"/>
      <c r="G55" s="774"/>
      <c r="H55" s="774"/>
      <c r="I55" s="774"/>
      <c r="J55" s="774"/>
      <c r="K55" s="774"/>
      <c r="L55" s="774"/>
      <c r="M55" s="774"/>
      <c r="N55" s="774"/>
      <c r="O55" s="774"/>
      <c r="P55" s="774"/>
      <c r="Q55" s="774"/>
      <c r="R55" s="774"/>
      <c r="S55" s="774"/>
      <c r="T55" s="774"/>
      <c r="U55" s="775"/>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665</v>
      </c>
      <c r="C57" s="774" t="s">
        <v>666</v>
      </c>
      <c r="D57" s="774"/>
      <c r="E57" s="774"/>
      <c r="F57" s="774"/>
      <c r="G57" s="774"/>
      <c r="H57" s="774"/>
      <c r="I57" s="774"/>
      <c r="J57" s="774"/>
      <c r="K57" s="774"/>
      <c r="L57" s="774"/>
      <c r="M57" s="774"/>
      <c r="N57" s="774"/>
      <c r="O57" s="774"/>
      <c r="P57" s="774"/>
      <c r="Q57" s="774"/>
      <c r="R57" s="774"/>
      <c r="S57" s="774"/>
      <c r="T57" s="774"/>
      <c r="U57" s="775"/>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667</v>
      </c>
      <c r="C59" s="727" t="s">
        <v>668</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abSelected="1" topLeftCell="A4" zoomScale="85" zoomScaleNormal="85" workbookViewId="0">
      <selection activeCell="C19" sqref="C19"/>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9" t="s">
        <v>726</v>
      </c>
      <c r="C3" s="780"/>
      <c r="D3" s="780"/>
      <c r="E3" s="780"/>
      <c r="F3" s="781"/>
      <c r="G3" s="122"/>
    </row>
    <row r="4" spans="2:20" ht="16.5" customHeight="1">
      <c r="B4" s="782"/>
      <c r="C4" s="783"/>
      <c r="D4" s="783"/>
      <c r="E4" s="783"/>
      <c r="F4" s="784"/>
      <c r="G4" s="122"/>
    </row>
    <row r="5" spans="2:20" ht="71.25" customHeight="1">
      <c r="B5" s="782"/>
      <c r="C5" s="783"/>
      <c r="D5" s="783"/>
      <c r="E5" s="783"/>
      <c r="F5" s="784"/>
      <c r="G5" s="122"/>
    </row>
    <row r="6" spans="2:20" ht="21.75" customHeight="1">
      <c r="B6" s="785"/>
      <c r="C6" s="786"/>
      <c r="D6" s="786"/>
      <c r="E6" s="786"/>
      <c r="F6" s="787"/>
      <c r="G6" s="122"/>
    </row>
    <row r="8" spans="2:20" ht="21">
      <c r="B8" s="778" t="s">
        <v>481</v>
      </c>
      <c r="C8" s="778"/>
      <c r="D8" s="778"/>
      <c r="E8" s="778"/>
      <c r="F8" s="778"/>
      <c r="G8" s="77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t="s">
        <v>416</v>
      </c>
      <c r="C13" s="124" t="s">
        <v>633</v>
      </c>
      <c r="G13" s="109"/>
      <c r="L13" s="33"/>
      <c r="M13" s="33"/>
      <c r="N13" s="33"/>
      <c r="O13" s="33"/>
      <c r="P13" s="33"/>
      <c r="Q13" s="68"/>
      <c r="S13" s="8"/>
      <c r="T13" s="8"/>
    </row>
    <row r="14" spans="2:20" s="9" customFormat="1" ht="26.25" customHeight="1" thickBot="1">
      <c r="B14" s="102" t="s">
        <v>416</v>
      </c>
      <c r="C14" s="172" t="s">
        <v>628</v>
      </c>
      <c r="G14" s="123"/>
      <c r="L14" s="33"/>
      <c r="M14" s="33"/>
      <c r="N14" s="33"/>
      <c r="O14" s="33"/>
      <c r="P14" s="33"/>
      <c r="Q14" s="68"/>
      <c r="S14" s="8"/>
      <c r="T14" s="8"/>
    </row>
    <row r="15" spans="2:20" s="9" customFormat="1" ht="26.25" customHeight="1" thickBot="1">
      <c r="B15" s="102" t="s">
        <v>416</v>
      </c>
      <c r="C15" s="172" t="s">
        <v>629</v>
      </c>
      <c r="G15" s="123"/>
      <c r="L15" s="33"/>
      <c r="M15" s="33"/>
      <c r="N15" s="33"/>
      <c r="O15" s="33"/>
      <c r="P15" s="33"/>
      <c r="Q15" s="68"/>
      <c r="S15" s="8"/>
      <c r="T15" s="8"/>
    </row>
    <row r="16" spans="2:20" s="9" customFormat="1" ht="26.25" customHeight="1" thickBot="1">
      <c r="B16" s="102" t="s">
        <v>416</v>
      </c>
      <c r="C16" s="172" t="s">
        <v>630</v>
      </c>
      <c r="G16" s="123"/>
      <c r="L16" s="33"/>
      <c r="M16" s="33"/>
      <c r="N16" s="33"/>
      <c r="O16" s="33"/>
      <c r="P16" s="33"/>
      <c r="Q16" s="68"/>
      <c r="S16" s="8"/>
      <c r="T16" s="8"/>
    </row>
    <row r="17" spans="2:20" s="9" customFormat="1" ht="26.25" customHeight="1" thickBot="1">
      <c r="B17" s="102" t="s">
        <v>416</v>
      </c>
      <c r="C17" s="124" t="s">
        <v>631</v>
      </c>
      <c r="G17" s="109"/>
      <c r="L17" s="33"/>
      <c r="M17" s="33"/>
      <c r="N17" s="33"/>
      <c r="O17" s="33"/>
      <c r="P17" s="33"/>
      <c r="Q17" s="68"/>
      <c r="S17" s="8"/>
      <c r="T17" s="8"/>
    </row>
    <row r="18" spans="2:20" s="9" customFormat="1" ht="26.25" customHeight="1" thickBot="1">
      <c r="B18" s="102" t="s">
        <v>416</v>
      </c>
      <c r="C18" s="124" t="s">
        <v>632</v>
      </c>
      <c r="G18" s="123"/>
      <c r="L18" s="33"/>
      <c r="M18" s="33"/>
      <c r="N18" s="33"/>
      <c r="O18" s="33"/>
      <c r="P18" s="33"/>
      <c r="Q18" s="68"/>
      <c r="S18" s="8"/>
      <c r="T18" s="8"/>
    </row>
    <row r="19" spans="2:20" s="9" customFormat="1" ht="26.25" customHeight="1" thickBot="1">
      <c r="B19" s="102" t="s">
        <v>416</v>
      </c>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593</v>
      </c>
      <c r="F22" s="656" t="s">
        <v>448</v>
      </c>
      <c r="G22" s="174"/>
      <c r="M22" s="645"/>
      <c r="T22" s="645"/>
    </row>
    <row r="23" spans="2:20" s="103" customFormat="1" ht="35.25" customHeight="1">
      <c r="B23" s="648" t="s">
        <v>458</v>
      </c>
      <c r="C23" s="654" t="s">
        <v>438</v>
      </c>
      <c r="D23" s="657" t="s">
        <v>444</v>
      </c>
      <c r="E23" s="661" t="s">
        <v>593</v>
      </c>
      <c r="F23" s="657" t="s">
        <v>448</v>
      </c>
      <c r="G23" s="174"/>
      <c r="M23" s="645"/>
      <c r="T23" s="645"/>
    </row>
    <row r="24" spans="2:20" s="103" customFormat="1" ht="34.5" customHeight="1">
      <c r="B24" s="648" t="s">
        <v>455</v>
      </c>
      <c r="C24" s="654" t="s">
        <v>438</v>
      </c>
      <c r="D24" s="657" t="s">
        <v>445</v>
      </c>
      <c r="E24" s="661" t="s">
        <v>593</v>
      </c>
      <c r="F24" s="657" t="s">
        <v>448</v>
      </c>
      <c r="G24" s="174"/>
      <c r="M24" s="645"/>
      <c r="T24" s="645"/>
    </row>
    <row r="25" spans="2:20" s="103" customFormat="1" ht="32.25" customHeight="1">
      <c r="B25" s="649" t="s">
        <v>456</v>
      </c>
      <c r="C25" s="654" t="s">
        <v>437</v>
      </c>
      <c r="D25" s="657" t="s">
        <v>446</v>
      </c>
      <c r="E25" s="662" t="s">
        <v>612</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576</v>
      </c>
      <c r="H1" s="120" t="s">
        <v>587</v>
      </c>
    </row>
    <row r="2" spans="1:8">
      <c r="A2" s="12" t="s">
        <v>29</v>
      </c>
      <c r="B2" s="12" t="s">
        <v>27</v>
      </c>
      <c r="C2" s="10">
        <v>2006</v>
      </c>
      <c r="D2" s="12" t="s">
        <v>416</v>
      </c>
      <c r="E2" s="10">
        <f>'2. LRAMVA Threshold'!D9</f>
        <v>2017</v>
      </c>
      <c r="F2" s="26" t="s">
        <v>170</v>
      </c>
      <c r="G2" s="12" t="s">
        <v>577</v>
      </c>
      <c r="H2" s="12" t="s">
        <v>595</v>
      </c>
    </row>
    <row r="3" spans="1:8">
      <c r="A3" s="12" t="s">
        <v>371</v>
      </c>
      <c r="B3" s="12" t="s">
        <v>27</v>
      </c>
      <c r="C3" s="10">
        <v>2007</v>
      </c>
      <c r="D3" s="12" t="s">
        <v>417</v>
      </c>
      <c r="E3" s="10">
        <f>'2. LRAMVA Threshold'!D24</f>
        <v>0</v>
      </c>
      <c r="F3" s="12" t="s">
        <v>550</v>
      </c>
      <c r="G3" s="12" t="s">
        <v>578</v>
      </c>
      <c r="H3" s="12" t="s">
        <v>588</v>
      </c>
    </row>
    <row r="4" spans="1:8">
      <c r="A4" s="12" t="s">
        <v>372</v>
      </c>
      <c r="B4" s="12" t="s">
        <v>28</v>
      </c>
      <c r="C4" s="10">
        <v>2008</v>
      </c>
      <c r="D4" s="12" t="s">
        <v>418</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558</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7" zoomScale="85" zoomScaleNormal="85" workbookViewId="0">
      <selection activeCell="H16" sqref="H16"/>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8.570312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881</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879</v>
      </c>
      <c r="E14" s="130"/>
      <c r="F14" s="124" t="s">
        <v>548</v>
      </c>
      <c r="H14" s="542" t="s">
        <v>882</v>
      </c>
      <c r="J14" s="124" t="s">
        <v>515</v>
      </c>
      <c r="L14" s="132"/>
      <c r="N14" s="103"/>
      <c r="Q14" s="99"/>
      <c r="R14" s="96"/>
    </row>
    <row r="15" spans="2:22" ht="26.25" customHeight="1" thickBot="1">
      <c r="B15" s="124" t="s">
        <v>424</v>
      </c>
      <c r="C15" s="106"/>
      <c r="D15" s="542" t="s">
        <v>880</v>
      </c>
      <c r="F15" s="124" t="s">
        <v>414</v>
      </c>
      <c r="G15" s="127"/>
      <c r="H15" s="542" t="s">
        <v>883</v>
      </c>
      <c r="I15" s="17"/>
      <c r="J15" s="124" t="s">
        <v>516</v>
      </c>
      <c r="L15" s="132"/>
      <c r="M15" s="103"/>
      <c r="Q15" s="108"/>
      <c r="R15" s="96"/>
    </row>
    <row r="16" spans="2:22" ht="28.5" customHeight="1" thickBot="1">
      <c r="B16" s="124" t="s">
        <v>454</v>
      </c>
      <c r="C16" s="106"/>
      <c r="D16" s="543">
        <v>2017</v>
      </c>
      <c r="E16" s="103"/>
      <c r="F16" s="124" t="s">
        <v>434</v>
      </c>
      <c r="G16" s="125"/>
      <c r="H16" s="543">
        <v>2018</v>
      </c>
      <c r="I16" s="103"/>
      <c r="K16" s="195"/>
      <c r="L16" s="195"/>
      <c r="M16" s="195"/>
      <c r="N16" s="195"/>
      <c r="Q16" s="115"/>
      <c r="R16" s="96"/>
    </row>
    <row r="17" spans="1:21" ht="29.25" customHeight="1">
      <c r="B17" s="124" t="s">
        <v>421</v>
      </c>
      <c r="C17" s="106"/>
      <c r="D17" s="733">
        <v>2989718.8428185824</v>
      </c>
      <c r="E17" s="121"/>
      <c r="F17" s="740" t="s">
        <v>678</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f>
        <v>6134188.9033474522</v>
      </c>
      <c r="I19" s="17"/>
      <c r="J19" s="115"/>
      <c r="K19" s="115"/>
      <c r="L19" s="115"/>
      <c r="M19" s="115"/>
      <c r="N19" s="115"/>
      <c r="P19" s="115"/>
      <c r="Q19" s="115"/>
      <c r="R19" s="96"/>
    </row>
    <row r="20" spans="1:21" ht="27.75" customHeight="1" thickBot="1">
      <c r="E20" s="9"/>
      <c r="F20" s="124" t="s">
        <v>436</v>
      </c>
      <c r="G20" s="603" t="s">
        <v>364</v>
      </c>
      <c r="H20" s="131">
        <f>-SUM(R55,R58,R61,R64,R67,R70,R73,R76,R79)</f>
        <v>2192242.5442910003</v>
      </c>
      <c r="I20" s="17"/>
      <c r="J20" s="115"/>
      <c r="P20" s="115"/>
      <c r="Q20" s="115"/>
      <c r="R20" s="96"/>
    </row>
    <row r="21" spans="1:21" ht="27.75" customHeight="1" thickBot="1">
      <c r="C21" s="32"/>
      <c r="D21" s="32"/>
      <c r="E21" s="32"/>
      <c r="F21" s="124" t="s">
        <v>408</v>
      </c>
      <c r="G21" s="603" t="s">
        <v>365</v>
      </c>
      <c r="H21" s="188">
        <f>R84</f>
        <v>178923.30275992275</v>
      </c>
      <c r="I21" s="103"/>
      <c r="P21" s="115"/>
      <c r="Q21" s="115"/>
      <c r="R21" s="96"/>
    </row>
    <row r="22" spans="1:21" ht="27.75" customHeight="1">
      <c r="C22" s="32"/>
      <c r="D22" s="32"/>
      <c r="E22" s="32"/>
      <c r="F22" s="124" t="s">
        <v>510</v>
      </c>
      <c r="G22" s="603" t="s">
        <v>449</v>
      </c>
      <c r="H22" s="188">
        <f>H19-H20+H21</f>
        <v>4120869.6618163744</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0" t="s">
        <v>685</v>
      </c>
      <c r="C26" s="790"/>
      <c r="D26" s="790"/>
      <c r="E26" s="790"/>
      <c r="F26" s="790"/>
      <c r="G26" s="790"/>
    </row>
    <row r="27" spans="1:21" ht="14.25" customHeight="1">
      <c r="A27" s="28"/>
      <c r="B27" s="548"/>
      <c r="C27" s="548"/>
      <c r="D27" s="538"/>
      <c r="E27" s="538"/>
      <c r="F27" s="538"/>
      <c r="G27" s="548"/>
    </row>
    <row r="28" spans="1:21" s="17" customFormat="1" ht="27" customHeight="1">
      <c r="B28" s="791" t="s">
        <v>507</v>
      </c>
      <c r="C28" s="792"/>
      <c r="D28" s="133" t="s">
        <v>41</v>
      </c>
      <c r="E28" s="134" t="s">
        <v>676</v>
      </c>
      <c r="F28" s="134" t="s">
        <v>408</v>
      </c>
      <c r="G28" s="135" t="s">
        <v>409</v>
      </c>
      <c r="T28" s="136"/>
      <c r="U28" s="136"/>
    </row>
    <row r="29" spans="1:21" ht="20.25" customHeight="1">
      <c r="B29" s="788" t="s">
        <v>29</v>
      </c>
      <c r="C29" s="789"/>
      <c r="D29" s="638" t="s">
        <v>27</v>
      </c>
      <c r="E29" s="138">
        <f>SUM(D54:D80)</f>
        <v>1768090.5105793646</v>
      </c>
      <c r="F29" s="139">
        <f>D84</f>
        <v>80252.89157081797</v>
      </c>
      <c r="G29" s="138">
        <f>E29+F29</f>
        <v>1848343.4021501825</v>
      </c>
    </row>
    <row r="30" spans="1:21" ht="20.25" customHeight="1">
      <c r="B30" s="788" t="s">
        <v>371</v>
      </c>
      <c r="C30" s="789"/>
      <c r="D30" s="638" t="s">
        <v>27</v>
      </c>
      <c r="E30" s="140">
        <f>SUM(E54:E80)</f>
        <v>407056.22462084633</v>
      </c>
      <c r="F30" s="141">
        <f>E84</f>
        <v>18476.112428779965</v>
      </c>
      <c r="G30" s="140">
        <f>E30+F30</f>
        <v>425532.33704962628</v>
      </c>
    </row>
    <row r="31" spans="1:21" ht="20.25" customHeight="1">
      <c r="B31" s="788" t="s">
        <v>372</v>
      </c>
      <c r="C31" s="789"/>
      <c r="D31" s="638" t="s">
        <v>28</v>
      </c>
      <c r="E31" s="140">
        <f>SUM(F54:F80)</f>
        <v>1784874.9858681504</v>
      </c>
      <c r="F31" s="141">
        <f>F84</f>
        <v>81014.731910644536</v>
      </c>
      <c r="G31" s="140">
        <f t="shared" ref="G31:G34" si="0">E31+F31</f>
        <v>1865889.7177787949</v>
      </c>
    </row>
    <row r="32" spans="1:21" ht="20.25" customHeight="1">
      <c r="B32" s="788" t="s">
        <v>396</v>
      </c>
      <c r="C32" s="789"/>
      <c r="D32" s="638" t="s">
        <v>28</v>
      </c>
      <c r="E32" s="140">
        <f>SUM(G54:G80)</f>
        <v>31214.187392929882</v>
      </c>
      <c r="F32" s="141">
        <f>G84</f>
        <v>1416.7989598536738</v>
      </c>
      <c r="G32" s="140">
        <f t="shared" si="0"/>
        <v>32630.986352783555</v>
      </c>
    </row>
    <row r="33" spans="2:22" ht="20.25" customHeight="1">
      <c r="B33" s="788" t="s">
        <v>32</v>
      </c>
      <c r="C33" s="789"/>
      <c r="D33" s="638" t="s">
        <v>27</v>
      </c>
      <c r="E33" s="140">
        <f>SUM(H54:H80)</f>
        <v>353.81442793745219</v>
      </c>
      <c r="F33" s="141">
        <f>H84</f>
        <v>16.059489461402645</v>
      </c>
      <c r="G33" s="140">
        <f>E33+F33</f>
        <v>369.87391739885481</v>
      </c>
    </row>
    <row r="34" spans="2:22" ht="20.25" customHeight="1">
      <c r="B34" s="788" t="s">
        <v>30</v>
      </c>
      <c r="C34" s="789"/>
      <c r="D34" s="638" t="s">
        <v>28</v>
      </c>
      <c r="E34" s="140">
        <f>SUM(I54:I80)</f>
        <v>732.80568637862348</v>
      </c>
      <c r="F34" s="141">
        <f>I84</f>
        <v>33.261744769023068</v>
      </c>
      <c r="G34" s="140">
        <f t="shared" si="0"/>
        <v>766.06743114764652</v>
      </c>
    </row>
    <row r="35" spans="2:22" ht="20.25" customHeight="1">
      <c r="B35" s="788" t="s">
        <v>31</v>
      </c>
      <c r="C35" s="789"/>
      <c r="D35" s="638" t="s">
        <v>28</v>
      </c>
      <c r="E35" s="140">
        <f>SUM(J54:J80)</f>
        <v>-50376.169519155257</v>
      </c>
      <c r="F35" s="141">
        <f>J84</f>
        <v>-2286.5533444038238</v>
      </c>
      <c r="G35" s="140">
        <f>E35+F35</f>
        <v>-52662.72286355908</v>
      </c>
    </row>
    <row r="36" spans="2:22" ht="20.25" customHeight="1">
      <c r="B36" s="788"/>
      <c r="C36" s="789"/>
      <c r="D36" s="638"/>
      <c r="E36" s="140">
        <f>SUM(K54:K80)</f>
        <v>0</v>
      </c>
      <c r="F36" s="141">
        <f>K84</f>
        <v>0</v>
      </c>
      <c r="G36" s="140">
        <f t="shared" ref="G36:G42" si="1">E36+F36</f>
        <v>0</v>
      </c>
    </row>
    <row r="37" spans="2:22" ht="20.25" customHeight="1">
      <c r="B37" s="788"/>
      <c r="C37" s="789"/>
      <c r="D37" s="638"/>
      <c r="E37" s="140">
        <f>SUM(L54:L80)</f>
        <v>0</v>
      </c>
      <c r="F37" s="141">
        <f>L84</f>
        <v>0</v>
      </c>
      <c r="G37" s="140">
        <f t="shared" si="1"/>
        <v>0</v>
      </c>
    </row>
    <row r="38" spans="2:22" ht="20.25" customHeight="1">
      <c r="B38" s="788"/>
      <c r="C38" s="789"/>
      <c r="D38" s="638"/>
      <c r="E38" s="140">
        <f>SUM(M54:M80)</f>
        <v>0</v>
      </c>
      <c r="F38" s="141">
        <f>M84</f>
        <v>0</v>
      </c>
      <c r="G38" s="140">
        <f t="shared" si="1"/>
        <v>0</v>
      </c>
    </row>
    <row r="39" spans="2:22" ht="20.25" customHeight="1">
      <c r="B39" s="788"/>
      <c r="C39" s="789"/>
      <c r="D39" s="638"/>
      <c r="E39" s="140">
        <f>SUM(N54:N80)</f>
        <v>0</v>
      </c>
      <c r="F39" s="141">
        <f>N84</f>
        <v>0</v>
      </c>
      <c r="G39" s="140">
        <f t="shared" si="1"/>
        <v>0</v>
      </c>
    </row>
    <row r="40" spans="2:22" ht="20.25" customHeight="1">
      <c r="B40" s="788"/>
      <c r="C40" s="789"/>
      <c r="D40" s="638"/>
      <c r="E40" s="140">
        <f>SUM(O54:O80)</f>
        <v>0</v>
      </c>
      <c r="F40" s="141">
        <f>O84</f>
        <v>0</v>
      </c>
      <c r="G40" s="140">
        <f t="shared" si="1"/>
        <v>0</v>
      </c>
    </row>
    <row r="41" spans="2:22" ht="20.25" customHeight="1">
      <c r="B41" s="788"/>
      <c r="C41" s="789"/>
      <c r="D41" s="638"/>
      <c r="E41" s="140">
        <f>SUM(P54:P80)</f>
        <v>0</v>
      </c>
      <c r="F41" s="141">
        <f>P84</f>
        <v>0</v>
      </c>
      <c r="G41" s="140">
        <f t="shared" si="1"/>
        <v>0</v>
      </c>
    </row>
    <row r="42" spans="2:22" ht="20.25" customHeight="1">
      <c r="B42" s="788"/>
      <c r="C42" s="789"/>
      <c r="D42" s="639"/>
      <c r="E42" s="142">
        <f>SUM(Q54:Q80)</f>
        <v>0</v>
      </c>
      <c r="F42" s="143">
        <f>Q84</f>
        <v>0</v>
      </c>
      <c r="G42" s="142">
        <f t="shared" si="1"/>
        <v>0</v>
      </c>
    </row>
    <row r="43" spans="2:22" s="8" customFormat="1" ht="21" customHeight="1">
      <c r="B43" s="793" t="s">
        <v>26</v>
      </c>
      <c r="C43" s="794"/>
      <c r="D43" s="137"/>
      <c r="E43" s="144">
        <f>SUM(E29:E42)</f>
        <v>3941946.3590564523</v>
      </c>
      <c r="F43" s="144">
        <f>SUM(F29:F42)</f>
        <v>178923.30275992275</v>
      </c>
      <c r="G43" s="144">
        <f>SUM(G29:G42)</f>
        <v>4120869.6618163749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0" t="s">
        <v>615</v>
      </c>
      <c r="C48" s="790"/>
      <c r="D48" s="790"/>
      <c r="E48" s="790"/>
      <c r="F48" s="790"/>
      <c r="G48" s="790"/>
      <c r="H48" s="790"/>
      <c r="I48" s="790"/>
      <c r="J48" s="790"/>
      <c r="K48" s="790"/>
      <c r="L48" s="790"/>
      <c r="M48" s="617"/>
      <c r="N48" s="105"/>
      <c r="O48" s="105"/>
      <c r="P48" s="105"/>
      <c r="Q48" s="105"/>
      <c r="R48" s="105"/>
      <c r="T48" s="37"/>
      <c r="U48" s="19"/>
      <c r="V48" s="38"/>
    </row>
    <row r="49" spans="2:22" s="28" customFormat="1" ht="41.1" customHeight="1">
      <c r="B49" s="790" t="s">
        <v>562</v>
      </c>
      <c r="C49" s="790"/>
      <c r="D49" s="790"/>
      <c r="E49" s="790"/>
      <c r="F49" s="790"/>
      <c r="G49" s="790"/>
      <c r="H49" s="790"/>
      <c r="I49" s="790"/>
      <c r="J49" s="790"/>
      <c r="K49" s="790"/>
      <c r="L49" s="790"/>
      <c r="M49" s="617"/>
      <c r="N49" s="105"/>
      <c r="O49" s="105"/>
      <c r="P49" s="105"/>
      <c r="Q49" s="105"/>
      <c r="R49" s="105"/>
      <c r="T49" s="37"/>
      <c r="U49" s="19"/>
      <c r="V49" s="38"/>
    </row>
    <row r="50" spans="2:22" s="28" customFormat="1" ht="18" customHeight="1">
      <c r="B50" s="790" t="s">
        <v>684</v>
      </c>
      <c r="C50" s="790"/>
      <c r="D50" s="790"/>
      <c r="E50" s="790"/>
      <c r="F50" s="790"/>
      <c r="G50" s="790"/>
      <c r="H50" s="790"/>
      <c r="I50" s="790"/>
      <c r="J50" s="790"/>
      <c r="K50" s="790"/>
      <c r="L50" s="790"/>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Large Use</v>
      </c>
      <c r="H52" s="135" t="str">
        <f>IF($B33&lt;&gt;"",$B33,"")</f>
        <v>Unmetered Scattered Load</v>
      </c>
      <c r="I52" s="135" t="str">
        <f>IF($B34&lt;&gt;"",$B34,"")</f>
        <v>Sentinel Lighting</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2096799.4657603647</v>
      </c>
      <c r="E75" s="156">
        <f>'5.  2015-2020 LRAM'!Z756</f>
        <v>895542.24992244632</v>
      </c>
      <c r="F75" s="156">
        <f>'5.  2015-2020 LRAM'!AA756</f>
        <v>2901970.5488112504</v>
      </c>
      <c r="G75" s="156">
        <f>'5.  2015-2020 LRAM'!AB756</f>
        <v>31214.187392929882</v>
      </c>
      <c r="H75" s="156">
        <f>'5.  2015-2020 LRAM'!AC756</f>
        <v>353.81442793745219</v>
      </c>
      <c r="I75" s="156">
        <f>'5.  2015-2020 LRAM'!AD756</f>
        <v>732.80568637862348</v>
      </c>
      <c r="J75" s="156">
        <f>'5.  2015-2020 LRAM'!AE756</f>
        <v>207575.83134614475</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6134188.9033474522</v>
      </c>
      <c r="U75" s="152"/>
      <c r="V75" s="153"/>
    </row>
    <row r="76" spans="2:22" s="163" customFormat="1" ht="16.5" customHeight="1">
      <c r="B76" s="154" t="s">
        <v>228</v>
      </c>
      <c r="C76" s="155"/>
      <c r="D76" s="156">
        <f>-'5.  2015-2020 LRAM'!Y757</f>
        <v>-328708.95518100006</v>
      </c>
      <c r="E76" s="156">
        <f>-'5.  2015-2020 LRAM'!Z757</f>
        <v>-488486.02530159999</v>
      </c>
      <c r="F76" s="156">
        <f>-'5.  2015-2020 LRAM'!AA757</f>
        <v>-1117095.5629431</v>
      </c>
      <c r="G76" s="156">
        <f>-'5.  2015-2020 LRAM'!AB757</f>
        <v>0</v>
      </c>
      <c r="H76" s="156">
        <f>-'5.  2015-2020 LRAM'!AC757</f>
        <v>0</v>
      </c>
      <c r="I76" s="156">
        <f>-'5.  2015-2020 LRAM'!AD757</f>
        <v>0</v>
      </c>
      <c r="J76" s="156">
        <f>-'5.  2015-2020 LRAM'!AE757</f>
        <v>-257952.00086530001</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-2192242.5442910003</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80252.89157081797</v>
      </c>
      <c r="E84" s="679">
        <f>'6.  Carrying Charges'!J237</f>
        <v>18476.112428779965</v>
      </c>
      <c r="F84" s="679">
        <f>'6.  Carrying Charges'!K237</f>
        <v>81014.731910644536</v>
      </c>
      <c r="G84" s="679">
        <f>'6.  Carrying Charges'!L237</f>
        <v>1416.7989598536738</v>
      </c>
      <c r="H84" s="679">
        <f>'6.  Carrying Charges'!M237</f>
        <v>16.059489461402645</v>
      </c>
      <c r="I84" s="679">
        <f>'6.  Carrying Charges'!N237</f>
        <v>33.261744769023068</v>
      </c>
      <c r="J84" s="679">
        <f>'6.  Carrying Charges'!O237</f>
        <v>-2286.5533444038238</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178923.30275992275</v>
      </c>
      <c r="U84" s="152"/>
      <c r="V84" s="153"/>
    </row>
    <row r="85" spans="2:22" s="163" customFormat="1" ht="21.75" customHeight="1">
      <c r="B85" s="623" t="s">
        <v>240</v>
      </c>
      <c r="C85" s="624"/>
      <c r="D85" s="623">
        <f>SUM(D54:D80)+D84</f>
        <v>1848343.4021501825</v>
      </c>
      <c r="E85" s="623">
        <f t="shared" ref="E85:Q85" si="2">SUM(E54:E80)+E84</f>
        <v>425532.33704962628</v>
      </c>
      <c r="F85" s="623">
        <f t="shared" si="2"/>
        <v>1865889.7177787949</v>
      </c>
      <c r="G85" s="623">
        <f t="shared" si="2"/>
        <v>32630.986352783555</v>
      </c>
      <c r="H85" s="623">
        <f t="shared" si="2"/>
        <v>369.87391739885481</v>
      </c>
      <c r="I85" s="623">
        <f t="shared" si="2"/>
        <v>766.06743114764652</v>
      </c>
      <c r="J85" s="623">
        <f t="shared" si="2"/>
        <v>-52662.72286355908</v>
      </c>
      <c r="K85" s="623">
        <f t="shared" si="2"/>
        <v>0</v>
      </c>
      <c r="L85" s="623">
        <f t="shared" si="2"/>
        <v>0</v>
      </c>
      <c r="M85" s="623">
        <f t="shared" si="2"/>
        <v>0</v>
      </c>
      <c r="N85" s="623">
        <f t="shared" si="2"/>
        <v>0</v>
      </c>
      <c r="O85" s="623">
        <f t="shared" si="2"/>
        <v>0</v>
      </c>
      <c r="P85" s="623">
        <f t="shared" si="2"/>
        <v>0</v>
      </c>
      <c r="Q85" s="623">
        <f t="shared" si="2"/>
        <v>0</v>
      </c>
      <c r="R85" s="623">
        <f>SUM(R54:R80)+R84</f>
        <v>4120869.6618163744</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874295.13887466036</v>
      </c>
      <c r="K97" s="556">
        <f>SUM('5.  2015-2020 LRAM'!Y935:AL935)</f>
        <v>0</v>
      </c>
      <c r="L97" s="556">
        <f>SUM('5.  2015-2020 LRAM'!Y1118:AL1118)</f>
        <v>0</v>
      </c>
      <c r="M97" s="556">
        <f>SUM(G97:L97)</f>
        <v>874295.13887466036</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1208294.4048116703</v>
      </c>
      <c r="K98" s="556">
        <f>SUM('5.  2015-2020 LRAM'!Y936:AL936)</f>
        <v>0</v>
      </c>
      <c r="L98" s="556">
        <f>SUM('5.  2015-2020 LRAM'!Y1119:AL1119)</f>
        <v>0</v>
      </c>
      <c r="M98" s="556">
        <f>SUM(H98:L98)</f>
        <v>1208294.4048116703</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2226309.4309363975</v>
      </c>
      <c r="K99" s="556">
        <f>SUM('5.  2015-2020 LRAM'!Y937:AL937)</f>
        <v>0</v>
      </c>
      <c r="L99" s="556">
        <f>SUM('5.  2015-2020 LRAM'!Y1120:AL1120)</f>
        <v>0</v>
      </c>
      <c r="M99" s="556">
        <f>SUM(I99:L99)</f>
        <v>2226309.4309363975</v>
      </c>
      <c r="T99" s="197"/>
      <c r="U99" s="197"/>
    </row>
    <row r="100" spans="2:21" s="90" customFormat="1" ht="23.25" hidden="1" customHeight="1">
      <c r="B100" s="198">
        <v>2018</v>
      </c>
      <c r="C100" s="559"/>
      <c r="D100" s="559"/>
      <c r="E100" s="559"/>
      <c r="F100" s="559"/>
      <c r="G100" s="559"/>
      <c r="H100" s="559"/>
      <c r="I100" s="559"/>
      <c r="J100" s="556">
        <f>SUM('5.  2015-2020 LRAM'!Y755:AL755)</f>
        <v>1825289.9287247239</v>
      </c>
      <c r="K100" s="556">
        <f>SUM('5.  2015-2020 LRAM'!Y938:AL938)</f>
        <v>0</v>
      </c>
      <c r="L100" s="556">
        <f>SUM('5.  2015-2020 LRAM'!Y1121:AL1121)</f>
        <v>0</v>
      </c>
      <c r="M100" s="556">
        <f>SUM(J100:L100)</f>
        <v>1825289.9287247239</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6134188.9033474522</v>
      </c>
      <c r="K103" s="556">
        <f>K93+K94+K95+K96+K97+K98+K99+K100+K101</f>
        <v>0</v>
      </c>
      <c r="L103" s="556">
        <f>SUM(L93:L102)</f>
        <v>0</v>
      </c>
      <c r="M103" s="556">
        <f>SUM(M93:M102)</f>
        <v>6134188.9033474522</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2192242.5442910003</v>
      </c>
      <c r="K104" s="554">
        <f>'5.  2015-2020 LRAM'!AM941</f>
        <v>0</v>
      </c>
      <c r="L104" s="554">
        <f>'5.  2015-2020 LRAM'!AM1125</f>
        <v>0</v>
      </c>
      <c r="M104" s="556">
        <f>SUM(C104:L104)</f>
        <v>2192242.5442910003</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36126.295903102779</v>
      </c>
      <c r="K105" s="554">
        <f>'6.  Carrying Charges'!W147</f>
        <v>124721.54032289656</v>
      </c>
      <c r="L105" s="554">
        <f>'6.  Carrying Charges'!W162</f>
        <v>178923.30275992275</v>
      </c>
      <c r="M105" s="556">
        <f>SUM(C105:L105)</f>
        <v>339771.13898592209</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3978072.6549595548</v>
      </c>
      <c r="K106" s="554">
        <f>K103-K104+K105</f>
        <v>124721.54032289656</v>
      </c>
      <c r="L106" s="554">
        <f>L103-L104+L105</f>
        <v>178923.30275992275</v>
      </c>
      <c r="M106" s="554">
        <f>M103-M104+M105</f>
        <v>4281717.4980423739</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3" zoomScale="80" zoomScaleNormal="80" workbookViewId="0">
      <selection activeCell="G36" sqref="G3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620</v>
      </c>
    </row>
    <row r="20" spans="2:8" ht="13.5" customHeight="1"/>
    <row r="21" spans="2:8" ht="41.1" customHeight="1">
      <c r="B21" s="790" t="s">
        <v>683</v>
      </c>
      <c r="C21" s="790"/>
      <c r="D21" s="790"/>
      <c r="E21" s="790"/>
      <c r="F21" s="790"/>
      <c r="G21" s="790"/>
      <c r="H21" s="790"/>
    </row>
    <row r="23" spans="2:8" s="609" customFormat="1" ht="15.75">
      <c r="B23" s="619" t="s">
        <v>546</v>
      </c>
      <c r="C23" s="619" t="s">
        <v>561</v>
      </c>
      <c r="D23" s="619" t="s">
        <v>545</v>
      </c>
      <c r="E23" s="797" t="s">
        <v>34</v>
      </c>
      <c r="F23" s="798"/>
      <c r="G23" s="797" t="s">
        <v>544</v>
      </c>
      <c r="H23" s="798"/>
    </row>
    <row r="24" spans="2:8">
      <c r="B24" s="608">
        <v>1</v>
      </c>
      <c r="C24" s="644" t="s">
        <v>369</v>
      </c>
      <c r="D24" s="607" t="s">
        <v>309</v>
      </c>
      <c r="E24" s="795" t="s">
        <v>877</v>
      </c>
      <c r="F24" s="796"/>
      <c r="G24" s="799" t="s">
        <v>878</v>
      </c>
      <c r="H24" s="800"/>
    </row>
    <row r="25" spans="2:8">
      <c r="B25" s="608">
        <v>2</v>
      </c>
      <c r="C25" s="644"/>
      <c r="D25" s="607"/>
      <c r="E25" s="795"/>
      <c r="F25" s="796"/>
      <c r="G25" s="799"/>
      <c r="H25" s="800"/>
    </row>
    <row r="26" spans="2:8">
      <c r="B26" s="608">
        <v>3</v>
      </c>
      <c r="C26" s="644"/>
      <c r="D26" s="607"/>
      <c r="E26" s="795"/>
      <c r="F26" s="796"/>
      <c r="G26" s="799"/>
      <c r="H26" s="800"/>
    </row>
    <row r="27" spans="2:8">
      <c r="B27" s="608">
        <v>4</v>
      </c>
      <c r="C27" s="644"/>
      <c r="D27" s="607"/>
      <c r="E27" s="795"/>
      <c r="F27" s="796"/>
      <c r="G27" s="799"/>
      <c r="H27" s="800"/>
    </row>
    <row r="28" spans="2:8">
      <c r="B28" s="608">
        <v>5</v>
      </c>
      <c r="C28" s="644"/>
      <c r="D28" s="607"/>
      <c r="E28" s="795"/>
      <c r="F28" s="796"/>
      <c r="G28" s="799"/>
      <c r="H28" s="800"/>
    </row>
    <row r="29" spans="2:8">
      <c r="B29" s="608">
        <v>6</v>
      </c>
      <c r="C29" s="644"/>
      <c r="D29" s="607"/>
      <c r="E29" s="795"/>
      <c r="F29" s="796"/>
      <c r="G29" s="799"/>
      <c r="H29" s="800"/>
    </row>
    <row r="30" spans="2:8">
      <c r="B30" s="608">
        <v>7</v>
      </c>
      <c r="C30" s="644"/>
      <c r="D30" s="607"/>
      <c r="E30" s="795"/>
      <c r="F30" s="796"/>
      <c r="G30" s="799"/>
      <c r="H30" s="800"/>
    </row>
    <row r="31" spans="2:8">
      <c r="B31" s="608">
        <v>8</v>
      </c>
      <c r="C31" s="644"/>
      <c r="D31" s="607"/>
      <c r="E31" s="795"/>
      <c r="F31" s="796"/>
      <c r="G31" s="799"/>
      <c r="H31" s="800"/>
    </row>
    <row r="32" spans="2:8">
      <c r="B32" s="608">
        <v>9</v>
      </c>
      <c r="C32" s="644"/>
      <c r="D32" s="607"/>
      <c r="E32" s="795"/>
      <c r="F32" s="796"/>
      <c r="G32" s="799"/>
      <c r="H32" s="800"/>
    </row>
    <row r="33" spans="2:8">
      <c r="B33" s="608">
        <v>10</v>
      </c>
      <c r="C33" s="644"/>
      <c r="D33" s="607"/>
      <c r="E33" s="795"/>
      <c r="F33" s="796"/>
      <c r="G33" s="799"/>
      <c r="H33" s="800"/>
    </row>
    <row r="34" spans="2:8">
      <c r="B34" s="608" t="s">
        <v>480</v>
      </c>
      <c r="C34" s="644"/>
      <c r="D34" s="607"/>
      <c r="E34" s="795"/>
      <c r="F34" s="796"/>
      <c r="G34" s="799"/>
      <c r="H34" s="800"/>
    </row>
    <row r="36" spans="2:8" ht="30.75" customHeight="1">
      <c r="B36" s="537" t="s">
        <v>616</v>
      </c>
    </row>
    <row r="37" spans="2:8" ht="23.25" customHeight="1">
      <c r="B37" s="568" t="s">
        <v>621</v>
      </c>
      <c r="C37" s="605"/>
      <c r="D37" s="605"/>
      <c r="E37" s="605"/>
      <c r="F37" s="605"/>
      <c r="G37" s="605"/>
      <c r="H37" s="605"/>
    </row>
    <row r="39" spans="2:8" s="90" customFormat="1" ht="15.75">
      <c r="B39" s="619" t="s">
        <v>546</v>
      </c>
      <c r="C39" s="619" t="s">
        <v>561</v>
      </c>
      <c r="D39" s="619" t="s">
        <v>545</v>
      </c>
      <c r="E39" s="797" t="s">
        <v>34</v>
      </c>
      <c r="F39" s="798"/>
      <c r="G39" s="797" t="s">
        <v>544</v>
      </c>
      <c r="H39" s="798"/>
    </row>
    <row r="40" spans="2:8">
      <c r="B40" s="608">
        <v>1</v>
      </c>
      <c r="C40" s="644"/>
      <c r="D40" s="607"/>
      <c r="E40" s="795"/>
      <c r="F40" s="796"/>
      <c r="G40" s="799"/>
      <c r="H40" s="800"/>
    </row>
    <row r="41" spans="2:8">
      <c r="B41" s="608">
        <v>2</v>
      </c>
      <c r="C41" s="644"/>
      <c r="D41" s="607"/>
      <c r="E41" s="795"/>
      <c r="F41" s="796"/>
      <c r="G41" s="799"/>
      <c r="H41" s="800"/>
    </row>
    <row r="42" spans="2:8">
      <c r="B42" s="608">
        <v>3</v>
      </c>
      <c r="C42" s="644"/>
      <c r="D42" s="607"/>
      <c r="E42" s="795"/>
      <c r="F42" s="796"/>
      <c r="G42" s="799"/>
      <c r="H42" s="800"/>
    </row>
    <row r="43" spans="2:8">
      <c r="B43" s="608">
        <v>4</v>
      </c>
      <c r="C43" s="644"/>
      <c r="D43" s="607"/>
      <c r="E43" s="795"/>
      <c r="F43" s="796"/>
      <c r="G43" s="799"/>
      <c r="H43" s="800"/>
    </row>
    <row r="44" spans="2:8">
      <c r="B44" s="608">
        <v>5</v>
      </c>
      <c r="C44" s="644"/>
      <c r="D44" s="607"/>
      <c r="E44" s="795"/>
      <c r="F44" s="796"/>
      <c r="G44" s="799"/>
      <c r="H44" s="800"/>
    </row>
    <row r="45" spans="2:8">
      <c r="B45" s="608">
        <v>6</v>
      </c>
      <c r="C45" s="644"/>
      <c r="D45" s="607"/>
      <c r="E45" s="795"/>
      <c r="F45" s="796"/>
      <c r="G45" s="799"/>
      <c r="H45" s="800"/>
    </row>
    <row r="46" spans="2:8">
      <c r="B46" s="608">
        <v>7</v>
      </c>
      <c r="C46" s="644"/>
      <c r="D46" s="607"/>
      <c r="E46" s="795"/>
      <c r="F46" s="796"/>
      <c r="G46" s="799"/>
      <c r="H46" s="800"/>
    </row>
    <row r="47" spans="2:8">
      <c r="B47" s="608">
        <v>8</v>
      </c>
      <c r="C47" s="644"/>
      <c r="D47" s="607"/>
      <c r="E47" s="795"/>
      <c r="F47" s="796"/>
      <c r="G47" s="799"/>
      <c r="H47" s="800"/>
    </row>
    <row r="48" spans="2:8">
      <c r="B48" s="608">
        <v>9</v>
      </c>
      <c r="C48" s="644"/>
      <c r="D48" s="607"/>
      <c r="E48" s="795"/>
      <c r="F48" s="796"/>
      <c r="G48" s="799"/>
      <c r="H48" s="800"/>
    </row>
    <row r="49" spans="2:8">
      <c r="B49" s="608">
        <v>10</v>
      </c>
      <c r="C49" s="644"/>
      <c r="D49" s="607"/>
      <c r="E49" s="795"/>
      <c r="F49" s="796"/>
      <c r="G49" s="799"/>
      <c r="H49" s="800"/>
    </row>
    <row r="50" spans="2:8">
      <c r="B50" s="608" t="s">
        <v>480</v>
      </c>
      <c r="C50" s="644"/>
      <c r="D50" s="607"/>
      <c r="E50" s="795"/>
      <c r="F50" s="796"/>
      <c r="G50" s="799"/>
      <c r="H50" s="80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0" zoomScale="90" zoomScaleNormal="90" workbookViewId="0">
      <selection activeCell="F21" sqref="F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01" t="s">
        <v>746</v>
      </c>
      <c r="C11" s="801"/>
      <c r="D11" s="801"/>
      <c r="E11" s="801"/>
      <c r="F11" s="801"/>
      <c r="G11" s="801"/>
      <c r="H11" s="801"/>
      <c r="I11" s="801"/>
      <c r="J11" s="801"/>
      <c r="K11" s="801"/>
      <c r="L11" s="801"/>
      <c r="M11" s="801"/>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Large Use</v>
      </c>
      <c r="H13" s="243" t="str">
        <f>'1.  LRAMVA Summary'!H52</f>
        <v>Unmetered Scattered Load</v>
      </c>
      <c r="I13" s="243" t="str">
        <f>'1.  LRAMVA Summary'!I52</f>
        <v>Sentinel Lighting</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58774521.703999996</v>
      </c>
      <c r="D15" s="451">
        <v>32226368.155000001</v>
      </c>
      <c r="E15" s="451">
        <v>26548153.548999999</v>
      </c>
      <c r="F15" s="451"/>
      <c r="G15" s="451"/>
      <c r="H15" s="451"/>
      <c r="I15" s="451"/>
      <c r="J15" s="451"/>
      <c r="K15" s="451"/>
      <c r="L15" s="451"/>
      <c r="M15" s="451"/>
      <c r="N15" s="451"/>
      <c r="O15" s="451"/>
      <c r="P15" s="452"/>
      <c r="Q15" s="452"/>
    </row>
    <row r="16" spans="2:17" s="456" customFormat="1" ht="15.75" customHeight="1">
      <c r="B16" s="461" t="s">
        <v>28</v>
      </c>
      <c r="C16" s="626">
        <f>SUM(D16:Q16)</f>
        <v>304715.33199999999</v>
      </c>
      <c r="D16" s="450"/>
      <c r="E16" s="450"/>
      <c r="F16" s="450">
        <v>264157.47899999999</v>
      </c>
      <c r="G16" s="450"/>
      <c r="H16" s="450"/>
      <c r="I16" s="450"/>
      <c r="J16" s="450">
        <v>40557.853000000003</v>
      </c>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32226368.155000001</v>
      </c>
      <c r="E18" s="192">
        <f t="shared" si="0"/>
        <v>26548153.548999999</v>
      </c>
      <c r="F18" s="192">
        <f>IF(F14="kw",HLOOKUP(F14,F14:F16,3,FALSE),HLOOKUP(F14,F14:F16,2,FALSE))</f>
        <v>264157.47899999999</v>
      </c>
      <c r="G18" s="192">
        <f t="shared" ref="G18:Q18" si="1">IF(G14="kw",HLOOKUP(G14,G14:G16,3,FALSE),HLOOKUP(G14,G14:G16,2,FALSE))</f>
        <v>0</v>
      </c>
      <c r="H18" s="192">
        <f t="shared" si="1"/>
        <v>0</v>
      </c>
      <c r="I18" s="192">
        <f t="shared" si="1"/>
        <v>0</v>
      </c>
      <c r="J18" s="192">
        <f t="shared" si="1"/>
        <v>40557.853000000003</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t="s">
        <v>747</v>
      </c>
      <c r="D20" s="454"/>
    </row>
    <row r="21" spans="2:17" s="438" customFormat="1" ht="21" customHeight="1">
      <c r="B21" s="460" t="s">
        <v>366</v>
      </c>
      <c r="C21" s="453" t="s">
        <v>885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1" t="s">
        <v>746</v>
      </c>
      <c r="C26" s="801"/>
      <c r="D26" s="801"/>
      <c r="E26" s="801"/>
      <c r="F26" s="801"/>
      <c r="G26" s="801"/>
      <c r="H26" s="801"/>
      <c r="I26" s="801"/>
      <c r="J26" s="801"/>
      <c r="K26" s="801"/>
      <c r="L26" s="801"/>
      <c r="M26" s="801"/>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Large Use</v>
      </c>
      <c r="H28" s="243" t="str">
        <f>'1.  LRAMVA Summary'!H52</f>
        <v>Unmetered Scattered Load</v>
      </c>
      <c r="I28" s="243" t="str">
        <f>'1.  LRAMVA Summary'!I52</f>
        <v>Sentinel Lighting</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1" t="s">
        <v>614</v>
      </c>
      <c r="C40" s="801"/>
      <c r="D40" s="801"/>
      <c r="E40" s="801"/>
      <c r="F40" s="801"/>
      <c r="G40" s="801"/>
      <c r="H40" s="801"/>
      <c r="I40" s="801"/>
      <c r="J40" s="801"/>
      <c r="K40" s="801"/>
      <c r="L40" s="801"/>
      <c r="M40" s="801"/>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GS&gt;50 kW</v>
      </c>
      <c r="G42" s="243" t="str">
        <f>'1.  LRAMVA Summary'!G52</f>
        <v>Large Use</v>
      </c>
      <c r="H42" s="243" t="str">
        <f>'1.  LRAMVA Summary'!H52</f>
        <v>Unmetered Scattered Load</v>
      </c>
      <c r="I42" s="243" t="str">
        <f>'1.  LRAMVA Summary'!I52</f>
        <v>Sentinel Lighting</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2017</v>
      </c>
      <c r="D51" s="190">
        <f t="shared" ref="D51:Q51" si="11">IF(ISBLANK($C$51),0,IF($C$51=$D$9,HLOOKUP(D43,D14:D18,5,FALSE),HLOOKUP(D43,D29:D33,5,FALSE)))</f>
        <v>32226368.155000001</v>
      </c>
      <c r="E51" s="190">
        <f t="shared" si="11"/>
        <v>26548153.548999999</v>
      </c>
      <c r="F51" s="190">
        <f t="shared" si="11"/>
        <v>264157.47899999999</v>
      </c>
      <c r="G51" s="190">
        <f t="shared" si="11"/>
        <v>0</v>
      </c>
      <c r="H51" s="190">
        <f t="shared" si="11"/>
        <v>0</v>
      </c>
      <c r="I51" s="190">
        <f t="shared" si="11"/>
        <v>0</v>
      </c>
      <c r="J51" s="190">
        <f t="shared" si="11"/>
        <v>40557.853000000003</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30" activePane="bottomLeft" state="frozen"/>
      <selection pane="bottomLeft" activeCell="H14" sqref="H1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2" t="s">
        <v>171</v>
      </c>
      <c r="C4" s="85" t="s">
        <v>175</v>
      </c>
      <c r="D4" s="85"/>
      <c r="E4" s="49"/>
    </row>
    <row r="5" spans="1:26" s="18" customFormat="1" ht="26.25" hidden="1" customHeight="1" outlineLevel="1" thickBot="1">
      <c r="A5" s="4"/>
      <c r="B5" s="802"/>
      <c r="C5" s="86" t="s">
        <v>172</v>
      </c>
      <c r="D5" s="86"/>
      <c r="E5" s="49"/>
    </row>
    <row r="6" spans="1:26" ht="26.25" hidden="1" customHeight="1" outlineLevel="1" thickBot="1">
      <c r="B6" s="802"/>
      <c r="C6" s="808" t="s">
        <v>551</v>
      </c>
      <c r="D6" s="80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0" t="s">
        <v>622</v>
      </c>
      <c r="C12" s="810"/>
      <c r="D12" s="810"/>
      <c r="E12" s="810"/>
      <c r="F12" s="810"/>
      <c r="G12" s="810"/>
      <c r="H12" s="810"/>
      <c r="I12" s="810"/>
      <c r="J12" s="810"/>
      <c r="K12" s="810"/>
      <c r="L12" s="810"/>
      <c r="M12" s="810"/>
      <c r="N12" s="810"/>
      <c r="O12" s="81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564</v>
      </c>
      <c r="F14" s="472" t="s">
        <v>565</v>
      </c>
      <c r="G14" s="472" t="s">
        <v>566</v>
      </c>
      <c r="H14" s="472" t="s">
        <v>567</v>
      </c>
      <c r="I14" s="472" t="s">
        <v>568</v>
      </c>
      <c r="J14" s="472" t="s">
        <v>569</v>
      </c>
      <c r="K14" s="472" t="s">
        <v>764</v>
      </c>
      <c r="L14" s="472" t="s">
        <v>763</v>
      </c>
      <c r="M14" s="472" t="s">
        <v>570</v>
      </c>
      <c r="N14" s="472" t="s">
        <v>571</v>
      </c>
      <c r="O14" s="472" t="s">
        <v>572</v>
      </c>
      <c r="P14" s="7"/>
    </row>
    <row r="15" spans="1:26" s="7" customFormat="1" ht="18.75" customHeight="1">
      <c r="B15" s="473" t="s">
        <v>188</v>
      </c>
      <c r="C15" s="80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4"/>
      <c r="D16" s="477"/>
      <c r="E16" s="477"/>
      <c r="F16" s="477"/>
      <c r="G16" s="477"/>
      <c r="H16" s="477"/>
      <c r="I16" s="477"/>
      <c r="J16" s="477"/>
      <c r="K16" s="477"/>
      <c r="L16" s="477">
        <v>4</v>
      </c>
      <c r="M16" s="477"/>
      <c r="N16" s="477"/>
      <c r="O16" s="478"/>
    </row>
    <row r="17" spans="1:15" s="111" customFormat="1" ht="17.25" customHeight="1">
      <c r="B17" s="479" t="s">
        <v>560</v>
      </c>
      <c r="C17" s="80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8</v>
      </c>
      <c r="M17" s="112">
        <f t="shared" si="1"/>
        <v>12</v>
      </c>
      <c r="N17" s="112">
        <f t="shared" si="1"/>
        <v>12</v>
      </c>
      <c r="O17" s="113">
        <f t="shared" si="1"/>
        <v>12</v>
      </c>
    </row>
    <row r="18" spans="1:15" s="7" customFormat="1" ht="17.25" customHeight="1">
      <c r="B18" s="480" t="str">
        <f>'1.  LRAMVA Summary'!B29</f>
        <v>Residential</v>
      </c>
      <c r="C18" s="806" t="str">
        <f>'2. LRAMVA Threshold'!D43</f>
        <v>kWh</v>
      </c>
      <c r="D18" s="46"/>
      <c r="E18" s="46"/>
      <c r="F18" s="46"/>
      <c r="G18" s="46"/>
      <c r="H18" s="46"/>
      <c r="I18" s="46"/>
      <c r="J18" s="46"/>
      <c r="K18" s="46">
        <v>1.2999999999999999E-2</v>
      </c>
      <c r="L18" s="46">
        <v>8.8000000000000005E-3</v>
      </c>
      <c r="M18" s="46"/>
      <c r="N18" s="46"/>
      <c r="O18" s="69"/>
    </row>
    <row r="19" spans="1:15" s="7" customFormat="1" ht="15" customHeight="1" outlineLevel="1">
      <c r="B19" s="536" t="s">
        <v>511</v>
      </c>
      <c r="C19" s="804"/>
      <c r="D19" s="46"/>
      <c r="E19" s="46"/>
      <c r="F19" s="46"/>
      <c r="G19" s="46"/>
      <c r="H19" s="46"/>
      <c r="I19" s="46"/>
      <c r="J19" s="46"/>
      <c r="K19" s="46"/>
      <c r="L19" s="46"/>
      <c r="M19" s="46"/>
      <c r="N19" s="46"/>
      <c r="O19" s="69"/>
    </row>
    <row r="20" spans="1:15" s="7" customFormat="1" ht="15" customHeight="1" outlineLevel="1">
      <c r="B20" s="536" t="s">
        <v>512</v>
      </c>
      <c r="C20" s="804"/>
      <c r="D20" s="46"/>
      <c r="E20" s="46"/>
      <c r="F20" s="46"/>
      <c r="G20" s="46"/>
      <c r="H20" s="46"/>
      <c r="I20" s="46"/>
      <c r="J20" s="46"/>
      <c r="K20" s="46"/>
      <c r="L20" s="46"/>
      <c r="M20" s="46"/>
      <c r="N20" s="46"/>
      <c r="O20" s="69"/>
    </row>
    <row r="21" spans="1:15" s="7" customFormat="1" ht="15" customHeight="1" outlineLevel="1">
      <c r="B21" s="536" t="s">
        <v>490</v>
      </c>
      <c r="C21" s="804"/>
      <c r="D21" s="46"/>
      <c r="E21" s="46"/>
      <c r="F21" s="46"/>
      <c r="G21" s="46"/>
      <c r="H21" s="46"/>
      <c r="I21" s="46"/>
      <c r="J21" s="46"/>
      <c r="K21" s="46"/>
      <c r="L21" s="46"/>
      <c r="M21" s="46"/>
      <c r="N21" s="46"/>
      <c r="O21" s="69"/>
    </row>
    <row r="22" spans="1:15" s="7" customFormat="1" ht="14.25" customHeight="1">
      <c r="B22" s="536" t="s">
        <v>513</v>
      </c>
      <c r="C22" s="807"/>
      <c r="D22" s="65">
        <f>SUM(D18:D21)</f>
        <v>0</v>
      </c>
      <c r="E22" s="65">
        <f>SUM(E18:E21)</f>
        <v>0</v>
      </c>
      <c r="F22" s="65">
        <f>SUM(F18:F21)</f>
        <v>0</v>
      </c>
      <c r="G22" s="65">
        <f t="shared" ref="G22:N22" si="2">SUM(G18:G21)</f>
        <v>0</v>
      </c>
      <c r="H22" s="65">
        <f t="shared" si="2"/>
        <v>0</v>
      </c>
      <c r="I22" s="65">
        <f t="shared" si="2"/>
        <v>0</v>
      </c>
      <c r="J22" s="65">
        <f t="shared" si="2"/>
        <v>0</v>
      </c>
      <c r="K22" s="65">
        <f t="shared" si="2"/>
        <v>1.2999999999999999E-2</v>
      </c>
      <c r="L22" s="65">
        <f t="shared" si="2"/>
        <v>8.8000000000000005E-3</v>
      </c>
      <c r="M22" s="65">
        <f t="shared" si="2"/>
        <v>0</v>
      </c>
      <c r="N22" s="65">
        <f t="shared" si="2"/>
        <v>0</v>
      </c>
      <c r="O22" s="76"/>
    </row>
    <row r="23" spans="1:15" s="63" customFormat="1">
      <c r="A23" s="62"/>
      <c r="B23" s="492" t="s">
        <v>514</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0</v>
      </c>
      <c r="K23" s="484">
        <f t="shared" si="3"/>
        <v>1.2999999999999999E-2</v>
      </c>
      <c r="L23" s="484">
        <f t="shared" si="3"/>
        <v>1.0200000000000001E-2</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6" t="str">
        <f>'2. LRAMVA Threshold'!E43</f>
        <v>kWh</v>
      </c>
      <c r="D25" s="46"/>
      <c r="E25" s="46"/>
      <c r="F25" s="46"/>
      <c r="G25" s="46"/>
      <c r="H25" s="46"/>
      <c r="I25" s="46"/>
      <c r="J25" s="46"/>
      <c r="K25" s="46">
        <v>1.83E-2</v>
      </c>
      <c r="L25" s="46">
        <v>1.8499999999999999E-2</v>
      </c>
      <c r="M25" s="46"/>
      <c r="N25" s="46"/>
      <c r="O25" s="69"/>
    </row>
    <row r="26" spans="1:15" s="18" customFormat="1" outlineLevel="1">
      <c r="A26" s="4"/>
      <c r="B26" s="536" t="s">
        <v>511</v>
      </c>
      <c r="C26" s="804"/>
      <c r="D26" s="46"/>
      <c r="E26" s="46"/>
      <c r="F26" s="46"/>
      <c r="G26" s="46"/>
      <c r="H26" s="46"/>
      <c r="I26" s="46"/>
      <c r="J26" s="46"/>
      <c r="K26" s="46"/>
      <c r="L26" s="46"/>
      <c r="M26" s="46"/>
      <c r="N26" s="46"/>
      <c r="O26" s="69"/>
    </row>
    <row r="27" spans="1:15" s="18" customFormat="1" outlineLevel="1">
      <c r="A27" s="4"/>
      <c r="B27" s="536" t="s">
        <v>512</v>
      </c>
      <c r="C27" s="804"/>
      <c r="D27" s="46"/>
      <c r="E27" s="46"/>
      <c r="F27" s="46"/>
      <c r="G27" s="46"/>
      <c r="H27" s="46"/>
      <c r="I27" s="46"/>
      <c r="J27" s="46"/>
      <c r="K27" s="46"/>
      <c r="L27" s="46"/>
      <c r="M27" s="46"/>
      <c r="N27" s="46"/>
      <c r="O27" s="69"/>
    </row>
    <row r="28" spans="1:15" s="18" customFormat="1" outlineLevel="1">
      <c r="A28" s="4"/>
      <c r="B28" s="536" t="s">
        <v>490</v>
      </c>
      <c r="C28" s="804"/>
      <c r="D28" s="46"/>
      <c r="E28" s="46"/>
      <c r="F28" s="46"/>
      <c r="G28" s="46"/>
      <c r="H28" s="46"/>
      <c r="I28" s="46"/>
      <c r="J28" s="46"/>
      <c r="K28" s="46"/>
      <c r="L28" s="46"/>
      <c r="M28" s="46"/>
      <c r="N28" s="46"/>
      <c r="O28" s="69"/>
    </row>
    <row r="29" spans="1:15" s="18" customFormat="1">
      <c r="A29" s="4"/>
      <c r="B29" s="536" t="s">
        <v>513</v>
      </c>
      <c r="C29" s="807"/>
      <c r="D29" s="65">
        <f>SUM(D25:D28)</f>
        <v>0</v>
      </c>
      <c r="E29" s="65">
        <f t="shared" ref="E29:N29" si="4">SUM(E25:E28)</f>
        <v>0</v>
      </c>
      <c r="F29" s="65">
        <f t="shared" si="4"/>
        <v>0</v>
      </c>
      <c r="G29" s="65">
        <f t="shared" si="4"/>
        <v>0</v>
      </c>
      <c r="H29" s="65">
        <f t="shared" si="4"/>
        <v>0</v>
      </c>
      <c r="I29" s="65">
        <f t="shared" si="4"/>
        <v>0</v>
      </c>
      <c r="J29" s="65">
        <f t="shared" si="4"/>
        <v>0</v>
      </c>
      <c r="K29" s="65">
        <f t="shared" si="4"/>
        <v>1.83E-2</v>
      </c>
      <c r="L29" s="65">
        <f t="shared" si="4"/>
        <v>1.8499999999999999E-2</v>
      </c>
      <c r="M29" s="65">
        <f t="shared" si="4"/>
        <v>0</v>
      </c>
      <c r="N29" s="65">
        <f t="shared" si="4"/>
        <v>0</v>
      </c>
      <c r="O29" s="76"/>
    </row>
    <row r="30" spans="1:15" s="18" customFormat="1">
      <c r="A30" s="4"/>
      <c r="B30" s="492" t="s">
        <v>514</v>
      </c>
      <c r="C30" s="488"/>
      <c r="D30" s="71"/>
      <c r="E30" s="484">
        <f>ROUND(SUM(D29*E16+E29*E17)/12,4)</f>
        <v>0</v>
      </c>
      <c r="F30" s="484">
        <f t="shared" ref="F30:N30" si="5">ROUND(SUM(E29*F16+F29*F17)/12,4)</f>
        <v>0</v>
      </c>
      <c r="G30" s="484">
        <f t="shared" si="5"/>
        <v>0</v>
      </c>
      <c r="H30" s="484">
        <f t="shared" si="5"/>
        <v>0</v>
      </c>
      <c r="I30" s="484">
        <f t="shared" si="5"/>
        <v>0</v>
      </c>
      <c r="J30" s="484">
        <f>ROUND(SUM(I29*J16+J29*J17)/12,4)</f>
        <v>0</v>
      </c>
      <c r="K30" s="484">
        <f t="shared" si="5"/>
        <v>1.83E-2</v>
      </c>
      <c r="L30" s="484">
        <f t="shared" si="5"/>
        <v>1.84E-2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06" t="str">
        <f>'2. LRAMVA Threshold'!F43</f>
        <v>kW</v>
      </c>
      <c r="D32" s="46"/>
      <c r="E32" s="46"/>
      <c r="F32" s="46"/>
      <c r="G32" s="46"/>
      <c r="H32" s="46"/>
      <c r="I32" s="46"/>
      <c r="J32" s="46"/>
      <c r="K32" s="46">
        <v>4.2037000000000004</v>
      </c>
      <c r="L32" s="46">
        <v>4.2415000000000003</v>
      </c>
      <c r="M32" s="46"/>
      <c r="N32" s="46"/>
      <c r="O32" s="69"/>
    </row>
    <row r="33" spans="1:15" s="18" customFormat="1" outlineLevel="1">
      <c r="A33" s="4"/>
      <c r="B33" s="536" t="s">
        <v>511</v>
      </c>
      <c r="C33" s="804"/>
      <c r="D33" s="46"/>
      <c r="E33" s="46"/>
      <c r="F33" s="46"/>
      <c r="G33" s="46"/>
      <c r="H33" s="46"/>
      <c r="I33" s="46"/>
      <c r="J33" s="46"/>
      <c r="K33" s="46"/>
      <c r="L33" s="46"/>
      <c r="M33" s="46"/>
      <c r="N33" s="46"/>
      <c r="O33" s="69"/>
    </row>
    <row r="34" spans="1:15" s="18" customFormat="1" outlineLevel="1">
      <c r="A34" s="4"/>
      <c r="B34" s="536" t="s">
        <v>512</v>
      </c>
      <c r="C34" s="804"/>
      <c r="D34" s="46"/>
      <c r="E34" s="46"/>
      <c r="F34" s="46"/>
      <c r="G34" s="46"/>
      <c r="H34" s="46"/>
      <c r="I34" s="46"/>
      <c r="J34" s="46"/>
      <c r="K34" s="46"/>
      <c r="L34" s="46"/>
      <c r="M34" s="46"/>
      <c r="N34" s="46"/>
      <c r="O34" s="69"/>
    </row>
    <row r="35" spans="1:15" s="18" customFormat="1" outlineLevel="1">
      <c r="A35" s="4"/>
      <c r="B35" s="536" t="s">
        <v>490</v>
      </c>
      <c r="C35" s="804"/>
      <c r="D35" s="46"/>
      <c r="E35" s="46"/>
      <c r="F35" s="46"/>
      <c r="G35" s="46"/>
      <c r="H35" s="46"/>
      <c r="I35" s="46"/>
      <c r="J35" s="46"/>
      <c r="K35" s="46"/>
      <c r="L35" s="46"/>
      <c r="M35" s="46"/>
      <c r="N35" s="46"/>
      <c r="O35" s="69"/>
    </row>
    <row r="36" spans="1:15" s="18" customFormat="1">
      <c r="A36" s="4"/>
      <c r="B36" s="536" t="s">
        <v>513</v>
      </c>
      <c r="C36" s="807"/>
      <c r="D36" s="65">
        <f>SUM(D32:D35)</f>
        <v>0</v>
      </c>
      <c r="E36" s="65">
        <f>SUM(E32:E35)</f>
        <v>0</v>
      </c>
      <c r="F36" s="65">
        <f t="shared" ref="F36:M36" si="6">SUM(F32:F35)</f>
        <v>0</v>
      </c>
      <c r="G36" s="65">
        <f t="shared" si="6"/>
        <v>0</v>
      </c>
      <c r="H36" s="65">
        <f t="shared" si="6"/>
        <v>0</v>
      </c>
      <c r="I36" s="65">
        <f t="shared" si="6"/>
        <v>0</v>
      </c>
      <c r="J36" s="65">
        <f t="shared" si="6"/>
        <v>0</v>
      </c>
      <c r="K36" s="65">
        <f t="shared" si="6"/>
        <v>4.2037000000000004</v>
      </c>
      <c r="L36" s="65">
        <f t="shared" si="6"/>
        <v>4.2415000000000003</v>
      </c>
      <c r="M36" s="65">
        <f t="shared" si="6"/>
        <v>0</v>
      </c>
      <c r="N36" s="65">
        <f>SUM(N32:N35)</f>
        <v>0</v>
      </c>
      <c r="O36" s="76"/>
    </row>
    <row r="37" spans="1:15" s="18" customFormat="1">
      <c r="A37" s="4"/>
      <c r="B37" s="492" t="s">
        <v>514</v>
      </c>
      <c r="C37" s="488"/>
      <c r="D37" s="71"/>
      <c r="E37" s="484">
        <f t="shared" ref="E37:N37" si="7">ROUND(SUM(D36*E16+E36*E17)/12,4)</f>
        <v>0</v>
      </c>
      <c r="F37" s="484">
        <f t="shared" si="7"/>
        <v>0</v>
      </c>
      <c r="G37" s="484">
        <f t="shared" si="7"/>
        <v>0</v>
      </c>
      <c r="H37" s="484">
        <f t="shared" si="7"/>
        <v>0</v>
      </c>
      <c r="I37" s="484">
        <f t="shared" si="7"/>
        <v>0</v>
      </c>
      <c r="J37" s="484">
        <f t="shared" si="7"/>
        <v>0</v>
      </c>
      <c r="K37" s="484">
        <f t="shared" si="7"/>
        <v>4.2037000000000004</v>
      </c>
      <c r="L37" s="484">
        <f t="shared" si="7"/>
        <v>4.2289000000000003</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06" t="str">
        <f>'2. LRAMVA Threshold'!G43</f>
        <v>kW</v>
      </c>
      <c r="D39" s="46"/>
      <c r="E39" s="46"/>
      <c r="F39" s="46"/>
      <c r="G39" s="46"/>
      <c r="H39" s="46"/>
      <c r="I39" s="46"/>
      <c r="J39" s="46"/>
      <c r="K39" s="46">
        <v>2.2421000000000002</v>
      </c>
      <c r="L39" s="46">
        <v>2.2623000000000002</v>
      </c>
      <c r="M39" s="46"/>
      <c r="N39" s="46"/>
      <c r="O39" s="69"/>
    </row>
    <row r="40" spans="1:15" s="18" customFormat="1" outlineLevel="1">
      <c r="A40" s="4"/>
      <c r="B40" s="536" t="s">
        <v>511</v>
      </c>
      <c r="C40" s="804"/>
      <c r="D40" s="46"/>
      <c r="E40" s="46"/>
      <c r="F40" s="46"/>
      <c r="G40" s="46"/>
      <c r="H40" s="46"/>
      <c r="I40" s="46"/>
      <c r="J40" s="46"/>
      <c r="K40" s="46"/>
      <c r="L40" s="46"/>
      <c r="M40" s="46"/>
      <c r="N40" s="46"/>
      <c r="O40" s="69"/>
    </row>
    <row r="41" spans="1:15" s="18" customFormat="1" outlineLevel="1">
      <c r="A41" s="4"/>
      <c r="B41" s="536" t="s">
        <v>512</v>
      </c>
      <c r="C41" s="804"/>
      <c r="D41" s="46"/>
      <c r="E41" s="46"/>
      <c r="F41" s="46"/>
      <c r="G41" s="46"/>
      <c r="H41" s="46"/>
      <c r="I41" s="46"/>
      <c r="J41" s="46"/>
      <c r="K41" s="46"/>
      <c r="L41" s="46"/>
      <c r="M41" s="46"/>
      <c r="N41" s="46"/>
      <c r="O41" s="69"/>
    </row>
    <row r="42" spans="1:15" s="18" customFormat="1" outlineLevel="1">
      <c r="A42" s="4"/>
      <c r="B42" s="536" t="s">
        <v>490</v>
      </c>
      <c r="C42" s="804"/>
      <c r="D42" s="46"/>
      <c r="E42" s="46"/>
      <c r="F42" s="46"/>
      <c r="G42" s="46"/>
      <c r="H42" s="46"/>
      <c r="I42" s="46"/>
      <c r="J42" s="46"/>
      <c r="K42" s="46"/>
      <c r="L42" s="46"/>
      <c r="M42" s="46"/>
      <c r="N42" s="46"/>
      <c r="O42" s="69"/>
    </row>
    <row r="43" spans="1:15" s="18" customFormat="1">
      <c r="A43" s="4"/>
      <c r="B43" s="536" t="s">
        <v>513</v>
      </c>
      <c r="C43" s="807"/>
      <c r="D43" s="65">
        <f>SUM(D39:D42)</f>
        <v>0</v>
      </c>
      <c r="E43" s="65">
        <f t="shared" ref="E43:N43" si="8">SUM(E39:E42)</f>
        <v>0</v>
      </c>
      <c r="F43" s="65">
        <f t="shared" si="8"/>
        <v>0</v>
      </c>
      <c r="G43" s="65">
        <f t="shared" si="8"/>
        <v>0</v>
      </c>
      <c r="H43" s="65">
        <f t="shared" si="8"/>
        <v>0</v>
      </c>
      <c r="I43" s="65">
        <f t="shared" si="8"/>
        <v>0</v>
      </c>
      <c r="J43" s="65">
        <f t="shared" si="8"/>
        <v>0</v>
      </c>
      <c r="K43" s="65">
        <f t="shared" si="8"/>
        <v>2.2421000000000002</v>
      </c>
      <c r="L43" s="65">
        <f t="shared" si="8"/>
        <v>2.2623000000000002</v>
      </c>
      <c r="M43" s="65">
        <f t="shared" si="8"/>
        <v>0</v>
      </c>
      <c r="N43" s="65">
        <f t="shared" si="8"/>
        <v>0</v>
      </c>
      <c r="O43" s="76"/>
    </row>
    <row r="44" spans="1:15" s="14" customFormat="1">
      <c r="A44" s="72"/>
      <c r="B44" s="492" t="s">
        <v>514</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2.2421000000000002</v>
      </c>
      <c r="L44" s="484">
        <f t="shared" si="9"/>
        <v>2.2555999999999998</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06" t="str">
        <f>'2. LRAMVA Threshold'!H43</f>
        <v>kWh</v>
      </c>
      <c r="D46" s="46"/>
      <c r="E46" s="46"/>
      <c r="F46" s="46"/>
      <c r="G46" s="46"/>
      <c r="H46" s="46"/>
      <c r="I46" s="46"/>
      <c r="J46" s="46"/>
      <c r="K46" s="46">
        <v>1.95E-2</v>
      </c>
      <c r="L46" s="46">
        <v>1.9699999999999999E-2</v>
      </c>
      <c r="M46" s="46"/>
      <c r="N46" s="46"/>
      <c r="O46" s="69"/>
    </row>
    <row r="47" spans="1:15" s="18" customFormat="1" outlineLevel="1">
      <c r="A47" s="4"/>
      <c r="B47" s="536" t="s">
        <v>511</v>
      </c>
      <c r="C47" s="804"/>
      <c r="D47" s="46"/>
      <c r="E47" s="46"/>
      <c r="F47" s="46"/>
      <c r="G47" s="46"/>
      <c r="H47" s="46"/>
      <c r="I47" s="46"/>
      <c r="J47" s="46"/>
      <c r="K47" s="46"/>
      <c r="L47" s="46"/>
      <c r="M47" s="46"/>
      <c r="N47" s="46"/>
      <c r="O47" s="69"/>
    </row>
    <row r="48" spans="1:15" s="18" customFormat="1" outlineLevel="1">
      <c r="A48" s="4"/>
      <c r="B48" s="536" t="s">
        <v>512</v>
      </c>
      <c r="C48" s="804"/>
      <c r="D48" s="46"/>
      <c r="E48" s="46"/>
      <c r="F48" s="46"/>
      <c r="G48" s="46"/>
      <c r="H48" s="46"/>
      <c r="I48" s="46"/>
      <c r="J48" s="46"/>
      <c r="K48" s="46"/>
      <c r="L48" s="46"/>
      <c r="M48" s="46"/>
      <c r="N48" s="46"/>
      <c r="O48" s="69"/>
    </row>
    <row r="49" spans="1:15" s="18" customFormat="1" outlineLevel="1">
      <c r="A49" s="4"/>
      <c r="B49" s="536" t="s">
        <v>490</v>
      </c>
      <c r="C49" s="804"/>
      <c r="D49" s="46"/>
      <c r="E49" s="46"/>
      <c r="F49" s="46"/>
      <c r="G49" s="46"/>
      <c r="H49" s="46"/>
      <c r="I49" s="46"/>
      <c r="J49" s="46"/>
      <c r="K49" s="46"/>
      <c r="L49" s="46"/>
      <c r="M49" s="46"/>
      <c r="N49" s="46"/>
      <c r="O49" s="69"/>
    </row>
    <row r="50" spans="1:15" s="18" customFormat="1">
      <c r="A50" s="4"/>
      <c r="B50" s="536" t="s">
        <v>513</v>
      </c>
      <c r="C50" s="807"/>
      <c r="D50" s="65">
        <f>SUM(D46:D49)</f>
        <v>0</v>
      </c>
      <c r="E50" s="65">
        <f t="shared" ref="E50:N50" si="10">SUM(E46:E49)</f>
        <v>0</v>
      </c>
      <c r="F50" s="65">
        <f t="shared" si="10"/>
        <v>0</v>
      </c>
      <c r="G50" s="65">
        <f t="shared" si="10"/>
        <v>0</v>
      </c>
      <c r="H50" s="65">
        <f t="shared" si="10"/>
        <v>0</v>
      </c>
      <c r="I50" s="65">
        <f t="shared" si="10"/>
        <v>0</v>
      </c>
      <c r="J50" s="65">
        <f t="shared" si="10"/>
        <v>0</v>
      </c>
      <c r="K50" s="65">
        <f t="shared" si="10"/>
        <v>1.95E-2</v>
      </c>
      <c r="L50" s="65">
        <f t="shared" si="10"/>
        <v>1.9699999999999999E-2</v>
      </c>
      <c r="M50" s="65">
        <f t="shared" si="10"/>
        <v>0</v>
      </c>
      <c r="N50" s="65">
        <f t="shared" si="10"/>
        <v>0</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1.95E-2</v>
      </c>
      <c r="L51" s="484">
        <f t="shared" si="11"/>
        <v>1.9599999999999999E-2</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Sentinel Lighting</v>
      </c>
      <c r="C53" s="806" t="str">
        <f>'2. LRAMVA Threshold'!I43</f>
        <v>kW</v>
      </c>
      <c r="D53" s="46"/>
      <c r="E53" s="46"/>
      <c r="F53" s="46"/>
      <c r="G53" s="46"/>
      <c r="H53" s="46"/>
      <c r="I53" s="46"/>
      <c r="J53" s="46"/>
      <c r="K53" s="46">
        <v>9.8694000000000006</v>
      </c>
      <c r="L53" s="46">
        <v>9.9581999999999997</v>
      </c>
      <c r="M53" s="46"/>
      <c r="N53" s="46"/>
      <c r="O53" s="69"/>
    </row>
    <row r="54" spans="1:15" s="18" customFormat="1" outlineLevel="1">
      <c r="A54" s="4"/>
      <c r="B54" s="536" t="s">
        <v>511</v>
      </c>
      <c r="C54" s="804"/>
      <c r="D54" s="46"/>
      <c r="E54" s="46"/>
      <c r="F54" s="46"/>
      <c r="G54" s="46"/>
      <c r="H54" s="46"/>
      <c r="I54" s="46"/>
      <c r="J54" s="46"/>
      <c r="K54" s="46"/>
      <c r="L54" s="46"/>
      <c r="M54" s="46"/>
      <c r="N54" s="46"/>
      <c r="O54" s="69"/>
    </row>
    <row r="55" spans="1:15" s="18" customFormat="1" outlineLevel="1">
      <c r="A55" s="4"/>
      <c r="B55" s="536" t="s">
        <v>512</v>
      </c>
      <c r="C55" s="804"/>
      <c r="D55" s="46"/>
      <c r="E55" s="46"/>
      <c r="F55" s="46"/>
      <c r="G55" s="46"/>
      <c r="H55" s="46"/>
      <c r="I55" s="46"/>
      <c r="J55" s="46"/>
      <c r="K55" s="46"/>
      <c r="L55" s="46"/>
      <c r="M55" s="46"/>
      <c r="N55" s="46"/>
      <c r="O55" s="69"/>
    </row>
    <row r="56" spans="1:15" s="18" customFormat="1" outlineLevel="1">
      <c r="A56" s="4"/>
      <c r="B56" s="536" t="s">
        <v>490</v>
      </c>
      <c r="C56" s="804"/>
      <c r="D56" s="46"/>
      <c r="E56" s="46"/>
      <c r="F56" s="46"/>
      <c r="G56" s="46"/>
      <c r="H56" s="46"/>
      <c r="I56" s="46"/>
      <c r="J56" s="46"/>
      <c r="K56" s="46"/>
      <c r="L56" s="46"/>
      <c r="M56" s="46"/>
      <c r="N56" s="46"/>
      <c r="O56" s="69"/>
    </row>
    <row r="57" spans="1:15" s="18" customFormat="1">
      <c r="A57" s="4"/>
      <c r="B57" s="536" t="s">
        <v>513</v>
      </c>
      <c r="C57" s="807"/>
      <c r="D57" s="65">
        <f>SUM(D53:D56)</f>
        <v>0</v>
      </c>
      <c r="E57" s="65">
        <f t="shared" ref="E57:N57" si="12">SUM(E53:E56)</f>
        <v>0</v>
      </c>
      <c r="F57" s="65">
        <f t="shared" si="12"/>
        <v>0</v>
      </c>
      <c r="G57" s="65">
        <f t="shared" si="12"/>
        <v>0</v>
      </c>
      <c r="H57" s="65">
        <f t="shared" si="12"/>
        <v>0</v>
      </c>
      <c r="I57" s="65">
        <f t="shared" si="12"/>
        <v>0</v>
      </c>
      <c r="J57" s="65">
        <f t="shared" si="12"/>
        <v>0</v>
      </c>
      <c r="K57" s="65">
        <f t="shared" si="12"/>
        <v>9.8694000000000006</v>
      </c>
      <c r="L57" s="65">
        <f t="shared" si="12"/>
        <v>9.9581999999999997</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9.8694000000000006</v>
      </c>
      <c r="L58" s="484">
        <f t="shared" si="13"/>
        <v>9.9285999999999994</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Street Lighting</v>
      </c>
      <c r="C60" s="806" t="str">
        <f>'2. LRAMVA Threshold'!J43</f>
        <v>kW</v>
      </c>
      <c r="D60" s="46"/>
      <c r="E60" s="46"/>
      <c r="F60" s="46"/>
      <c r="G60" s="46"/>
      <c r="H60" s="46"/>
      <c r="I60" s="46"/>
      <c r="J60" s="46"/>
      <c r="K60" s="46">
        <v>6.3221999999999996</v>
      </c>
      <c r="L60" s="46">
        <v>6.3791000000000002</v>
      </c>
      <c r="M60" s="46"/>
      <c r="N60" s="46"/>
      <c r="O60" s="69"/>
    </row>
    <row r="61" spans="1:15" s="18" customFormat="1" outlineLevel="1">
      <c r="A61" s="4"/>
      <c r="B61" s="536" t="s">
        <v>511</v>
      </c>
      <c r="C61" s="804"/>
      <c r="D61" s="46"/>
      <c r="E61" s="46"/>
      <c r="F61" s="46"/>
      <c r="G61" s="46"/>
      <c r="H61" s="46"/>
      <c r="I61" s="46"/>
      <c r="J61" s="46"/>
      <c r="K61" s="46"/>
      <c r="L61" s="46"/>
      <c r="M61" s="46"/>
      <c r="N61" s="46"/>
      <c r="O61" s="69"/>
    </row>
    <row r="62" spans="1:15" s="18" customFormat="1" outlineLevel="1">
      <c r="A62" s="4"/>
      <c r="B62" s="536" t="s">
        <v>512</v>
      </c>
      <c r="C62" s="804"/>
      <c r="D62" s="46"/>
      <c r="E62" s="46"/>
      <c r="F62" s="46"/>
      <c r="G62" s="46"/>
      <c r="H62" s="46"/>
      <c r="I62" s="46"/>
      <c r="J62" s="46"/>
      <c r="K62" s="46"/>
      <c r="L62" s="46"/>
      <c r="M62" s="46"/>
      <c r="N62" s="46"/>
      <c r="O62" s="69"/>
    </row>
    <row r="63" spans="1:15" s="18" customFormat="1" outlineLevel="1">
      <c r="A63" s="4"/>
      <c r="B63" s="536" t="s">
        <v>490</v>
      </c>
      <c r="C63" s="804"/>
      <c r="D63" s="46"/>
      <c r="E63" s="46"/>
      <c r="F63" s="46"/>
      <c r="G63" s="46"/>
      <c r="H63" s="46"/>
      <c r="I63" s="46"/>
      <c r="J63" s="46"/>
      <c r="K63" s="46"/>
      <c r="L63" s="46"/>
      <c r="M63" s="46"/>
      <c r="N63" s="46"/>
      <c r="O63" s="69"/>
    </row>
    <row r="64" spans="1:15" s="18" customFormat="1">
      <c r="A64" s="4"/>
      <c r="B64" s="536" t="s">
        <v>513</v>
      </c>
      <c r="C64" s="807"/>
      <c r="D64" s="65">
        <f>SUM(D60:D63)</f>
        <v>0</v>
      </c>
      <c r="E64" s="65">
        <f t="shared" ref="E64:N64" si="14">SUM(E60:E63)</f>
        <v>0</v>
      </c>
      <c r="F64" s="65">
        <f t="shared" si="14"/>
        <v>0</v>
      </c>
      <c r="G64" s="65">
        <f t="shared" si="14"/>
        <v>0</v>
      </c>
      <c r="H64" s="65">
        <f t="shared" si="14"/>
        <v>0</v>
      </c>
      <c r="I64" s="65">
        <f t="shared" si="14"/>
        <v>0</v>
      </c>
      <c r="J64" s="65">
        <f t="shared" si="14"/>
        <v>0</v>
      </c>
      <c r="K64" s="65">
        <f t="shared" si="14"/>
        <v>6.3221999999999996</v>
      </c>
      <c r="L64" s="65">
        <f t="shared" si="14"/>
        <v>6.3791000000000002</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6.3221999999999996</v>
      </c>
      <c r="L65" s="484">
        <f t="shared" si="15"/>
        <v>6.3601000000000001</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06">
        <f>'2. LRAMVA Threshold'!K43</f>
        <v>0</v>
      </c>
      <c r="D67" s="46"/>
      <c r="E67" s="46"/>
      <c r="F67" s="46"/>
      <c r="G67" s="46"/>
      <c r="H67" s="46"/>
      <c r="I67" s="46"/>
      <c r="J67" s="46"/>
      <c r="K67" s="46"/>
      <c r="L67" s="46"/>
      <c r="M67" s="46"/>
      <c r="N67" s="46"/>
      <c r="O67" s="69"/>
    </row>
    <row r="68" spans="1:15" s="18" customFormat="1" outlineLevel="1">
      <c r="A68" s="4"/>
      <c r="B68" s="536" t="s">
        <v>511</v>
      </c>
      <c r="C68" s="804"/>
      <c r="D68" s="46"/>
      <c r="E68" s="46"/>
      <c r="F68" s="46"/>
      <c r="G68" s="46"/>
      <c r="H68" s="46"/>
      <c r="I68" s="46"/>
      <c r="J68" s="46"/>
      <c r="K68" s="46"/>
      <c r="L68" s="46"/>
      <c r="M68" s="46"/>
      <c r="N68" s="46"/>
      <c r="O68" s="69"/>
    </row>
    <row r="69" spans="1:15" s="18" customFormat="1" outlineLevel="1">
      <c r="A69" s="4"/>
      <c r="B69" s="536" t="s">
        <v>512</v>
      </c>
      <c r="C69" s="804"/>
      <c r="D69" s="46"/>
      <c r="E69" s="46"/>
      <c r="F69" s="46"/>
      <c r="G69" s="46"/>
      <c r="H69" s="46"/>
      <c r="I69" s="46"/>
      <c r="J69" s="46"/>
      <c r="K69" s="46"/>
      <c r="L69" s="46"/>
      <c r="M69" s="46"/>
      <c r="N69" s="46"/>
      <c r="O69" s="69"/>
    </row>
    <row r="70" spans="1:15" s="18" customFormat="1" outlineLevel="1">
      <c r="A70" s="4"/>
      <c r="B70" s="536" t="s">
        <v>490</v>
      </c>
      <c r="C70" s="804"/>
      <c r="D70" s="46"/>
      <c r="E70" s="46"/>
      <c r="F70" s="46"/>
      <c r="G70" s="46"/>
      <c r="H70" s="46"/>
      <c r="I70" s="46"/>
      <c r="J70" s="46"/>
      <c r="K70" s="46"/>
      <c r="L70" s="46"/>
      <c r="M70" s="46"/>
      <c r="N70" s="46"/>
      <c r="O70" s="69"/>
    </row>
    <row r="71" spans="1:15" s="18" customFormat="1">
      <c r="A71" s="4"/>
      <c r="B71" s="536" t="s">
        <v>513</v>
      </c>
      <c r="C71" s="80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6">
        <f>'2. LRAMVA Threshold'!L43</f>
        <v>0</v>
      </c>
      <c r="D74" s="46"/>
      <c r="E74" s="46"/>
      <c r="F74" s="46"/>
      <c r="G74" s="46"/>
      <c r="H74" s="46"/>
      <c r="I74" s="46"/>
      <c r="J74" s="46"/>
      <c r="K74" s="46"/>
      <c r="L74" s="46"/>
      <c r="M74" s="46"/>
      <c r="N74" s="46"/>
      <c r="O74" s="69"/>
    </row>
    <row r="75" spans="1:15" s="18" customFormat="1" outlineLevel="1">
      <c r="A75" s="4"/>
      <c r="B75" s="536" t="s">
        <v>511</v>
      </c>
      <c r="C75" s="804"/>
      <c r="D75" s="46"/>
      <c r="E75" s="46"/>
      <c r="F75" s="46"/>
      <c r="G75" s="46"/>
      <c r="H75" s="46"/>
      <c r="I75" s="46"/>
      <c r="J75" s="46"/>
      <c r="K75" s="46"/>
      <c r="L75" s="46"/>
      <c r="M75" s="46"/>
      <c r="N75" s="46"/>
      <c r="O75" s="69"/>
    </row>
    <row r="76" spans="1:15" s="18" customFormat="1" outlineLevel="1">
      <c r="A76" s="4"/>
      <c r="B76" s="536" t="s">
        <v>512</v>
      </c>
      <c r="C76" s="804"/>
      <c r="D76" s="46"/>
      <c r="E76" s="46"/>
      <c r="F76" s="46"/>
      <c r="G76" s="46"/>
      <c r="H76" s="46"/>
      <c r="I76" s="46"/>
      <c r="J76" s="46"/>
      <c r="K76" s="46"/>
      <c r="L76" s="46"/>
      <c r="M76" s="46"/>
      <c r="N76" s="46"/>
      <c r="O76" s="69"/>
    </row>
    <row r="77" spans="1:15" s="18" customFormat="1" outlineLevel="1">
      <c r="A77" s="4"/>
      <c r="B77" s="536" t="s">
        <v>490</v>
      </c>
      <c r="C77" s="804"/>
      <c r="D77" s="46"/>
      <c r="E77" s="46"/>
      <c r="F77" s="46"/>
      <c r="G77" s="46"/>
      <c r="H77" s="46"/>
      <c r="I77" s="46"/>
      <c r="J77" s="46"/>
      <c r="K77" s="46"/>
      <c r="L77" s="46"/>
      <c r="M77" s="46"/>
      <c r="N77" s="46"/>
      <c r="O77" s="69"/>
    </row>
    <row r="78" spans="1:15" s="18" customFormat="1">
      <c r="A78" s="4"/>
      <c r="B78" s="536" t="s">
        <v>513</v>
      </c>
      <c r="C78" s="80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6">
        <f>'2. LRAMVA Threshold'!M43</f>
        <v>0</v>
      </c>
      <c r="D81" s="46"/>
      <c r="E81" s="46"/>
      <c r="F81" s="46"/>
      <c r="G81" s="46"/>
      <c r="H81" s="46"/>
      <c r="I81" s="46"/>
      <c r="J81" s="46"/>
      <c r="K81" s="46"/>
      <c r="L81" s="46"/>
      <c r="M81" s="46"/>
      <c r="N81" s="46"/>
      <c r="O81" s="69"/>
    </row>
    <row r="82" spans="1:15" s="18" customFormat="1" outlineLevel="1">
      <c r="A82" s="4"/>
      <c r="B82" s="536" t="s">
        <v>511</v>
      </c>
      <c r="C82" s="804"/>
      <c r="D82" s="46"/>
      <c r="E82" s="46"/>
      <c r="F82" s="46"/>
      <c r="G82" s="46"/>
      <c r="H82" s="46"/>
      <c r="I82" s="46"/>
      <c r="J82" s="46"/>
      <c r="K82" s="46"/>
      <c r="L82" s="46"/>
      <c r="M82" s="46"/>
      <c r="N82" s="46"/>
      <c r="O82" s="69"/>
    </row>
    <row r="83" spans="1:15" s="18" customFormat="1" outlineLevel="1">
      <c r="A83" s="4"/>
      <c r="B83" s="536" t="s">
        <v>512</v>
      </c>
      <c r="C83" s="804"/>
      <c r="D83" s="46"/>
      <c r="E83" s="46"/>
      <c r="F83" s="46"/>
      <c r="G83" s="46"/>
      <c r="H83" s="46"/>
      <c r="I83" s="46"/>
      <c r="J83" s="46"/>
      <c r="K83" s="46"/>
      <c r="L83" s="46"/>
      <c r="M83" s="46"/>
      <c r="N83" s="46"/>
      <c r="O83" s="69"/>
    </row>
    <row r="84" spans="1:15" s="18" customFormat="1" outlineLevel="1">
      <c r="A84" s="4"/>
      <c r="B84" s="536" t="s">
        <v>490</v>
      </c>
      <c r="C84" s="804"/>
      <c r="D84" s="46"/>
      <c r="E84" s="46"/>
      <c r="F84" s="46"/>
      <c r="G84" s="46"/>
      <c r="H84" s="46"/>
      <c r="I84" s="46"/>
      <c r="J84" s="46"/>
      <c r="K84" s="46"/>
      <c r="L84" s="46"/>
      <c r="M84" s="46"/>
      <c r="N84" s="46"/>
      <c r="O84" s="69"/>
    </row>
    <row r="85" spans="1:15" s="18" customFormat="1">
      <c r="A85" s="4"/>
      <c r="B85" s="536" t="s">
        <v>513</v>
      </c>
      <c r="C85" s="80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6">
        <f>'2. LRAMVA Threshold'!N43</f>
        <v>0</v>
      </c>
      <c r="D88" s="46"/>
      <c r="E88" s="46"/>
      <c r="F88" s="46"/>
      <c r="G88" s="46"/>
      <c r="H88" s="46"/>
      <c r="I88" s="46"/>
      <c r="J88" s="46"/>
      <c r="K88" s="46"/>
      <c r="L88" s="46"/>
      <c r="M88" s="46"/>
      <c r="N88" s="46"/>
      <c r="O88" s="69"/>
    </row>
    <row r="89" spans="1:15" s="18" customFormat="1" outlineLevel="1">
      <c r="A89" s="4"/>
      <c r="B89" s="536" t="s">
        <v>511</v>
      </c>
      <c r="C89" s="804"/>
      <c r="D89" s="46"/>
      <c r="E89" s="46"/>
      <c r="F89" s="46"/>
      <c r="G89" s="46"/>
      <c r="H89" s="46"/>
      <c r="I89" s="46"/>
      <c r="J89" s="46"/>
      <c r="K89" s="46"/>
      <c r="L89" s="46"/>
      <c r="M89" s="46"/>
      <c r="N89" s="46"/>
      <c r="O89" s="69"/>
    </row>
    <row r="90" spans="1:15" s="18" customFormat="1" outlineLevel="1">
      <c r="A90" s="4"/>
      <c r="B90" s="536" t="s">
        <v>512</v>
      </c>
      <c r="C90" s="804"/>
      <c r="D90" s="46"/>
      <c r="E90" s="46"/>
      <c r="F90" s="46"/>
      <c r="G90" s="46"/>
      <c r="H90" s="46"/>
      <c r="I90" s="46"/>
      <c r="J90" s="46"/>
      <c r="K90" s="46"/>
      <c r="L90" s="46"/>
      <c r="M90" s="46"/>
      <c r="N90" s="46"/>
      <c r="O90" s="69"/>
    </row>
    <row r="91" spans="1:15" s="18" customFormat="1" outlineLevel="1">
      <c r="A91" s="4"/>
      <c r="B91" s="536" t="s">
        <v>490</v>
      </c>
      <c r="C91" s="804"/>
      <c r="D91" s="46"/>
      <c r="E91" s="46"/>
      <c r="F91" s="46"/>
      <c r="G91" s="46"/>
      <c r="H91" s="46"/>
      <c r="I91" s="46"/>
      <c r="J91" s="46"/>
      <c r="K91" s="46"/>
      <c r="L91" s="46"/>
      <c r="M91" s="46"/>
      <c r="N91" s="46"/>
      <c r="O91" s="69"/>
    </row>
    <row r="92" spans="1:15" s="18" customFormat="1">
      <c r="A92" s="4"/>
      <c r="B92" s="536" t="s">
        <v>513</v>
      </c>
      <c r="C92" s="80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6">
        <f>'2. LRAMVA Threshold'!O43</f>
        <v>0</v>
      </c>
      <c r="D95" s="46"/>
      <c r="E95" s="46"/>
      <c r="F95" s="46"/>
      <c r="G95" s="46"/>
      <c r="H95" s="46"/>
      <c r="I95" s="46"/>
      <c r="J95" s="46"/>
      <c r="K95" s="46"/>
      <c r="L95" s="46"/>
      <c r="M95" s="46"/>
      <c r="N95" s="46"/>
      <c r="O95" s="69"/>
    </row>
    <row r="96" spans="1:15" s="18" customFormat="1" outlineLevel="1">
      <c r="A96" s="4"/>
      <c r="B96" s="536" t="s">
        <v>511</v>
      </c>
      <c r="C96" s="804"/>
      <c r="D96" s="46"/>
      <c r="E96" s="46"/>
      <c r="F96" s="46"/>
      <c r="G96" s="46"/>
      <c r="H96" s="46"/>
      <c r="I96" s="46"/>
      <c r="J96" s="46"/>
      <c r="K96" s="46"/>
      <c r="L96" s="46"/>
      <c r="M96" s="46"/>
      <c r="N96" s="46"/>
      <c r="O96" s="69"/>
    </row>
    <row r="97" spans="1:15" s="18" customFormat="1" outlineLevel="1">
      <c r="A97" s="4"/>
      <c r="B97" s="536" t="s">
        <v>512</v>
      </c>
      <c r="C97" s="804"/>
      <c r="D97" s="46"/>
      <c r="E97" s="46"/>
      <c r="F97" s="46"/>
      <c r="G97" s="46"/>
      <c r="H97" s="46"/>
      <c r="I97" s="46"/>
      <c r="J97" s="46"/>
      <c r="K97" s="46"/>
      <c r="L97" s="46"/>
      <c r="M97" s="46"/>
      <c r="N97" s="46"/>
      <c r="O97" s="69"/>
    </row>
    <row r="98" spans="1:15" s="18" customFormat="1" outlineLevel="1">
      <c r="A98" s="4"/>
      <c r="B98" s="536" t="s">
        <v>490</v>
      </c>
      <c r="C98" s="804"/>
      <c r="D98" s="46"/>
      <c r="E98" s="46"/>
      <c r="F98" s="46"/>
      <c r="G98" s="46"/>
      <c r="H98" s="46"/>
      <c r="I98" s="46"/>
      <c r="J98" s="46"/>
      <c r="K98" s="46"/>
      <c r="L98" s="46"/>
      <c r="M98" s="46"/>
      <c r="N98" s="46"/>
      <c r="O98" s="69"/>
    </row>
    <row r="99" spans="1:15" s="18" customFormat="1">
      <c r="A99" s="4"/>
      <c r="B99" s="536" t="s">
        <v>513</v>
      </c>
      <c r="C99" s="80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6">
        <f>'2. LRAMVA Threshold'!P43</f>
        <v>0</v>
      </c>
      <c r="D102" s="46"/>
      <c r="E102" s="46"/>
      <c r="F102" s="46"/>
      <c r="G102" s="46"/>
      <c r="H102" s="46"/>
      <c r="I102" s="46"/>
      <c r="J102" s="46"/>
      <c r="K102" s="46"/>
      <c r="L102" s="46"/>
      <c r="M102" s="46"/>
      <c r="N102" s="46"/>
      <c r="O102" s="69"/>
    </row>
    <row r="103" spans="1:15" s="18" customFormat="1" outlineLevel="1">
      <c r="A103" s="4"/>
      <c r="B103" s="536" t="s">
        <v>511</v>
      </c>
      <c r="C103" s="804"/>
      <c r="D103" s="46"/>
      <c r="E103" s="46"/>
      <c r="F103" s="46"/>
      <c r="G103" s="46"/>
      <c r="H103" s="46"/>
      <c r="I103" s="46"/>
      <c r="J103" s="46"/>
      <c r="K103" s="46"/>
      <c r="L103" s="46"/>
      <c r="M103" s="46"/>
      <c r="N103" s="46"/>
      <c r="O103" s="69"/>
    </row>
    <row r="104" spans="1:15" s="18" customFormat="1" outlineLevel="1">
      <c r="A104" s="4"/>
      <c r="B104" s="536" t="s">
        <v>512</v>
      </c>
      <c r="C104" s="804"/>
      <c r="D104" s="46"/>
      <c r="E104" s="46"/>
      <c r="F104" s="46"/>
      <c r="G104" s="46"/>
      <c r="H104" s="46"/>
      <c r="I104" s="46"/>
      <c r="J104" s="46"/>
      <c r="K104" s="46"/>
      <c r="L104" s="46"/>
      <c r="M104" s="46"/>
      <c r="N104" s="46"/>
      <c r="O104" s="69"/>
    </row>
    <row r="105" spans="1:15" s="18" customFormat="1" outlineLevel="1">
      <c r="A105" s="4"/>
      <c r="B105" s="536" t="s">
        <v>490</v>
      </c>
      <c r="C105" s="804"/>
      <c r="D105" s="46"/>
      <c r="E105" s="46"/>
      <c r="F105" s="46"/>
      <c r="G105" s="46"/>
      <c r="H105" s="46"/>
      <c r="I105" s="46"/>
      <c r="J105" s="46"/>
      <c r="K105" s="46"/>
      <c r="L105" s="46"/>
      <c r="M105" s="46"/>
      <c r="N105" s="46"/>
      <c r="O105" s="69"/>
    </row>
    <row r="106" spans="1:15" s="18" customFormat="1">
      <c r="A106" s="4"/>
      <c r="B106" s="536" t="s">
        <v>513</v>
      </c>
      <c r="C106" s="80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6">
        <f>'2. LRAMVA Threshold'!Q43</f>
        <v>0</v>
      </c>
      <c r="D109" s="46"/>
      <c r="E109" s="46"/>
      <c r="F109" s="46"/>
      <c r="G109" s="46"/>
      <c r="H109" s="46"/>
      <c r="I109" s="46"/>
      <c r="J109" s="46"/>
      <c r="K109" s="46"/>
      <c r="L109" s="46"/>
      <c r="M109" s="46"/>
      <c r="N109" s="46"/>
      <c r="O109" s="69"/>
    </row>
    <row r="110" spans="1:15" s="18" customFormat="1" outlineLevel="1">
      <c r="A110" s="4"/>
      <c r="B110" s="536" t="s">
        <v>511</v>
      </c>
      <c r="C110" s="804"/>
      <c r="D110" s="46"/>
      <c r="E110" s="46"/>
      <c r="F110" s="46"/>
      <c r="G110" s="46"/>
      <c r="H110" s="46"/>
      <c r="I110" s="46"/>
      <c r="J110" s="46"/>
      <c r="K110" s="46"/>
      <c r="L110" s="46"/>
      <c r="M110" s="46"/>
      <c r="N110" s="46"/>
      <c r="O110" s="69"/>
    </row>
    <row r="111" spans="1:15" s="18" customFormat="1" outlineLevel="1">
      <c r="A111" s="4"/>
      <c r="B111" s="536" t="s">
        <v>512</v>
      </c>
      <c r="C111" s="804"/>
      <c r="D111" s="46"/>
      <c r="E111" s="46"/>
      <c r="F111" s="46"/>
      <c r="G111" s="46"/>
      <c r="H111" s="46"/>
      <c r="I111" s="46"/>
      <c r="J111" s="46"/>
      <c r="K111" s="46"/>
      <c r="L111" s="46"/>
      <c r="M111" s="46"/>
      <c r="N111" s="46"/>
      <c r="O111" s="69"/>
    </row>
    <row r="112" spans="1:15" s="18" customFormat="1" outlineLevel="1">
      <c r="A112" s="4"/>
      <c r="B112" s="536" t="s">
        <v>490</v>
      </c>
      <c r="C112" s="804"/>
      <c r="D112" s="46"/>
      <c r="E112" s="46"/>
      <c r="F112" s="46"/>
      <c r="G112" s="46"/>
      <c r="H112" s="46"/>
      <c r="I112" s="46"/>
      <c r="J112" s="46"/>
      <c r="K112" s="46"/>
      <c r="L112" s="46"/>
      <c r="M112" s="46"/>
      <c r="N112" s="46"/>
      <c r="O112" s="69"/>
    </row>
    <row r="113" spans="1:17" s="18" customFormat="1">
      <c r="A113" s="4"/>
      <c r="B113" s="536" t="s">
        <v>513</v>
      </c>
      <c r="C113" s="80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11" t="s">
        <v>679</v>
      </c>
      <c r="C120" s="811"/>
      <c r="D120" s="811"/>
      <c r="E120" s="811"/>
      <c r="F120" s="811"/>
      <c r="G120" s="811"/>
      <c r="H120" s="811"/>
      <c r="I120" s="811"/>
      <c r="J120" s="811"/>
      <c r="K120" s="811"/>
      <c r="L120" s="811"/>
      <c r="M120" s="811"/>
      <c r="N120" s="811"/>
      <c r="O120" s="811"/>
      <c r="P120" s="81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Large Use</v>
      </c>
      <c r="G122" s="244" t="str">
        <f>'1.  LRAMVA Summary'!H52</f>
        <v>Unmetered Scattered Load</v>
      </c>
      <c r="H122" s="244" t="str">
        <f>'1.  LRAMVA Summary'!I52</f>
        <v>Sentinel Lighting</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0</v>
      </c>
      <c r="D129" s="685">
        <f t="shared" si="32"/>
        <v>0</v>
      </c>
      <c r="E129" s="686">
        <f t="shared" si="33"/>
        <v>0</v>
      </c>
      <c r="F129" s="685">
        <f t="shared" si="34"/>
        <v>0</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HLOOKUP(B130,$E$15:$O$114,9,FALSE)*0</f>
        <v>0</v>
      </c>
      <c r="D130" s="685">
        <f>HLOOKUP(B130,$E$15:$O$114,16,FALSE)*0</f>
        <v>0</v>
      </c>
      <c r="E130" s="686">
        <f>HLOOKUP(B130,$E$15:$O$114,23,FALSE)*0</f>
        <v>0</v>
      </c>
      <c r="F130" s="685">
        <f>HLOOKUP(B130,$E$15:$O$114,30,FALSE)*0</f>
        <v>0</v>
      </c>
      <c r="G130" s="686">
        <f>HLOOKUP(B130,$E$15:$O$114,37,FALSE)*0</f>
        <v>0</v>
      </c>
      <c r="H130" s="685">
        <f>HLOOKUP(B130,$E$15:$O$114,44,FALSE)*0</f>
        <v>0</v>
      </c>
      <c r="I130" s="686">
        <f>HLOOKUP(B130,$E$15:$O$114,51,FALSE)*0</f>
        <v>0</v>
      </c>
      <c r="J130" s="686">
        <f>HLOOKUP(B130,$E$15:$O$114,58,FALSE)*0</f>
        <v>0</v>
      </c>
      <c r="K130" s="686">
        <f>HLOOKUP(B130,$E$15:$O$114,65,FALSE)*0</f>
        <v>0</v>
      </c>
      <c r="L130" s="686">
        <f>HLOOKUP(B130,$E$15:$O$114,72,FALSE)*0</f>
        <v>0</v>
      </c>
      <c r="M130" s="686">
        <f>HLOOKUP(B130,$E$15:$O$114,79,FALSE)*0</f>
        <v>0</v>
      </c>
      <c r="N130" s="686">
        <f>HLOOKUP(B130,$E$15:$O$114,86,FALSE)*0</f>
        <v>0</v>
      </c>
      <c r="O130" s="686">
        <f>HLOOKUP(B130,$E$15:$O$114,93,FALSE)*0</f>
        <v>0</v>
      </c>
      <c r="P130" s="686">
        <f>HLOOKUP(B130,$E$15:$O$114,100,FALSE)*0</f>
        <v>0</v>
      </c>
    </row>
    <row r="131" spans="2:16">
      <c r="B131" s="501">
        <v>2018</v>
      </c>
      <c r="C131" s="684">
        <f t="shared" ref="C131:C133" si="44">HLOOKUP(B131,$E$15:$O$114,9,FALSE)</f>
        <v>1.0200000000000001E-2</v>
      </c>
      <c r="D131" s="685">
        <f t="shared" si="32"/>
        <v>1.84E-2</v>
      </c>
      <c r="E131" s="686">
        <f t="shared" si="33"/>
        <v>4.2289000000000003</v>
      </c>
      <c r="F131" s="685">
        <f t="shared" si="34"/>
        <v>2.2555999999999998</v>
      </c>
      <c r="G131" s="686">
        <f t="shared" si="35"/>
        <v>1.9599999999999999E-2</v>
      </c>
      <c r="H131" s="685">
        <f t="shared" si="36"/>
        <v>9.9285999999999994</v>
      </c>
      <c r="I131" s="686">
        <f t="shared" si="37"/>
        <v>6.3601000000000001</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635</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8"/>
  <sheetViews>
    <sheetView zoomScale="90" zoomScaleNormal="90" workbookViewId="0">
      <selection activeCell="F21" sqref="F21"/>
    </sheetView>
  </sheetViews>
  <sheetFormatPr defaultColWidth="9" defaultRowHeight="15"/>
  <cols>
    <col min="1" max="16384" width="9" style="12"/>
  </cols>
  <sheetData>
    <row r="14" spans="2:24" ht="15.75">
      <c r="B14" s="588" t="s">
        <v>505</v>
      </c>
    </row>
    <row r="15" spans="2:24" ht="15.75">
      <c r="B15" s="588"/>
    </row>
    <row r="16" spans="2:24" s="668" customFormat="1" ht="28.5" customHeight="1">
      <c r="B16" s="812" t="s">
        <v>638</v>
      </c>
      <c r="C16" s="812"/>
      <c r="D16" s="812"/>
      <c r="E16" s="812"/>
      <c r="F16" s="812"/>
      <c r="G16" s="812"/>
      <c r="H16" s="812"/>
      <c r="I16" s="812"/>
      <c r="J16" s="812"/>
      <c r="K16" s="812"/>
      <c r="L16" s="812"/>
      <c r="M16" s="812"/>
      <c r="N16" s="812"/>
      <c r="O16" s="812"/>
      <c r="P16" s="812"/>
      <c r="Q16" s="812"/>
      <c r="R16" s="812"/>
      <c r="S16" s="812"/>
      <c r="T16" s="812"/>
      <c r="U16" s="812"/>
      <c r="V16" s="812"/>
      <c r="W16" s="812"/>
      <c r="X16" s="812"/>
    </row>
    <row r="18" spans="2:24" ht="63" customHeight="1">
      <c r="B18" s="813" t="s">
        <v>748</v>
      </c>
      <c r="C18" s="813"/>
      <c r="D18" s="813"/>
      <c r="E18" s="813"/>
      <c r="F18" s="813"/>
      <c r="G18" s="813"/>
      <c r="H18" s="813"/>
      <c r="I18" s="813"/>
      <c r="J18" s="813"/>
      <c r="K18" s="813"/>
      <c r="L18" s="813"/>
      <c r="M18" s="813"/>
      <c r="N18" s="813"/>
      <c r="O18" s="813"/>
      <c r="P18" s="813"/>
      <c r="Q18" s="813"/>
      <c r="R18" s="813"/>
      <c r="S18" s="813"/>
      <c r="T18" s="813"/>
      <c r="U18" s="813"/>
      <c r="V18" s="813"/>
      <c r="W18" s="813"/>
      <c r="X18" s="813"/>
    </row>
  </sheetData>
  <mergeCells count="2">
    <mergeCell ref="B16:X16"/>
    <mergeCell ref="B18:X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2020-08-14T15:24:40Z</cp:lastPrinted>
  <dcterms:created xsi:type="dcterms:W3CDTF">2012-03-05T18:56:04Z</dcterms:created>
  <dcterms:modified xsi:type="dcterms:W3CDTF">2020-08-14T15:24:45Z</dcterms:modified>
</cp:coreProperties>
</file>